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9.xml" ContentType="application/vnd.openxmlformats-officedocument.drawing+xml"/>
  <Override PartName="/xl/charts/chart14.xml" ContentType="application/vnd.openxmlformats-officedocument.drawingml.chart+xml"/>
  <Override PartName="/xl/drawings/drawing10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theme/themeOverride1.xml" ContentType="application/vnd.openxmlformats-officedocument.themeOverride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3.xml" ContentType="application/vnd.openxmlformats-officedocument.drawing+xml"/>
  <Override PartName="/xl/charts/chart22.xml" ContentType="application/vnd.openxmlformats-officedocument.drawingml.chart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theme/themeOverride2.xml" ContentType="application/vnd.openxmlformats-officedocument.themeOverride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5.xml" ContentType="application/vnd.openxmlformats-officedocument.drawing+xml"/>
  <Override PartName="/xl/charts/chart26.xml" ContentType="application/vnd.openxmlformats-officedocument.drawingml.chart+xml"/>
  <Override PartName="/xl/drawings/drawing16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7.xml" ContentType="application/vnd.openxmlformats-officedocument.drawing+xml"/>
  <Override PartName="/xl/charts/chart29.xml" ContentType="application/vnd.openxmlformats-officedocument.drawingml.chart+xml"/>
  <Override PartName="/xl/drawings/drawing18.xml" ContentType="application/vnd.openxmlformats-officedocument.drawing+xml"/>
  <Override PartName="/xl/charts/chart30.xml" ContentType="application/vnd.openxmlformats-officedocument.drawingml.chart+xml"/>
  <Override PartName="/xl/theme/themeOverride3.xml" ContentType="application/vnd.openxmlformats-officedocument.themeOverride+xml"/>
  <Override PartName="/xl/charts/chart31.xml" ContentType="application/vnd.openxmlformats-officedocument.drawingml.chart+xml"/>
  <Override PartName="/xl/drawings/drawing19.xml" ContentType="application/vnd.openxmlformats-officedocument.drawing+xml"/>
  <Override PartName="/xl/charts/chart32.xml" ContentType="application/vnd.openxmlformats-officedocument.drawingml.chart+xml"/>
  <Override PartName="/xl/theme/themeOverride4.xml" ContentType="application/vnd.openxmlformats-officedocument.themeOverride+xml"/>
  <Override PartName="/xl/charts/chart33.xml" ContentType="application/vnd.openxmlformats-officedocument.drawingml.chart+xml"/>
  <Override PartName="/xl/drawings/drawing20.xml" ContentType="application/vnd.openxmlformats-officedocument.drawing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theme/themeOverride5.xml" ContentType="application/vnd.openxmlformats-officedocument.themeOverride+xml"/>
  <Override PartName="/xl/drawings/drawing21.xml" ContentType="application/vnd.openxmlformats-officedocument.drawing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22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23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drawings/drawing24.xml" ContentType="application/vnd.openxmlformats-officedocument.drawing+xml"/>
  <Override PartName="/xl/charts/chart42.xml" ContentType="application/vnd.openxmlformats-officedocument.drawingml.chart+xml"/>
  <Override PartName="/xl/drawings/drawing25.xml" ContentType="application/vnd.openxmlformats-officedocument.drawing+xml"/>
  <Override PartName="/xl/charts/chart43.xml" ContentType="application/vnd.openxmlformats-officedocument.drawingml.chart+xml"/>
  <Override PartName="/xl/drawings/drawing26.xml" ContentType="application/vnd.openxmlformats-officedocument.drawing+xml"/>
  <Override PartName="/xl/charts/chart44.xml" ContentType="application/vnd.openxmlformats-officedocument.drawingml.chart+xml"/>
  <Override PartName="/xl/drawings/drawing27.xml" ContentType="application/vnd.openxmlformats-officedocument.drawing+xml"/>
  <Override PartName="/xl/charts/chart45.xml" ContentType="application/vnd.openxmlformats-officedocument.drawingml.chart+xml"/>
  <Override PartName="/xl/drawings/drawing28.xml" ContentType="application/vnd.openxmlformats-officedocument.drawing+xml"/>
  <Override PartName="/xl/charts/chart46.xml" ContentType="application/vnd.openxmlformats-officedocument.drawingml.chart+xml"/>
  <Override PartName="/xl/drawings/drawing29.xml" ContentType="application/vnd.openxmlformats-officedocument.drawing+xml"/>
  <Override PartName="/xl/charts/chart47.xml" ContentType="application/vnd.openxmlformats-officedocument.drawingml.chart+xml"/>
  <Override PartName="/xl/drawings/drawing30.xml" ContentType="application/vnd.openxmlformats-officedocument.drawing+xml"/>
  <Override PartName="/xl/charts/chart48.xml" ContentType="application/vnd.openxmlformats-officedocument.drawingml.chart+xml"/>
  <Override PartName="/xl/drawings/drawing31.xml" ContentType="application/vnd.openxmlformats-officedocument.drawing+xml"/>
  <Override PartName="/xl/charts/chart49.xml" ContentType="application/vnd.openxmlformats-officedocument.drawingml.chart+xml"/>
  <Override PartName="/xl/drawings/drawing32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-60" yWindow="-15" windowWidth="15480" windowHeight="9120" tabRatio="899" firstSheet="2" activeTab="3"/>
  </bookViews>
  <sheets>
    <sheet name="CRC Regrant 2012" sheetId="6" r:id="rId1"/>
    <sheet name="Regranted On Co 2012- 1" sheetId="7" r:id="rId2"/>
    <sheet name="Regranted On Co 2012- 2" sheetId="8" r:id="rId3"/>
    <sheet name="NEA 2011" sheetId="9" r:id="rId4"/>
    <sheet name="NEA 2010" sheetId="10" r:id="rId5"/>
    <sheet name="NEA Compare 2010-11" sheetId="11" r:id="rId6"/>
    <sheet name="NEA and NYSCA" sheetId="12" r:id="rId7"/>
    <sheet name="Econ Recession" sheetId="13" r:id="rId8"/>
    <sheet name="Rev Non-Profit" sheetId="16" r:id="rId9"/>
    <sheet name="NYS Fair Att" sheetId="17" r:id="rId10"/>
    <sheet name="On Co Pk Att" sheetId="18" r:id="rId11"/>
    <sheet name="Annual Camp Att" sheetId="19" r:id="rId12"/>
    <sheet name="Total BBall Att" sheetId="20" r:id="rId13"/>
    <sheet name="Total FBall Att" sheetId="39" r:id="rId14"/>
    <sheet name="Per Game BBall Att" sheetId="21" r:id="rId15"/>
    <sheet name="Per Game FBall Att" sheetId="38" r:id="rId16"/>
    <sheet name="Cstmr Srvc Rtng" sheetId="22" r:id="rId17"/>
    <sheet name="Dir Emp Travel" sheetId="14" r:id="rId18"/>
    <sheet name="Dir Travel Spend" sheetId="23" r:id="rId19"/>
    <sheet name="Taxes Travel" sheetId="24" r:id="rId20"/>
    <sheet name="Visitors to VisitSyracuse.org" sheetId="25" r:id="rId21"/>
    <sheet name="Facebook fans VisitSyracuse.org" sheetId="26" r:id="rId22"/>
    <sheet name="twitter fans VisitSyracuse.org" sheetId="27" r:id="rId23"/>
    <sheet name="Information Sources Used" sheetId="28" r:id="rId24"/>
    <sheet name="Attended Lecture or Speaker" sheetId="29" r:id="rId25"/>
    <sheet name="Attended Film" sheetId="30" r:id="rId26"/>
    <sheet name="Attended Festival or Fair" sheetId="31" r:id="rId27"/>
    <sheet name="Public Radio TV" sheetId="32" r:id="rId28"/>
    <sheet name="Freq Paid Participation" sheetId="33" r:id="rId29"/>
    <sheet name="Freq of Participation Perform" sheetId="34" r:id="rId30"/>
    <sheet name="Participation Galleries Museums" sheetId="35" r:id="rId31"/>
    <sheet name="Attended zoo, etc." sheetId="37" r:id="rId32"/>
    <sheet name="Vol Hrs Ono Co Parks" sheetId="36" r:id="rId33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S14" i="24" l="1"/>
  <c r="S15" i="24"/>
  <c r="S16" i="24"/>
  <c r="S13" i="24"/>
  <c r="D1" i="23"/>
  <c r="D2" i="23"/>
  <c r="D3" i="23"/>
  <c r="BI319" i="16" l="1"/>
  <c r="BI318" i="16"/>
  <c r="BI317" i="16"/>
  <c r="BI316" i="16"/>
  <c r="BF319" i="16"/>
  <c r="BF318" i="16"/>
  <c r="BF317" i="16"/>
  <c r="BF316" i="16"/>
  <c r="B10" i="19"/>
  <c r="B9" i="19"/>
  <c r="B8" i="19"/>
  <c r="D4" i="19"/>
  <c r="D3" i="19"/>
  <c r="D2" i="19"/>
  <c r="D1" i="19"/>
  <c r="F25" i="31"/>
  <c r="F26" i="31"/>
  <c r="F27" i="31"/>
  <c r="F26" i="30"/>
  <c r="F27" i="30"/>
  <c r="F28" i="30"/>
  <c r="B7" i="29"/>
  <c r="F25" i="29"/>
  <c r="F26" i="29"/>
  <c r="F27" i="29"/>
  <c r="G63" i="6"/>
  <c r="G62" i="6"/>
  <c r="G61" i="6"/>
  <c r="F41" i="6"/>
  <c r="F36" i="6"/>
  <c r="D31" i="6"/>
  <c r="D30" i="6"/>
  <c r="D29" i="6"/>
  <c r="D28" i="6"/>
  <c r="D27" i="6"/>
  <c r="D26" i="6"/>
  <c r="D25" i="6"/>
  <c r="D24" i="6"/>
  <c r="D20" i="6"/>
  <c r="D18" i="6"/>
  <c r="D16" i="6"/>
  <c r="D15" i="6"/>
  <c r="D13" i="6"/>
  <c r="D10" i="6"/>
  <c r="D9" i="6"/>
  <c r="D8" i="6"/>
  <c r="F8" i="6"/>
  <c r="F1" i="6"/>
  <c r="D55" i="6"/>
  <c r="E64" i="6"/>
  <c r="E63" i="6"/>
  <c r="E61" i="6"/>
  <c r="E62" i="6"/>
  <c r="B8" i="22"/>
  <c r="B7" i="22"/>
  <c r="B6" i="22"/>
  <c r="D4" i="14"/>
  <c r="D3" i="14"/>
  <c r="D2" i="14"/>
  <c r="B8" i="14"/>
  <c r="B7" i="14"/>
  <c r="B6" i="14"/>
  <c r="B7" i="23"/>
  <c r="B6" i="23"/>
  <c r="C12" i="13"/>
  <c r="C11" i="13"/>
  <c r="C10" i="13"/>
  <c r="B6" i="26"/>
  <c r="B7" i="26"/>
  <c r="B8" i="26"/>
  <c r="J3" i="34"/>
  <c r="J4" i="34"/>
  <c r="J5" i="34"/>
  <c r="L6" i="33"/>
  <c r="L7" i="33"/>
  <c r="L8" i="33"/>
  <c r="B19" i="28"/>
  <c r="B20" i="28"/>
  <c r="B21" i="28"/>
  <c r="E8" i="10"/>
  <c r="E6" i="10"/>
  <c r="H5" i="10"/>
  <c r="H4" i="10"/>
  <c r="H3" i="10"/>
  <c r="H13" i="10"/>
  <c r="H14" i="10"/>
  <c r="H12" i="10"/>
  <c r="F32" i="9"/>
  <c r="F31" i="9"/>
  <c r="F30" i="9"/>
  <c r="E28" i="9"/>
  <c r="E19" i="9"/>
  <c r="E17" i="9"/>
  <c r="E8" i="9"/>
  <c r="E6" i="9"/>
  <c r="H5" i="9"/>
  <c r="H3" i="9"/>
  <c r="H1" i="9"/>
  <c r="H4" i="9"/>
  <c r="H2" i="9"/>
  <c r="H14" i="9"/>
  <c r="H15" i="9"/>
  <c r="H13" i="9"/>
  <c r="E6" i="12"/>
  <c r="E8" i="12"/>
  <c r="E17" i="12"/>
  <c r="E19" i="12"/>
  <c r="L26" i="12"/>
  <c r="M26" i="12"/>
  <c r="L27" i="12"/>
  <c r="M27" i="12"/>
  <c r="I29" i="12"/>
  <c r="J29" i="12"/>
  <c r="J30" i="12"/>
  <c r="K29" i="12"/>
  <c r="K30" i="12"/>
  <c r="I30" i="12"/>
  <c r="E6" i="11"/>
  <c r="H1" i="11"/>
  <c r="H2" i="11"/>
  <c r="H3" i="11"/>
  <c r="H4" i="11"/>
  <c r="H5" i="11"/>
  <c r="H13" i="11"/>
  <c r="E8" i="11"/>
  <c r="E17" i="11"/>
  <c r="E19" i="11"/>
  <c r="E28" i="11"/>
  <c r="F30" i="11"/>
  <c r="F31" i="11"/>
  <c r="F32" i="11"/>
  <c r="H14" i="11"/>
  <c r="H15" i="11"/>
  <c r="B15" i="17"/>
  <c r="B14" i="17"/>
  <c r="B13" i="17"/>
  <c r="D11" i="17"/>
  <c r="D10" i="17"/>
  <c r="D9" i="17"/>
  <c r="D8" i="17"/>
  <c r="D7" i="17"/>
  <c r="D6" i="17"/>
  <c r="D5" i="17"/>
  <c r="D4" i="17"/>
  <c r="D3" i="17"/>
  <c r="E2" i="17"/>
  <c r="D2" i="17"/>
  <c r="C23" i="18"/>
  <c r="C2" i="18"/>
  <c r="B15" i="18"/>
  <c r="B14" i="18"/>
  <c r="B13" i="18"/>
  <c r="C4" i="18"/>
  <c r="C3" i="18"/>
  <c r="D2" i="18"/>
  <c r="K3" i="35"/>
  <c r="K4" i="35"/>
  <c r="K5" i="35"/>
  <c r="C18" i="21"/>
  <c r="B10" i="21"/>
  <c r="B9" i="21"/>
  <c r="B8" i="21"/>
  <c r="D5" i="21"/>
  <c r="D4" i="21"/>
  <c r="D3" i="21"/>
  <c r="D2" i="21"/>
  <c r="D1" i="21"/>
  <c r="J5" i="32"/>
  <c r="J6" i="32"/>
  <c r="J7" i="32"/>
  <c r="K52" i="7"/>
  <c r="J51" i="7"/>
  <c r="J50" i="7"/>
  <c r="J49" i="7"/>
  <c r="J48" i="7"/>
  <c r="E43" i="7"/>
  <c r="F41" i="7"/>
  <c r="F42" i="7"/>
  <c r="F39" i="7"/>
  <c r="F40" i="7"/>
  <c r="I41" i="7"/>
  <c r="F33" i="7"/>
  <c r="F32" i="7"/>
  <c r="F31" i="7"/>
  <c r="F30" i="7"/>
  <c r="I31" i="7"/>
  <c r="C22" i="7"/>
  <c r="D25" i="7"/>
  <c r="B21" i="7"/>
  <c r="B20" i="7"/>
  <c r="B19" i="7"/>
  <c r="M18" i="7"/>
  <c r="B18" i="7"/>
  <c r="B15" i="7"/>
  <c r="B14" i="7"/>
  <c r="B12" i="7"/>
  <c r="B11" i="7"/>
  <c r="B8" i="7"/>
  <c r="B7" i="7"/>
  <c r="B5" i="7"/>
  <c r="B4" i="7"/>
  <c r="I32" i="7"/>
  <c r="I39" i="7"/>
  <c r="D24" i="7"/>
  <c r="D26" i="7"/>
  <c r="I30" i="7"/>
  <c r="I40" i="7"/>
  <c r="K52" i="8"/>
  <c r="J51" i="8"/>
  <c r="J50" i="8"/>
  <c r="J49" i="8"/>
  <c r="J48" i="8"/>
  <c r="E43" i="8"/>
  <c r="F42" i="8"/>
  <c r="F33" i="8"/>
  <c r="F32" i="8"/>
  <c r="F31" i="8"/>
  <c r="F30" i="8"/>
  <c r="I32" i="8"/>
  <c r="C22" i="8"/>
  <c r="D25" i="8"/>
  <c r="B21" i="8"/>
  <c r="B20" i="8"/>
  <c r="B19" i="8"/>
  <c r="M18" i="8"/>
  <c r="B18" i="8"/>
  <c r="B15" i="8"/>
  <c r="B14" i="8"/>
  <c r="B12" i="8"/>
  <c r="B11" i="8"/>
  <c r="B8" i="8"/>
  <c r="B7" i="8"/>
  <c r="B5" i="8"/>
  <c r="B4" i="8"/>
  <c r="D24" i="8"/>
  <c r="I30" i="8"/>
  <c r="F39" i="8"/>
  <c r="F41" i="8"/>
  <c r="F40" i="8"/>
  <c r="I40" i="8"/>
  <c r="I31" i="8"/>
  <c r="D26" i="8"/>
  <c r="I41" i="8"/>
  <c r="I39" i="8"/>
  <c r="N311" i="16"/>
  <c r="N310" i="16"/>
  <c r="N309" i="16"/>
  <c r="N308" i="16"/>
  <c r="M311" i="16"/>
  <c r="M310" i="16"/>
  <c r="M309" i="16"/>
  <c r="M308" i="16"/>
  <c r="L311" i="16"/>
  <c r="L310" i="16"/>
  <c r="L309" i="16"/>
  <c r="L308" i="16"/>
  <c r="K308" i="16"/>
  <c r="K311" i="16"/>
  <c r="K310" i="16"/>
  <c r="K309" i="16"/>
  <c r="AS310" i="16"/>
  <c r="AT310" i="16"/>
  <c r="AU310" i="16"/>
  <c r="AU316" i="16"/>
  <c r="BI309" i="16"/>
  <c r="BH309" i="16"/>
  <c r="BG309" i="16"/>
  <c r="BF309" i="16"/>
  <c r="BE309" i="16"/>
  <c r="BD309" i="16"/>
  <c r="BC309" i="16"/>
  <c r="BB309" i="16"/>
  <c r="BA309" i="16"/>
  <c r="AZ309" i="16"/>
  <c r="AY309" i="16"/>
  <c r="AX309" i="16"/>
  <c r="AW309" i="16"/>
  <c r="AV309" i="16"/>
  <c r="AY316" i="16"/>
  <c r="AU309" i="16"/>
  <c r="AT309" i="16"/>
  <c r="AS309" i="16"/>
  <c r="AU314" i="16"/>
  <c r="AR309" i="16"/>
  <c r="AQ309" i="16"/>
  <c r="BI308" i="16"/>
  <c r="BH308" i="16"/>
  <c r="BG308" i="16"/>
  <c r="BF308" i="16"/>
  <c r="BE308" i="16"/>
  <c r="BD308" i="16"/>
  <c r="BC308" i="16"/>
  <c r="BB308" i="16"/>
  <c r="BA308" i="16"/>
  <c r="AZ308" i="16"/>
  <c r="AY308" i="16"/>
  <c r="AX308" i="16"/>
  <c r="AW308" i="16"/>
  <c r="AV308" i="16"/>
  <c r="AY314" i="16"/>
  <c r="AU308" i="16"/>
  <c r="AT308" i="16"/>
  <c r="AS308" i="16"/>
  <c r="AU315" i="16"/>
  <c r="AR308" i="16"/>
  <c r="AQ308" i="16"/>
  <c r="BI307" i="16"/>
  <c r="BH307" i="16"/>
  <c r="BG307" i="16"/>
  <c r="BF307" i="16"/>
  <c r="BE307" i="16"/>
  <c r="BD307" i="16"/>
  <c r="BC307" i="16"/>
  <c r="BB307" i="16"/>
  <c r="BA307" i="16"/>
  <c r="AZ307" i="16"/>
  <c r="AY307" i="16"/>
  <c r="AX307" i="16"/>
  <c r="AW307" i="16"/>
  <c r="AV307" i="16"/>
  <c r="AU307" i="16"/>
  <c r="AT307" i="16"/>
  <c r="AS307" i="16"/>
  <c r="AU313" i="16"/>
  <c r="AR307" i="16"/>
  <c r="AQ307" i="16"/>
  <c r="AY313" i="16"/>
  <c r="AW310" i="16"/>
  <c r="AW311" i="16"/>
  <c r="BB310" i="16"/>
  <c r="BB311" i="16"/>
  <c r="AX310" i="16"/>
  <c r="AX311" i="16"/>
  <c r="AT311" i="16"/>
  <c r="BC310" i="16"/>
  <c r="BC311" i="16"/>
  <c r="AY310" i="16"/>
  <c r="AY311" i="16"/>
  <c r="AU311" i="16"/>
  <c r="AQ310" i="16"/>
  <c r="AQ311" i="16"/>
  <c r="AZ310" i="16"/>
  <c r="AZ311" i="16"/>
  <c r="AR310" i="16"/>
  <c r="AR311" i="16"/>
  <c r="BD310" i="16"/>
  <c r="BD311" i="16"/>
  <c r="BE310" i="16"/>
  <c r="BE311" i="16"/>
  <c r="BF310" i="16"/>
  <c r="BF311" i="16"/>
  <c r="BG310" i="16"/>
  <c r="BG311" i="16"/>
  <c r="BH310" i="16"/>
  <c r="BH311" i="16"/>
  <c r="BI310" i="16"/>
  <c r="BI311" i="16"/>
  <c r="AS311" i="16"/>
  <c r="AU317" i="16"/>
  <c r="AV310" i="16"/>
  <c r="AV311" i="16"/>
  <c r="AY317" i="16"/>
  <c r="BA310" i="16"/>
  <c r="BB316" i="16"/>
  <c r="BB315" i="16"/>
  <c r="BA322" i="16"/>
  <c r="BA311" i="16"/>
  <c r="BB314" i="16"/>
  <c r="AY315" i="16"/>
  <c r="B21" i="24"/>
  <c r="B20" i="24"/>
  <c r="B19" i="24"/>
  <c r="B18" i="24"/>
  <c r="B7" i="24"/>
  <c r="B6" i="24"/>
  <c r="D3" i="24"/>
  <c r="D2" i="24"/>
  <c r="D1" i="24"/>
  <c r="C17" i="20"/>
  <c r="B10" i="20"/>
  <c r="B9" i="20"/>
  <c r="B8" i="20"/>
  <c r="D5" i="20"/>
  <c r="D4" i="20"/>
  <c r="D3" i="20"/>
  <c r="D2" i="20"/>
  <c r="D1" i="20"/>
  <c r="B6" i="27"/>
  <c r="B7" i="27"/>
  <c r="B8" i="27"/>
  <c r="C14" i="25"/>
  <c r="D3" i="25"/>
  <c r="D4" i="25"/>
  <c r="B5" i="25"/>
  <c r="B6" i="25"/>
  <c r="B21" i="36"/>
  <c r="B20" i="36"/>
  <c r="B19" i="36"/>
  <c r="B18" i="36"/>
  <c r="C4" i="36"/>
  <c r="D3" i="36"/>
  <c r="D4" i="36"/>
  <c r="D5" i="36"/>
  <c r="B6" i="36"/>
  <c r="B7" i="36"/>
  <c r="B8" i="36"/>
</calcChain>
</file>

<file path=xl/sharedStrings.xml><?xml version="1.0" encoding="utf-8"?>
<sst xmlns="http://schemas.openxmlformats.org/spreadsheetml/2006/main" count="3761" uniqueCount="607">
  <si>
    <t>Sense of Drawing: Figure Drawing Workshops and Student Portfolio Day - 2012</t>
  </si>
  <si>
    <t>Open Figure Drawing, Inc.</t>
  </si>
  <si>
    <t>Private Support</t>
  </si>
  <si>
    <t>Government Support</t>
  </si>
  <si>
    <t>Year Founded</t>
  </si>
  <si>
    <t>Year Incorporated</t>
  </si>
  <si>
    <t>Nmbr Board Members</t>
  </si>
  <si>
    <t>Total Assets</t>
  </si>
  <si>
    <t>games</t>
  </si>
  <si>
    <t>total attendance</t>
  </si>
  <si>
    <t>attendance per game</t>
  </si>
  <si>
    <t>Albany County</t>
    <phoneticPr fontId="32" type="noConversion"/>
  </si>
  <si>
    <t>Monroe County</t>
    <phoneticPr fontId="32" type="noConversion"/>
  </si>
  <si>
    <t>Eric County</t>
    <phoneticPr fontId="32" type="noConversion"/>
  </si>
  <si>
    <t>Onondaga County</t>
    <phoneticPr fontId="32" type="noConversion"/>
  </si>
  <si>
    <t>Delaware</t>
  </si>
  <si>
    <t>Herkimer</t>
  </si>
  <si>
    <t>Oneida</t>
  </si>
  <si>
    <t>Oswego</t>
  </si>
  <si>
    <t>Otisco</t>
  </si>
  <si>
    <t>Madison</t>
  </si>
  <si>
    <t>Other</t>
  </si>
  <si>
    <t>Notes</t>
  </si>
  <si>
    <t>Regrants - $$ Awarded</t>
  </si>
  <si>
    <t>Decentralization</t>
  </si>
  <si>
    <t>Arts Education</t>
  </si>
  <si>
    <t>County Funding</t>
  </si>
  <si>
    <t>Standard Deviation</t>
  </si>
  <si>
    <t>Individual Artists</t>
  </si>
  <si>
    <t>Median</t>
  </si>
  <si>
    <t>Decentralization Grants</t>
  </si>
  <si>
    <t>Mean</t>
  </si>
  <si>
    <t>art$tart</t>
  </si>
  <si>
    <t>Total</t>
  </si>
  <si>
    <t>ONO</t>
  </si>
  <si>
    <t>YMCA of Greater Syracuse</t>
  </si>
  <si>
    <t>Syracuse City Ballet</t>
  </si>
  <si>
    <t>Syracuse Stage</t>
  </si>
  <si>
    <t>Syracuse Opera</t>
  </si>
  <si>
    <t>Syracuse Jazz Fest Productions</t>
  </si>
  <si>
    <t>Syracuse International Film &amp; Video Festival</t>
  </si>
  <si>
    <t>Syracuse Area Landmark</t>
  </si>
  <si>
    <t>Skaneateles Festival</t>
  </si>
  <si>
    <t>Salt City Center for Performing Arts</t>
  </si>
  <si>
    <t>Redhouse</t>
  </si>
  <si>
    <t>Museum of Science &amp; Technology</t>
  </si>
  <si>
    <t>Everson Museum of Art</t>
  </si>
  <si>
    <t>CNY Jazz Arts Foundation</t>
  </si>
  <si>
    <t>Visual Arts- Painting</t>
  </si>
  <si>
    <t>Suzanne Masters</t>
  </si>
  <si>
    <t>"Road Trip" by Treehouse Musicians</t>
  </si>
  <si>
    <t>Paola Marquez</t>
  </si>
  <si>
    <t>"Something to Sing About"</t>
  </si>
  <si>
    <t>Joan Hillsman</t>
  </si>
  <si>
    <t>Sculpture/Installations</t>
  </si>
  <si>
    <t>Mary Giehl</t>
  </si>
  <si>
    <t>Quilt, Photo, Video Installation</t>
  </si>
  <si>
    <t>Ellen Blalock</t>
  </si>
  <si>
    <t>DEC</t>
  </si>
  <si>
    <t>Westcott Area cultural coalition - Mural Project</t>
  </si>
  <si>
    <t>Westcott Area Cultural Coalition, Inc.</t>
  </si>
  <si>
    <t>Westcott Area Cultural Coalition - Events 2012</t>
  </si>
  <si>
    <t>Town of Pompey Historical Society</t>
  </si>
  <si>
    <t>Second Annual American Music Festival</t>
  </si>
  <si>
    <t>Town of Pompey</t>
  </si>
  <si>
    <t>Journeys</t>
  </si>
  <si>
    <t>The Treehouse Musicians</t>
  </si>
  <si>
    <t>Play the Tuneful Oboe: Works for Chorus and Oboe</t>
  </si>
  <si>
    <t>Syracuse Vocal Ensemble, Inc.</t>
  </si>
  <si>
    <t>Shakespeare-on-the-Grass: "Henry IV, Part 1"</t>
  </si>
  <si>
    <t xml:space="preserve">Syracuse Shakespeare Festival Corp. </t>
  </si>
  <si>
    <t>Visions of Peace</t>
  </si>
  <si>
    <t>Syracuse Children's Chorus, Inc.</t>
  </si>
  <si>
    <t>Syracuse Arts &amp; Crafts Festival - Live Performances</t>
  </si>
  <si>
    <t>Syracuse Chamber of Commerce Foundation</t>
  </si>
  <si>
    <t>Cultural Festival</t>
  </si>
  <si>
    <t>Sudanese American-Bor community National Association</t>
  </si>
  <si>
    <t>Robinson Cultural Music Events</t>
  </si>
  <si>
    <t>Robinson Memorial Presbyterian Church</t>
  </si>
  <si>
    <t>Broken Sidewalk Theatre Workshop</t>
  </si>
  <si>
    <t>Red House Arts Center, Inc.</t>
  </si>
  <si>
    <t>eQuality Film Fest</t>
  </si>
  <si>
    <t>Q Center @ AIDS Community Resources</t>
  </si>
  <si>
    <t>Guest artist/issue related art instillation</t>
  </si>
  <si>
    <t>Regional Analysis</t>
  </si>
  <si>
    <t>Store Front Presence, partner w SU</t>
  </si>
  <si>
    <t>CRC website</t>
  </si>
  <si>
    <t>Washington Captain advocacy</t>
  </si>
  <si>
    <t>Internal</t>
  </si>
  <si>
    <t>Move to 15th Floor 2012</t>
  </si>
  <si>
    <t>Board Development 2012 2013</t>
  </si>
  <si>
    <t xml:space="preserve">Adding Staff and sustainability </t>
  </si>
  <si>
    <t>Roll out CRC website, new name, our rebrand</t>
  </si>
  <si>
    <t>Onondag Community college - Arts Across Campus Hosts the 5th Annual Gospel Fest</t>
  </si>
  <si>
    <t>Onondaga Community College Foundation</t>
  </si>
  <si>
    <t>Publicity Campaign</t>
  </si>
  <si>
    <t>Onondaga Civic Symphony Orchestra</t>
  </si>
  <si>
    <t>Partial Expenses for Concert Perfomance of "Requiem"</t>
  </si>
  <si>
    <t>MasterWorks Chorale</t>
  </si>
  <si>
    <t>Marcellus Free Library 2012 Friday Night Summer Music Series</t>
  </si>
  <si>
    <t>Marcellus Free Library</t>
  </si>
  <si>
    <t>5th Annual Folk Music Series -  The Youth Movement</t>
  </si>
  <si>
    <t>Liverpool Public Library</t>
  </si>
  <si>
    <t>15th Annual Jumpin' Jazz Jam</t>
  </si>
  <si>
    <t>Liverpool High School Jazz Ensemble</t>
  </si>
  <si>
    <t>Joyful Noise: Concert Series for the Community</t>
  </si>
  <si>
    <t>Liverpool First United Methodist Church</t>
  </si>
  <si>
    <t>Jewish Music &amp; Cultural Festival</t>
  </si>
  <si>
    <t>Jewish Federation of Central New York</t>
  </si>
  <si>
    <t>Asian Elephant Extravaganza</t>
  </si>
  <si>
    <t>Friends of the Rosamond Gifford Zoo</t>
  </si>
  <si>
    <t>Tzofim Friendship Caravan</t>
  </si>
  <si>
    <t>Friends of Israel Scouts, Inc.</t>
  </si>
  <si>
    <t>Towpath Day</t>
  </si>
  <si>
    <t>Camillus Canal Society</t>
  </si>
  <si>
    <t>Art and Nature Summer Camp</t>
  </si>
  <si>
    <t>Baltimore Woods Nature Center</t>
  </si>
  <si>
    <t>2012 Candlelight Concert Series</t>
  </si>
  <si>
    <t>Armory Square Association</t>
  </si>
  <si>
    <t>Art$tart</t>
  </si>
  <si>
    <t>Jackie Warren Moore: Words of Life</t>
  </si>
  <si>
    <t>Syracuse City School District</t>
  </si>
  <si>
    <t>Bringing Jazz to Life</t>
  </si>
  <si>
    <t>Marcellus Central Schools</t>
  </si>
  <si>
    <t>Karen Kerney: Monsters: Imagination @ Work</t>
  </si>
  <si>
    <t>Jowonio School</t>
  </si>
  <si>
    <t>Joan Hillsman: Grant Goes Gospel</t>
  </si>
  <si>
    <t>Grant Middle School</t>
  </si>
  <si>
    <t>Bonnie Gale: The Art and Science of Weaving Living Willow Arches</t>
  </si>
  <si>
    <t>Fayetteville Elementary School</t>
  </si>
  <si>
    <t>Diane Menzies: Greening Our Future Poster Project</t>
  </si>
  <si>
    <t>CORA Foundation/ArtRage Gallery</t>
  </si>
  <si>
    <t>Alina Plourde: Unlocking the Legend: Cultural Exchange Through Trade and Travel</t>
  </si>
  <si>
    <t>Cathedral Academy of Pompei</t>
  </si>
  <si>
    <t>Program</t>
  </si>
  <si>
    <t>Totals</t>
  </si>
  <si>
    <t>Onondaga</t>
  </si>
  <si>
    <t>Cayuga</t>
  </si>
  <si>
    <t>Cortland</t>
  </si>
  <si>
    <t>Chenango</t>
  </si>
  <si>
    <t>exp_per_audit_expenses_temp_restricted</t>
  </si>
  <si>
    <t>exp_per_audit_expenses_perm_restricted</t>
  </si>
  <si>
    <t>exp_per_audit_expenses_total</t>
  </si>
  <si>
    <t>exp_per_audit_changes_unrestricted</t>
  </si>
  <si>
    <t>exp_per_audit_changes_temp_restricted</t>
  </si>
  <si>
    <t>exp_per_audit_changes_perm_restricted</t>
  </si>
  <si>
    <t>exp_per_audit_changes_total</t>
  </si>
  <si>
    <t>Of the counties not funded, Herkimer and Cortland had no applications, and Madison had two, but from the same group/artist</t>
  </si>
  <si>
    <t>State and Local Partners (TA Grants)</t>
  </si>
  <si>
    <t>Awards went to 8 different counties; applications came from 23 counties - none came from the 10 counties listed</t>
  </si>
  <si>
    <t>NY Fdn Prof. Support</t>
  </si>
  <si>
    <t>County</t>
  </si>
  <si>
    <t>Regrants - Numbers Served</t>
  </si>
  <si>
    <t>The formula used is for every dollar granted, one person is served</t>
  </si>
  <si>
    <t>Arts Education - Numbers Served</t>
  </si>
  <si>
    <t>K -- 4 Rudolph</t>
  </si>
  <si>
    <t>Other is Jefferson County, plus the family performance of Rudolph which we have no way of tracking</t>
  </si>
  <si>
    <t>9-12  Michael Harms</t>
  </si>
  <si>
    <t>This number includes "official" participants. Other includes any estimate of audience that attended; we cannot track that number as addmission to performances is free and other participants attend performances</t>
  </si>
  <si>
    <t>Community On My Own Time</t>
  </si>
  <si>
    <t>This is an estimated number based on 14 companies with in-house shows, plus a month-long exhibit at the Everson Museum, plus 200+ in attendance at the reception</t>
  </si>
  <si>
    <t>regrants (see above)</t>
  </si>
  <si>
    <t>Technical Assistance</t>
  </si>
  <si>
    <t>Grant Applications</t>
  </si>
  <si>
    <t>Program Development</t>
  </si>
  <si>
    <t xml:space="preserve">   IDEAS workshops</t>
  </si>
  <si>
    <t>New T.A. through Web</t>
  </si>
  <si>
    <t>Public Education/Outreach</t>
  </si>
  <si>
    <t>State Advocacy</t>
  </si>
  <si>
    <t>mean</t>
  </si>
  <si>
    <t>Federal Advocacy</t>
  </si>
  <si>
    <t>median</t>
  </si>
  <si>
    <t>Cultural Data Project</t>
  </si>
  <si>
    <t>NY Fountation Professional Support</t>
  </si>
  <si>
    <t>st</t>
  </si>
  <si>
    <t>Facebook/Web/E Newsletter/Blasts</t>
  </si>
  <si>
    <t>Arts Culture Leadership Alliance</t>
  </si>
  <si>
    <t>LeMoyne Study</t>
  </si>
  <si>
    <t>New Programs for 2012, 2013 and Beyond</t>
  </si>
  <si>
    <t>County Funding (see above)</t>
  </si>
  <si>
    <t>Musical Instruments and harddrive data project</t>
  </si>
  <si>
    <t>NYSCA Research Project</t>
  </si>
  <si>
    <t>IDEAS community calendar</t>
  </si>
  <si>
    <t>NY Foundation Professional Support</t>
  </si>
  <si>
    <t>IDEAS Rebranding with CVB</t>
  </si>
  <si>
    <t>14213-1502</t>
  </si>
  <si>
    <t>C32</t>
  </si>
  <si>
    <t>31</t>
  </si>
  <si>
    <t>14202-1121</t>
  </si>
  <si>
    <t>A69</t>
  </si>
  <si>
    <t>14211-1208</t>
  </si>
  <si>
    <t>A56</t>
  </si>
  <si>
    <t>14222-1004</t>
  </si>
  <si>
    <t>A20</t>
  </si>
  <si>
    <t>14203-1400</t>
  </si>
  <si>
    <t>14226-3544</t>
  </si>
  <si>
    <t>B43</t>
  </si>
  <si>
    <t>26</t>
  </si>
  <si>
    <t>11</t>
  </si>
  <si>
    <t>14202-1320</t>
  </si>
  <si>
    <t>East Aurora</t>
  </si>
  <si>
    <t>14052-2983</t>
  </si>
  <si>
    <t>A52</t>
  </si>
  <si>
    <t>Depew</t>
  </si>
  <si>
    <t>14043-4140</t>
  </si>
  <si>
    <t>501(c)(4)</t>
  </si>
  <si>
    <t>12</t>
  </si>
  <si>
    <t>Derby</t>
  </si>
  <si>
    <t>installing Grants Mgmt System</t>
  </si>
  <si>
    <t>Light Work Visual Studies, Inc.</t>
  </si>
  <si>
    <t>Syracuse, NY</t>
  </si>
  <si>
    <t>Visual Arts</t>
  </si>
  <si>
    <t>Society for New Music</t>
  </si>
  <si>
    <t>Music</t>
  </si>
  <si>
    <t>SU Theatre Corporation (aka Syracuse Stage)</t>
  </si>
  <si>
    <t>Theater</t>
  </si>
  <si>
    <t>Kennedy, Christopher</t>
  </si>
  <si>
    <t>Camillus, NY</t>
  </si>
  <si>
    <t>Literature</t>
  </si>
  <si>
    <t>Syracuse University</t>
  </si>
  <si>
    <t>Media Arts</t>
  </si>
  <si>
    <t>New York State</t>
  </si>
  <si>
    <t>Onondaga County</t>
  </si>
  <si>
    <t>NYSCA</t>
  </si>
  <si>
    <t>New York, NY</t>
  </si>
  <si>
    <t>Skaneateles Festival, Inc.</t>
  </si>
  <si>
    <t>Skaneateles, NY</t>
  </si>
  <si>
    <t xml:space="preserve">Syracuse, NY </t>
  </si>
  <si>
    <t>Syracuse Symphony Orchestra</t>
  </si>
  <si>
    <t>560 grants</t>
  </si>
  <si>
    <t>Percent change</t>
  </si>
  <si>
    <t>Percent Change</t>
  </si>
  <si>
    <t>SD</t>
  </si>
  <si>
    <t>Total NYS NEA Funding</t>
  </si>
  <si>
    <t>NEA Funding to Onondaga County</t>
  </si>
  <si>
    <t>I go a lot more than I did before</t>
  </si>
  <si>
    <t>I go about the same as I did before</t>
  </si>
  <si>
    <t>I go a lot less than I did before</t>
  </si>
  <si>
    <t>Not sure/no response</t>
  </si>
  <si>
    <t>2006-07</t>
  </si>
  <si>
    <t>2007-08</t>
  </si>
  <si>
    <t>2008-09</t>
  </si>
  <si>
    <t>Year</t>
  </si>
  <si>
    <t>Employment</t>
  </si>
  <si>
    <t>regions</t>
  </si>
  <si>
    <t>city</t>
  </si>
  <si>
    <t>state</t>
  </si>
  <si>
    <t>zip_plus_4</t>
  </si>
  <si>
    <t>county</t>
  </si>
  <si>
    <t>org_type</t>
  </si>
  <si>
    <t>ntee</t>
  </si>
  <si>
    <t>nisp_classification</t>
  </si>
  <si>
    <t>nisp_specialty</t>
  </si>
  <si>
    <t>nisp_institution</t>
  </si>
  <si>
    <t>nmbr_board_members</t>
  </si>
  <si>
    <t>org_year_founded</t>
  </si>
  <si>
    <t>org_year_incorporated</t>
  </si>
  <si>
    <t>total_assets</t>
  </si>
  <si>
    <t>inc_per_audit_revenue_unrestricted</t>
  </si>
  <si>
    <t>inc_per_audit_revenue_total</t>
  </si>
  <si>
    <t>exp_per_audit_program_total</t>
  </si>
  <si>
    <t>exp_per_audit_fundraising_unrestricted</t>
  </si>
  <si>
    <t>exp_per_audit_fundraising_temp_restricted</t>
  </si>
  <si>
    <t>exp_per_audit_fundraising_perm_restricted</t>
  </si>
  <si>
    <t>exp_per_audit_fundraising_total</t>
  </si>
  <si>
    <t>exp_per_audit_general_admin_unrestricted</t>
  </si>
  <si>
    <t>exp_per_audit_general_admin_temp_restricted</t>
  </si>
  <si>
    <t>exp_per_audit_general_admin_perm_restricted</t>
  </si>
  <si>
    <t>exp_per_audit_general_admin_total</t>
  </si>
  <si>
    <t>exp_per_audit_expenses_unrestricted</t>
  </si>
  <si>
    <t>S99</t>
  </si>
  <si>
    <t>Fayetteville</t>
  </si>
  <si>
    <t>13066-2027</t>
  </si>
  <si>
    <t>13066-1501</t>
  </si>
  <si>
    <t>La Fayette</t>
  </si>
  <si>
    <t>13084-3354</t>
  </si>
  <si>
    <t>13202-2009</t>
  </si>
  <si>
    <t>13208-2523</t>
  </si>
  <si>
    <t>13210-1702</t>
  </si>
  <si>
    <t>Camillus</t>
  </si>
  <si>
    <t>13031-0202</t>
  </si>
  <si>
    <t>13202-1205</t>
  </si>
  <si>
    <t>13224-1736</t>
  </si>
  <si>
    <t>13235-5189</t>
  </si>
  <si>
    <t>C</t>
  </si>
  <si>
    <t>13244-1010</t>
  </si>
  <si>
    <t>Skaneateles</t>
  </si>
  <si>
    <t>13152-2301</t>
  </si>
  <si>
    <t>13224-1839</t>
  </si>
  <si>
    <t>exp_total_audit_expenses_unrestricted</t>
  </si>
  <si>
    <t>exp_total_audit_expenses_temp_restricted</t>
  </si>
  <si>
    <t>exp_total_audit_expenses_perm_restricted</t>
  </si>
  <si>
    <t>exp_total_audit_expenses_total</t>
  </si>
  <si>
    <t>net_asset_change_unrestricted</t>
  </si>
  <si>
    <t>net_asset_change_temp_restricted</t>
  </si>
  <si>
    <t>net_asset_change_perm_restricted</t>
  </si>
  <si>
    <t>net_asset_change_total</t>
  </si>
  <si>
    <t>rev_tickets_total</t>
  </si>
  <si>
    <t>rev_total_earned_unrestricted</t>
  </si>
  <si>
    <t>supp_individual_unrestricted</t>
  </si>
  <si>
    <t>supp_individual_total</t>
  </si>
  <si>
    <t>supp_corporate_total</t>
  </si>
  <si>
    <t>supp_foundation_total</t>
  </si>
  <si>
    <t>supp_gov_city_total</t>
  </si>
  <si>
    <t>supp_gov_county_total</t>
  </si>
  <si>
    <t>supp_gov_state_total</t>
  </si>
  <si>
    <t>supp_gov_federal_total</t>
  </si>
  <si>
    <t>supp_total_total</t>
  </si>
  <si>
    <t>total_revenue_total</t>
  </si>
  <si>
    <t>salary_artists</t>
  </si>
  <si>
    <t>salary_program</t>
  </si>
  <si>
    <t>salary_fundraising</t>
  </si>
  <si>
    <t>salary_general</t>
  </si>
  <si>
    <t>salary_total</t>
  </si>
  <si>
    <t>total_salaries_fringe_total</t>
  </si>
  <si>
    <t>attendance_paid_total</t>
  </si>
  <si>
    <t>attendance_total_total</t>
  </si>
  <si>
    <t>Albany</t>
  </si>
  <si>
    <t>NY</t>
  </si>
  <si>
    <t>12207-2707</t>
  </si>
  <si>
    <t>501(c)(3)</t>
  </si>
  <si>
    <t>A40</t>
  </si>
  <si>
    <t>05</t>
  </si>
  <si>
    <t>D</t>
  </si>
  <si>
    <t>10</t>
  </si>
  <si>
    <t>12207-2211</t>
  </si>
  <si>
    <t>02</t>
  </si>
  <si>
    <t>I</t>
  </si>
  <si>
    <t>03</t>
  </si>
  <si>
    <t>12202-1002</t>
  </si>
  <si>
    <t>A54</t>
  </si>
  <si>
    <t>14</t>
  </si>
  <si>
    <t>09</t>
  </si>
  <si>
    <t>12206-3017</t>
  </si>
  <si>
    <t>A82</t>
  </si>
  <si>
    <t>28</t>
  </si>
  <si>
    <t>12204-2737</t>
  </si>
  <si>
    <t>P28</t>
  </si>
  <si>
    <t>15</t>
  </si>
  <si>
    <t>99</t>
  </si>
  <si>
    <t>12220-0217</t>
  </si>
  <si>
    <t>A01</t>
  </si>
  <si>
    <t>17</t>
  </si>
  <si>
    <t>Voorheesville</t>
  </si>
  <si>
    <t>12186-0466</t>
  </si>
  <si>
    <t>A24</t>
  </si>
  <si>
    <t>E</t>
  </si>
  <si>
    <t>47</t>
  </si>
  <si>
    <t>12226-3028</t>
  </si>
  <si>
    <t>12206-3028</t>
  </si>
  <si>
    <t>12206-2349</t>
  </si>
  <si>
    <t>P80</t>
  </si>
  <si>
    <t>12206-2522</t>
  </si>
  <si>
    <t>A34</t>
  </si>
  <si>
    <t>B</t>
  </si>
  <si>
    <t>45</t>
  </si>
  <si>
    <t>Buffalo</t>
  </si>
  <si>
    <t>14209-1706</t>
  </si>
  <si>
    <t>Erie</t>
  </si>
  <si>
    <t>A23</t>
  </si>
  <si>
    <t>14202-1906</t>
  </si>
  <si>
    <t>A65</t>
  </si>
  <si>
    <t>04</t>
  </si>
  <si>
    <t>A</t>
  </si>
  <si>
    <t>14223-2750</t>
  </si>
  <si>
    <t>A60</t>
  </si>
  <si>
    <t>Tonawanda</t>
  </si>
  <si>
    <t>14151-0122</t>
  </si>
  <si>
    <t>A6C</t>
  </si>
  <si>
    <t>14206-1406</t>
  </si>
  <si>
    <t>14207-2435</t>
  </si>
  <si>
    <t>A63</t>
  </si>
  <si>
    <t>01</t>
  </si>
  <si>
    <t>14213-2347</t>
  </si>
  <si>
    <t>14216-3199</t>
  </si>
  <si>
    <t>13</t>
  </si>
  <si>
    <t>14218-1526</t>
  </si>
  <si>
    <t>C41</t>
  </si>
  <si>
    <t>06</t>
  </si>
  <si>
    <t>F</t>
  </si>
  <si>
    <t>14214-2154</t>
  </si>
  <si>
    <t>A51</t>
  </si>
  <si>
    <t>14207-0349</t>
  </si>
  <si>
    <t>14222-1096</t>
  </si>
  <si>
    <t>08</t>
  </si>
  <si>
    <t>14202-4114</t>
  </si>
  <si>
    <t>A11</t>
  </si>
  <si>
    <t>Hours</t>
  </si>
  <si>
    <t>Volunteer Hours at Onondaga County Parks 
2010</t>
  </si>
  <si>
    <t>All Respondents (n=2,839)</t>
  </si>
  <si>
    <t xml:space="preserve"> More than 24 times</t>
  </si>
  <si>
    <t>Annual Attendance for Syracuse University Mens Basketball Games 2005-10</t>
  </si>
  <si>
    <t>Christopher Kennedy</t>
  </si>
  <si>
    <t>Park Attendance</t>
  </si>
  <si>
    <t>NYSCA Funding to Onondaga NYC</t>
  </si>
  <si>
    <t>2006</t>
  </si>
  <si>
    <t>% Change</t>
  </si>
  <si>
    <t>14047-9731</t>
  </si>
  <si>
    <t>A80</t>
  </si>
  <si>
    <t>14202-1806</t>
  </si>
  <si>
    <t>Hamburg</t>
  </si>
  <si>
    <t>14075-0772</t>
  </si>
  <si>
    <t>14203-1424</t>
  </si>
  <si>
    <t>Getzville</t>
  </si>
  <si>
    <t>14068-1514</t>
  </si>
  <si>
    <t>32</t>
  </si>
  <si>
    <t>A70</t>
  </si>
  <si>
    <t>14201-1032</t>
  </si>
  <si>
    <t>Lancaster</t>
  </si>
  <si>
    <t>14086-2128</t>
  </si>
  <si>
    <t>A61</t>
  </si>
  <si>
    <t>07</t>
  </si>
  <si>
    <t>14204-1246</t>
  </si>
  <si>
    <t>S22</t>
  </si>
  <si>
    <t>14203-1419</t>
  </si>
  <si>
    <t>14209-1727</t>
  </si>
  <si>
    <t>A68</t>
  </si>
  <si>
    <t>14201-1903</t>
  </si>
  <si>
    <t>14201-2349</t>
  </si>
  <si>
    <t>14150-7200</t>
  </si>
  <si>
    <t>14226-4049</t>
  </si>
  <si>
    <t>14052-2325</t>
  </si>
  <si>
    <t>S20</t>
  </si>
  <si>
    <t>14205-0716</t>
  </si>
  <si>
    <t>Springville</t>
  </si>
  <si>
    <t>14141-0062</t>
  </si>
  <si>
    <t>14202-1720</t>
  </si>
  <si>
    <t>A30</t>
  </si>
  <si>
    <t>14202-2606</t>
  </si>
  <si>
    <t>14214-2606</t>
  </si>
  <si>
    <t>A25</t>
  </si>
  <si>
    <t>14209-2203</t>
  </si>
  <si>
    <t>Fiscal sponsor</t>
  </si>
  <si>
    <t>14201-1415</t>
  </si>
  <si>
    <t>14202-1001</t>
  </si>
  <si>
    <t>14213-1455</t>
  </si>
  <si>
    <t>14260-4600</t>
  </si>
  <si>
    <t>B11</t>
  </si>
  <si>
    <t>14222-1815</t>
  </si>
  <si>
    <t>14201-0236</t>
  </si>
  <si>
    <t>A33</t>
  </si>
  <si>
    <t>14209-2204</t>
  </si>
  <si>
    <t>14214-1963</t>
  </si>
  <si>
    <t>D50</t>
  </si>
  <si>
    <t>Rochester</t>
  </si>
  <si>
    <t>14604-2225</t>
  </si>
  <si>
    <t>Monroe</t>
  </si>
  <si>
    <t>A31</t>
  </si>
  <si>
    <t>14607-1100</t>
  </si>
  <si>
    <t>14607-1198</t>
  </si>
  <si>
    <t>14602-0715</t>
  </si>
  <si>
    <t>Mumford</t>
  </si>
  <si>
    <t>14511-0310</t>
  </si>
  <si>
    <t>14607-2219</t>
  </si>
  <si>
    <t>A50</t>
  </si>
  <si>
    <t>14607-1717</t>
  </si>
  <si>
    <t>14607-1170</t>
  </si>
  <si>
    <t>14618-5408</t>
  </si>
  <si>
    <t>14618-3790</t>
  </si>
  <si>
    <t>B42</t>
  </si>
  <si>
    <t>14627-0082</t>
  </si>
  <si>
    <t>14610-2820</t>
  </si>
  <si>
    <t>14610-1304</t>
  </si>
  <si>
    <t>Pittsford</t>
  </si>
  <si>
    <t>14534-3313</t>
  </si>
  <si>
    <t>14607-1622</t>
  </si>
  <si>
    <t>A62</t>
  </si>
  <si>
    <t>14604-2572</t>
  </si>
  <si>
    <t>14607-1907</t>
  </si>
  <si>
    <t>14604-1817</t>
  </si>
  <si>
    <t>14604-2570</t>
  </si>
  <si>
    <t>14609-6155</t>
  </si>
  <si>
    <t>14609-6512</t>
  </si>
  <si>
    <t>14607-3941</t>
  </si>
  <si>
    <t>Fairport</t>
  </si>
  <si>
    <t>14450-2517</t>
  </si>
  <si>
    <t>A03</t>
  </si>
  <si>
    <t>14607-1259</t>
  </si>
  <si>
    <t>14608-2204</t>
  </si>
  <si>
    <t>14604-2637</t>
  </si>
  <si>
    <t>14607-1405</t>
  </si>
  <si>
    <t>Syracuse</t>
  </si>
  <si>
    <t>13215-4580</t>
  </si>
  <si>
    <t>13203-2094</t>
  </si>
  <si>
    <t>E30</t>
  </si>
  <si>
    <t>A26</t>
  </si>
  <si>
    <t>Marcellus</t>
  </si>
  <si>
    <t>13108-0133</t>
  </si>
  <si>
    <t>C60</t>
  </si>
  <si>
    <t>13202-1915</t>
  </si>
  <si>
    <t>13210-1507</t>
  </si>
  <si>
    <t>13217-6865</t>
  </si>
  <si>
    <t>Z99</t>
  </si>
  <si>
    <t>13202-1011</t>
  </si>
  <si>
    <t>B60</t>
  </si>
  <si>
    <t>13202-2964</t>
  </si>
  <si>
    <t>16</t>
  </si>
  <si>
    <t>13202-1245</t>
  </si>
  <si>
    <t>A57</t>
  </si>
  <si>
    <t>13244-1508</t>
  </si>
  <si>
    <t>13202-1106</t>
  </si>
  <si>
    <t>13202-3019</t>
  </si>
  <si>
    <t>13204-2590</t>
  </si>
  <si>
    <t>D11</t>
  </si>
  <si>
    <t>13203-2554</t>
  </si>
  <si>
    <t>13214-0387</t>
  </si>
  <si>
    <t>A99</t>
  </si>
  <si>
    <t>13201-1078</t>
  </si>
  <si>
    <t>East Syracuse</t>
  </si>
  <si>
    <t>13057-2905</t>
  </si>
  <si>
    <t>Annual Syracuse Parks and Recreation Youth Summer Camp Attendance
2007-11</t>
  </si>
  <si>
    <t>2010</t>
  </si>
  <si>
    <t>2005</t>
  </si>
  <si>
    <t>-</t>
  </si>
  <si>
    <t>onon pop</t>
  </si>
  <si>
    <t>per capita</t>
  </si>
  <si>
    <t>Years</t>
  </si>
  <si>
    <t>Change in Volunteer Hours at Onondaga County Parks 
2010</t>
  </si>
  <si>
    <t>13210-1508</t>
  </si>
  <si>
    <t>13203-2101</t>
  </si>
  <si>
    <t>A19</t>
  </si>
  <si>
    <t>13219-2315</t>
  </si>
  <si>
    <t>Manlius</t>
  </si>
  <si>
    <t>13104-9726</t>
  </si>
  <si>
    <t>13202-2652</t>
  </si>
  <si>
    <t>13206-2833</t>
  </si>
  <si>
    <t>New York State, Opera America</t>
  </si>
  <si>
    <t>13202-2930</t>
  </si>
  <si>
    <t>A6A</t>
  </si>
  <si>
    <t>13206-3220</t>
  </si>
  <si>
    <t>13202-1202</t>
  </si>
  <si>
    <t>13244-1200</t>
  </si>
  <si>
    <t>13217-6855</t>
  </si>
  <si>
    <t>13202-2015</t>
  </si>
  <si>
    <t>P27</t>
  </si>
  <si>
    <t>Liverpool</t>
  </si>
  <si>
    <t>13088-6223</t>
  </si>
  <si>
    <t>46</t>
  </si>
  <si>
    <t>13210-2653</t>
  </si>
  <si>
    <t>13210-2541</t>
  </si>
  <si>
    <t>Albany County</t>
  </si>
  <si>
    <t>Erie County</t>
  </si>
  <si>
    <t>Monroe County</t>
  </si>
  <si>
    <t>Total Attendance</t>
  </si>
  <si>
    <t>2001-02</t>
  </si>
  <si>
    <t>2002-03</t>
  </si>
  <si>
    <t>2003-04</t>
  </si>
  <si>
    <t>2004-05</t>
  </si>
  <si>
    <t>2005-06</t>
  </si>
  <si>
    <t>2009-10</t>
  </si>
  <si>
    <t>2010-11</t>
  </si>
  <si>
    <t>Annual Onondaga County Park Attendance                                                        2006-09</t>
  </si>
  <si>
    <t>Attendance</t>
  </si>
  <si>
    <t>source=ncaa.org</t>
  </si>
  <si>
    <t>Annual Per Game Attendance for Syracuse University Men's Basketball Games            2005-10</t>
  </si>
  <si>
    <t>Annual Direct Travel Spending in Onondaga County (In Millions)      2006-09</t>
  </si>
  <si>
    <t>Dollars</t>
  </si>
  <si>
    <t>Annual Taxes Generated from Travel to Onondaga County (In Millions) 2006-09</t>
  </si>
  <si>
    <t>Visits</t>
  </si>
  <si>
    <t>Unique Visitors to www.VisitSyracuse.org
2008-10</t>
  </si>
  <si>
    <t>Post-Standard print edition</t>
  </si>
  <si>
    <t>www.syracuse.com (Post-Standard online)</t>
  </si>
  <si>
    <t>Syracuse New Times</t>
  </si>
  <si>
    <t>Radio</t>
  </si>
  <si>
    <t>Television</t>
  </si>
  <si>
    <t>Neighbor's section of the Post Standard</t>
  </si>
  <si>
    <t>Searching organization's websites</t>
  </si>
  <si>
    <t>Facebook</t>
  </si>
  <si>
    <t>Pennysaver</t>
  </si>
  <si>
    <t>www.syracusearts.net</t>
  </si>
  <si>
    <t>CNY Eagle</t>
  </si>
  <si>
    <t>www.downtownsyracuse.com</t>
  </si>
  <si>
    <t>www.visitsyracuse.org</t>
  </si>
  <si>
    <t>www.cnyculture.com</t>
  </si>
  <si>
    <t>med</t>
  </si>
  <si>
    <t>Never</t>
  </si>
  <si>
    <t>1-2 times</t>
  </si>
  <si>
    <t>3-5 times</t>
  </si>
  <si>
    <t>6-12 times</t>
  </si>
  <si>
    <t>13-24 times</t>
  </si>
  <si>
    <t>More than 24 times</t>
  </si>
  <si>
    <t>6 or more times</t>
  </si>
  <si>
    <t>1-5 times</t>
  </si>
  <si>
    <t>Paid Sports</t>
  </si>
  <si>
    <t>Paid Admission</t>
  </si>
  <si>
    <t>Paid Performance</t>
  </si>
  <si>
    <t>Free Performance</t>
  </si>
  <si>
    <t>2009</t>
  </si>
  <si>
    <t>2008</t>
  </si>
  <si>
    <t>2007</t>
  </si>
  <si>
    <t>y4</t>
  </si>
  <si>
    <t>y3</t>
  </si>
  <si>
    <t>y2</t>
  </si>
  <si>
    <t>y1</t>
  </si>
  <si>
    <t>Games</t>
  </si>
  <si>
    <t>source:http://fs.ncaa.org/Docs/stats/football_records/Attendance/2005.pdf</t>
  </si>
  <si>
    <t xml:space="preserve">NCAA </t>
  </si>
  <si>
    <t>NCAA</t>
  </si>
  <si>
    <t>Mean Rev</t>
  </si>
  <si>
    <t>Total County Population</t>
  </si>
  <si>
    <t>Per Capita Mean revenue</t>
  </si>
  <si>
    <t>Eric County</t>
  </si>
  <si>
    <t>paid attend</t>
  </si>
  <si>
    <t>total attend</t>
  </si>
  <si>
    <t xml:space="preserve"> </t>
  </si>
  <si>
    <t>Annual Direct Employment from Travel to Onondaga County
2006-09</t>
  </si>
  <si>
    <t>Annual Taxes Generated from Travel to Onondaga County (In Millions) 
2006-09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</si>
</sst>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[&lt;=9999999]###\-####;\(###\)\ ###\-####"/>
    <numFmt numFmtId="167" formatCode="&quot;$&quot;#,##0.00"/>
    <numFmt numFmtId="168" formatCode="0.00000000"/>
    <numFmt numFmtId="169" formatCode="0.0%"/>
    <numFmt numFmtId="170" formatCode="0.0"/>
    <numFmt numFmtId="171" formatCode="#,###"/>
    <numFmt numFmtId="172" formatCode="&quot;$&quot;#,##0"/>
  </numFmts>
  <fonts count="35">
    <font>
      <sz val="12"/>
      <color indexed="8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Helvetica Neue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2"/>
      <name val="Calibri"/>
      <family val="2"/>
      <scheme val="minor"/>
    </font>
    <font>
      <b/>
      <u/>
      <sz val="10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indexed="8"/>
      <name val="Arial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  <font>
      <sz val="8"/>
      <color rgb="FF0070C0"/>
      <name val="Arial"/>
      <family val="2"/>
    </font>
    <font>
      <b/>
      <sz val="8"/>
      <color rgb="FF0070C0"/>
      <name val="Arial"/>
      <family val="2"/>
    </font>
    <font>
      <sz val="8"/>
      <color rgb="FF00B050"/>
      <name val="Arial"/>
      <family val="2"/>
    </font>
    <font>
      <b/>
      <sz val="8"/>
      <color rgb="FF00B050"/>
      <name val="Arial"/>
      <family val="2"/>
    </font>
    <font>
      <sz val="8"/>
      <color rgb="FF7030A0"/>
      <name val="Arial"/>
      <family val="2"/>
    </font>
    <font>
      <b/>
      <sz val="8"/>
      <color rgb="FF7030A0"/>
      <name val="Arial"/>
      <family val="2"/>
    </font>
    <font>
      <sz val="8"/>
      <color indexed="8"/>
      <name val="Arial"/>
      <charset val="1"/>
    </font>
    <font>
      <b/>
      <sz val="8"/>
      <color indexed="8"/>
      <name val="Arial"/>
      <family val="2"/>
    </font>
    <font>
      <sz val="12"/>
      <color indexed="8"/>
      <name val="Calibri"/>
      <family val="2"/>
      <scheme val="minor"/>
    </font>
    <font>
      <b/>
      <sz val="18"/>
      <color indexed="8"/>
      <name val="Times New Roman"/>
      <family val="2"/>
    </font>
    <font>
      <sz val="8"/>
      <name val="Verdana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0" fontId="8" fillId="0" borderId="0"/>
    <xf numFmtId="0" fontId="11" fillId="0" borderId="0"/>
    <xf numFmtId="9" fontId="11" fillId="0" borderId="0" applyFont="0" applyFill="0" applyBorder="0" applyAlignment="0" applyProtection="0"/>
    <xf numFmtId="0" fontId="9" fillId="0" borderId="0"/>
    <xf numFmtId="0" fontId="18" fillId="0" borderId="0"/>
    <xf numFmtId="44" fontId="18" fillId="0" borderId="0" applyFont="0" applyFill="0" applyBorder="0" applyAlignment="0" applyProtection="0"/>
    <xf numFmtId="41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03">
    <xf numFmtId="0" fontId="0" fillId="0" borderId="0" xfId="0"/>
    <xf numFmtId="0" fontId="8" fillId="0" borderId="0" xfId="3"/>
    <xf numFmtId="2" fontId="8" fillId="0" borderId="0" xfId="3" applyNumberFormat="1"/>
    <xf numFmtId="44" fontId="0" fillId="0" borderId="0" xfId="4" applyFont="1"/>
    <xf numFmtId="164" fontId="8" fillId="0" borderId="1" xfId="5" applyNumberFormat="1" applyFont="1" applyBorder="1"/>
    <xf numFmtId="0" fontId="8" fillId="0" borderId="1" xfId="3" applyBorder="1"/>
    <xf numFmtId="165" fontId="8" fillId="0" borderId="1" xfId="3" applyNumberFormat="1" applyBorder="1"/>
    <xf numFmtId="165" fontId="8" fillId="0" borderId="0" xfId="3" applyNumberFormat="1"/>
    <xf numFmtId="166" fontId="8" fillId="0" borderId="0" xfId="3" applyNumberFormat="1" applyFill="1" applyBorder="1"/>
    <xf numFmtId="165" fontId="8" fillId="0" borderId="0" xfId="4" applyNumberFormat="1" applyFont="1" applyFill="1" applyBorder="1"/>
    <xf numFmtId="0" fontId="8" fillId="0" borderId="0" xfId="3" applyBorder="1"/>
    <xf numFmtId="0" fontId="8" fillId="0" borderId="0" xfId="3" applyFont="1" applyFill="1" applyBorder="1"/>
    <xf numFmtId="165" fontId="0" fillId="0" borderId="0" xfId="4" applyNumberFormat="1" applyFont="1" applyBorder="1"/>
    <xf numFmtId="0" fontId="8" fillId="0" borderId="0" xfId="3" applyFill="1" applyBorder="1"/>
    <xf numFmtId="0" fontId="10" fillId="0" borderId="0" xfId="3" applyNumberFormat="1" applyFont="1" applyFill="1" applyBorder="1" applyAlignment="1">
      <alignment horizontal="left" vertical="top" wrapText="1"/>
    </xf>
    <xf numFmtId="165" fontId="0" fillId="0" borderId="0" xfId="4" applyNumberFormat="1" applyFont="1"/>
    <xf numFmtId="0" fontId="12" fillId="0" borderId="0" xfId="8" applyFont="1"/>
    <xf numFmtId="0" fontId="12" fillId="0" borderId="0" xfId="8" applyFont="1" applyAlignment="1">
      <alignment horizontal="center"/>
    </xf>
    <xf numFmtId="0" fontId="11" fillId="0" borderId="0" xfId="8"/>
    <xf numFmtId="0" fontId="11" fillId="0" borderId="0" xfId="8" applyAlignment="1">
      <alignment horizontal="center"/>
    </xf>
    <xf numFmtId="0" fontId="8" fillId="0" borderId="0" xfId="8" applyFont="1" applyAlignment="1">
      <alignment horizontal="right"/>
    </xf>
    <xf numFmtId="167" fontId="12" fillId="0" borderId="0" xfId="8" applyNumberFormat="1" applyFont="1" applyAlignment="1"/>
    <xf numFmtId="4" fontId="8" fillId="0" borderId="0" xfId="8" applyNumberFormat="1" applyFont="1" applyAlignment="1"/>
    <xf numFmtId="4" fontId="8" fillId="2" borderId="0" xfId="8" applyNumberFormat="1" applyFont="1" applyFill="1" applyAlignment="1"/>
    <xf numFmtId="0" fontId="8" fillId="0" borderId="0" xfId="8" applyFont="1" applyAlignment="1">
      <alignment horizontal="left"/>
    </xf>
    <xf numFmtId="0" fontId="11" fillId="0" borderId="0" xfId="8" applyAlignment="1">
      <alignment horizontal="right"/>
    </xf>
    <xf numFmtId="0" fontId="13" fillId="0" borderId="0" xfId="8" applyFont="1" applyAlignment="1">
      <alignment horizontal="left"/>
    </xf>
    <xf numFmtId="3" fontId="12" fillId="0" borderId="0" xfId="8" applyNumberFormat="1" applyFont="1" applyAlignment="1"/>
    <xf numFmtId="3" fontId="8" fillId="0" borderId="0" xfId="8" applyNumberFormat="1" applyFont="1" applyAlignment="1"/>
    <xf numFmtId="3" fontId="8" fillId="2" borderId="0" xfId="8" applyNumberFormat="1" applyFont="1" applyFill="1" applyAlignment="1"/>
    <xf numFmtId="0" fontId="8" fillId="0" borderId="0" xfId="8" applyFont="1" applyAlignment="1">
      <alignment horizontal="center"/>
    </xf>
    <xf numFmtId="0" fontId="8" fillId="2" borderId="0" xfId="8" applyFont="1" applyFill="1" applyAlignment="1">
      <alignment horizontal="center"/>
    </xf>
    <xf numFmtId="0" fontId="11" fillId="0" borderId="0" xfId="8" applyAlignment="1">
      <alignment horizontal="left"/>
    </xf>
    <xf numFmtId="167" fontId="12" fillId="0" borderId="0" xfId="8" applyNumberFormat="1" applyFont="1" applyAlignment="1">
      <alignment horizontal="center"/>
    </xf>
    <xf numFmtId="0" fontId="12" fillId="0" borderId="0" xfId="8" applyFont="1" applyAlignment="1">
      <alignment horizontal="right"/>
    </xf>
    <xf numFmtId="9" fontId="12" fillId="0" borderId="0" xfId="8" applyNumberFormat="1" applyFont="1" applyAlignment="1">
      <alignment horizontal="center"/>
    </xf>
    <xf numFmtId="0" fontId="14" fillId="0" borderId="1" xfId="8" applyFont="1" applyBorder="1" applyAlignment="1">
      <alignment horizontal="left"/>
    </xf>
    <xf numFmtId="9" fontId="14" fillId="0" borderId="1" xfId="8" applyNumberFormat="1" applyFont="1" applyBorder="1" applyAlignment="1">
      <alignment horizontal="right"/>
    </xf>
    <xf numFmtId="2" fontId="14" fillId="0" borderId="1" xfId="9" applyNumberFormat="1" applyFont="1" applyBorder="1" applyAlignment="1">
      <alignment horizontal="right"/>
    </xf>
    <xf numFmtId="0" fontId="8" fillId="0" borderId="0" xfId="8" applyFont="1" applyAlignment="1">
      <alignment horizontal="left" vertical="top" wrapText="1"/>
    </xf>
    <xf numFmtId="0" fontId="11" fillId="0" borderId="0" xfId="8" applyAlignment="1">
      <alignment horizontal="right" vertical="top" wrapText="1"/>
    </xf>
    <xf numFmtId="0" fontId="12" fillId="0" borderId="0" xfId="8" applyFont="1" applyAlignment="1">
      <alignment horizontal="center" vertical="center"/>
    </xf>
    <xf numFmtId="9" fontId="11" fillId="0" borderId="0" xfId="8" applyNumberFormat="1" applyAlignment="1">
      <alignment horizontal="center"/>
    </xf>
    <xf numFmtId="0" fontId="11" fillId="0" borderId="0" xfId="8" applyAlignment="1">
      <alignment vertical="top" wrapText="1"/>
    </xf>
    <xf numFmtId="0" fontId="12" fillId="0" borderId="0" xfId="8" applyFont="1" applyAlignment="1">
      <alignment horizontal="center" vertical="top" wrapText="1"/>
    </xf>
    <xf numFmtId="10" fontId="11" fillId="0" borderId="0" xfId="8" applyNumberFormat="1" applyAlignment="1">
      <alignment horizontal="center"/>
    </xf>
    <xf numFmtId="168" fontId="11" fillId="0" borderId="0" xfId="8" applyNumberFormat="1" applyAlignment="1">
      <alignment horizontal="center"/>
    </xf>
    <xf numFmtId="4" fontId="11" fillId="0" borderId="0" xfId="8" applyNumberFormat="1" applyAlignment="1">
      <alignment horizontal="center"/>
    </xf>
    <xf numFmtId="0" fontId="14" fillId="0" borderId="1" xfId="8" applyFont="1" applyBorder="1" applyAlignment="1">
      <alignment horizontal="right"/>
    </xf>
    <xf numFmtId="0" fontId="11" fillId="0" borderId="0" xfId="8" applyAlignment="1">
      <alignment horizontal="right" vertical="top"/>
    </xf>
    <xf numFmtId="44" fontId="0" fillId="0" borderId="0" xfId="2" applyFont="1"/>
    <xf numFmtId="0" fontId="0" fillId="0" borderId="0" xfId="0" applyBorder="1"/>
    <xf numFmtId="44" fontId="0" fillId="0" borderId="0" xfId="2" applyFont="1" applyBorder="1"/>
    <xf numFmtId="0" fontId="12" fillId="0" borderId="2" xfId="0" applyFont="1" applyFill="1" applyBorder="1"/>
    <xf numFmtId="0" fontId="0" fillId="0" borderId="2" xfId="0" applyBorder="1"/>
    <xf numFmtId="44" fontId="12" fillId="0" borderId="2" xfId="2" applyFont="1" applyBorder="1"/>
    <xf numFmtId="0" fontId="12" fillId="0" borderId="0" xfId="0" applyFont="1" applyFill="1" applyBorder="1"/>
    <xf numFmtId="44" fontId="12" fillId="0" borderId="0" xfId="2" applyFont="1" applyBorder="1"/>
    <xf numFmtId="0" fontId="0" fillId="0" borderId="0" xfId="0" applyFill="1" applyBorder="1"/>
    <xf numFmtId="0" fontId="0" fillId="0" borderId="3" xfId="0" applyFill="1" applyBorder="1"/>
    <xf numFmtId="0" fontId="0" fillId="0" borderId="3" xfId="0" applyBorder="1"/>
    <xf numFmtId="44" fontId="0" fillId="0" borderId="3" xfId="2" applyFont="1" applyBorder="1"/>
    <xf numFmtId="0" fontId="0" fillId="0" borderId="0" xfId="0" applyNumberFormat="1"/>
    <xf numFmtId="0" fontId="15" fillId="0" borderId="0" xfId="0" applyFont="1"/>
    <xf numFmtId="0" fontId="0" fillId="0" borderId="4" xfId="0" applyBorder="1"/>
    <xf numFmtId="44" fontId="0" fillId="0" borderId="4" xfId="2" applyFont="1" applyBorder="1"/>
    <xf numFmtId="0" fontId="12" fillId="0" borderId="2" xfId="0" applyFont="1" applyBorder="1"/>
    <xf numFmtId="0" fontId="16" fillId="0" borderId="1" xfId="0" applyFont="1" applyBorder="1"/>
    <xf numFmtId="9" fontId="16" fillId="0" borderId="1" xfId="0" applyNumberFormat="1" applyFont="1" applyBorder="1"/>
    <xf numFmtId="44" fontId="8" fillId="0" borderId="3" xfId="2" applyFont="1" applyBorder="1"/>
    <xf numFmtId="44" fontId="8" fillId="0" borderId="0" xfId="2" applyFont="1" applyBorder="1"/>
    <xf numFmtId="0" fontId="0" fillId="0" borderId="1" xfId="0" applyBorder="1"/>
    <xf numFmtId="165" fontId="0" fillId="0" borderId="0" xfId="2" applyNumberFormat="1" applyFont="1"/>
    <xf numFmtId="165" fontId="16" fillId="0" borderId="1" xfId="2" applyNumberFormat="1" applyFont="1" applyBorder="1"/>
    <xf numFmtId="1" fontId="0" fillId="0" borderId="1" xfId="0" applyNumberFormat="1" applyBorder="1"/>
    <xf numFmtId="0" fontId="16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16" fillId="0" borderId="1" xfId="0" applyFont="1" applyBorder="1" applyAlignment="1">
      <alignment vertical="top" wrapText="1"/>
    </xf>
    <xf numFmtId="3" fontId="0" fillId="0" borderId="0" xfId="0" applyNumberFormat="1"/>
    <xf numFmtId="165" fontId="16" fillId="0" borderId="1" xfId="2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/>
    </xf>
    <xf numFmtId="44" fontId="16" fillId="0" borderId="1" xfId="2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10" fontId="0" fillId="0" borderId="0" xfId="0" applyNumberFormat="1"/>
    <xf numFmtId="169" fontId="16" fillId="0" borderId="1" xfId="0" applyNumberFormat="1" applyFont="1" applyBorder="1"/>
    <xf numFmtId="170" fontId="16" fillId="0" borderId="1" xfId="0" applyNumberFormat="1" applyFont="1" applyBorder="1"/>
    <xf numFmtId="49" fontId="9" fillId="0" borderId="0" xfId="10" applyNumberFormat="1"/>
    <xf numFmtId="3" fontId="9" fillId="0" borderId="0" xfId="10" applyNumberFormat="1"/>
    <xf numFmtId="0" fontId="9" fillId="0" borderId="0" xfId="10"/>
    <xf numFmtId="0" fontId="16" fillId="0" borderId="1" xfId="10" applyFont="1" applyBorder="1"/>
    <xf numFmtId="3" fontId="16" fillId="0" borderId="1" xfId="10" applyNumberFormat="1" applyFont="1" applyBorder="1"/>
    <xf numFmtId="1" fontId="16" fillId="0" borderId="1" xfId="10" applyNumberFormat="1" applyFont="1" applyBorder="1"/>
    <xf numFmtId="0" fontId="16" fillId="0" borderId="1" xfId="10" applyFont="1" applyBorder="1" applyAlignment="1">
      <alignment horizontal="center"/>
    </xf>
    <xf numFmtId="49" fontId="16" fillId="0" borderId="1" xfId="10" applyNumberFormat="1" applyFont="1" applyBorder="1" applyAlignment="1">
      <alignment horizontal="center"/>
    </xf>
    <xf numFmtId="3" fontId="16" fillId="0" borderId="1" xfId="10" applyNumberFormat="1" applyFont="1" applyBorder="1" applyAlignment="1">
      <alignment horizontal="center"/>
    </xf>
    <xf numFmtId="0" fontId="19" fillId="0" borderId="0" xfId="11" applyFont="1" applyAlignment="1" applyProtection="1">
      <alignment horizontal="left" vertical="top"/>
    </xf>
    <xf numFmtId="0" fontId="18" fillId="0" borderId="0" xfId="11" applyNumberFormat="1" applyFont="1" applyFill="1" applyBorder="1" applyAlignment="1" applyProtection="1"/>
    <xf numFmtId="0" fontId="20" fillId="0" borderId="0" xfId="11" applyFont="1" applyAlignment="1" applyProtection="1">
      <alignment horizontal="left" vertical="top"/>
    </xf>
    <xf numFmtId="171" fontId="20" fillId="0" borderId="0" xfId="11" applyNumberFormat="1" applyFont="1" applyAlignment="1" applyProtection="1">
      <alignment horizontal="right" vertical="top"/>
    </xf>
    <xf numFmtId="171" fontId="21" fillId="0" borderId="0" xfId="11" applyNumberFormat="1" applyFont="1" applyAlignment="1" applyProtection="1">
      <alignment horizontal="right" vertical="top"/>
    </xf>
    <xf numFmtId="0" fontId="20" fillId="0" borderId="0" xfId="11" applyNumberFormat="1" applyFont="1" applyFill="1" applyBorder="1" applyAlignment="1" applyProtection="1"/>
    <xf numFmtId="0" fontId="22" fillId="0" borderId="0" xfId="11" applyFont="1" applyAlignment="1" applyProtection="1">
      <alignment horizontal="left" vertical="top"/>
    </xf>
    <xf numFmtId="171" fontId="22" fillId="0" borderId="0" xfId="11" applyNumberFormat="1" applyFont="1" applyAlignment="1" applyProtection="1">
      <alignment horizontal="right" vertical="top"/>
    </xf>
    <xf numFmtId="171" fontId="23" fillId="0" borderId="0" xfId="11" applyNumberFormat="1" applyFont="1" applyAlignment="1" applyProtection="1">
      <alignment horizontal="right" vertical="top"/>
    </xf>
    <xf numFmtId="0" fontId="22" fillId="0" borderId="0" xfId="11" applyNumberFormat="1" applyFont="1" applyFill="1" applyBorder="1" applyAlignment="1" applyProtection="1"/>
    <xf numFmtId="0" fontId="24" fillId="0" borderId="0" xfId="11" applyFont="1" applyAlignment="1" applyProtection="1">
      <alignment horizontal="left" vertical="top"/>
    </xf>
    <xf numFmtId="171" fontId="24" fillId="0" borderId="0" xfId="11" applyNumberFormat="1" applyFont="1" applyAlignment="1" applyProtection="1">
      <alignment horizontal="right" vertical="top"/>
    </xf>
    <xf numFmtId="171" fontId="25" fillId="0" borderId="0" xfId="11" applyNumberFormat="1" applyFont="1" applyAlignment="1" applyProtection="1">
      <alignment horizontal="right" vertical="top"/>
    </xf>
    <xf numFmtId="0" fontId="24" fillId="0" borderId="0" xfId="11" applyNumberFormat="1" applyFont="1" applyFill="1" applyBorder="1" applyAlignment="1" applyProtection="1"/>
    <xf numFmtId="0" fontId="26" fillId="0" borderId="0" xfId="11" applyFont="1" applyAlignment="1" applyProtection="1">
      <alignment horizontal="left" vertical="top"/>
    </xf>
    <xf numFmtId="171" fontId="26" fillId="0" borderId="0" xfId="11" applyNumberFormat="1" applyFont="1" applyAlignment="1" applyProtection="1">
      <alignment horizontal="right" vertical="top"/>
    </xf>
    <xf numFmtId="171" fontId="27" fillId="0" borderId="0" xfId="11" applyNumberFormat="1" applyFont="1" applyAlignment="1" applyProtection="1">
      <alignment horizontal="right" vertical="top"/>
    </xf>
    <xf numFmtId="0" fontId="26" fillId="0" borderId="0" xfId="11" applyNumberFormat="1" applyFont="1" applyFill="1" applyBorder="1" applyAlignment="1" applyProtection="1"/>
    <xf numFmtId="0" fontId="28" fillId="0" borderId="0" xfId="11" applyNumberFormat="1" applyFont="1" applyFill="1" applyBorder="1" applyAlignment="1" applyProtection="1"/>
    <xf numFmtId="171" fontId="18" fillId="0" borderId="0" xfId="11" applyNumberFormat="1" applyFont="1" applyFill="1" applyBorder="1" applyAlignment="1" applyProtection="1"/>
    <xf numFmtId="171" fontId="29" fillId="0" borderId="0" xfId="11" applyNumberFormat="1" applyFont="1" applyFill="1" applyBorder="1" applyAlignment="1" applyProtection="1"/>
    <xf numFmtId="0" fontId="18" fillId="0" borderId="0" xfId="11" applyNumberFormat="1" applyFill="1" applyBorder="1" applyAlignment="1" applyProtection="1"/>
    <xf numFmtId="0" fontId="30" fillId="0" borderId="1" xfId="11" applyNumberFormat="1" applyFont="1" applyFill="1" applyBorder="1" applyAlignment="1" applyProtection="1"/>
    <xf numFmtId="165" fontId="30" fillId="0" borderId="1" xfId="12" applyNumberFormat="1" applyFont="1" applyFill="1" applyBorder="1" applyAlignment="1" applyProtection="1"/>
    <xf numFmtId="0" fontId="29" fillId="0" borderId="0" xfId="11" applyNumberFormat="1" applyFont="1" applyFill="1" applyBorder="1" applyAlignment="1" applyProtection="1"/>
    <xf numFmtId="0" fontId="28" fillId="0" borderId="1" xfId="11" applyNumberFormat="1" applyFont="1" applyFill="1" applyBorder="1" applyAlignment="1" applyProtection="1"/>
    <xf numFmtId="0" fontId="18" fillId="0" borderId="1" xfId="11" applyNumberFormat="1" applyFont="1" applyFill="1" applyBorder="1" applyAlignment="1" applyProtection="1"/>
    <xf numFmtId="0" fontId="31" fillId="0" borderId="0" xfId="0" applyFont="1"/>
    <xf numFmtId="164" fontId="16" fillId="0" borderId="1" xfId="1" applyNumberFormat="1" applyFont="1" applyBorder="1"/>
    <xf numFmtId="164" fontId="16" fillId="0" borderId="1" xfId="5" applyNumberFormat="1" applyFont="1" applyBorder="1"/>
    <xf numFmtId="0" fontId="16" fillId="0" borderId="1" xfId="10" applyFont="1" applyBorder="1" applyAlignment="1">
      <alignment horizontal="center" vertical="top" wrapText="1"/>
    </xf>
    <xf numFmtId="3" fontId="16" fillId="0" borderId="1" xfId="5" applyNumberFormat="1" applyFont="1" applyBorder="1" applyAlignment="1">
      <alignment horizontal="center" vertical="center"/>
    </xf>
    <xf numFmtId="170" fontId="16" fillId="0" borderId="1" xfId="10" applyNumberFormat="1" applyFont="1" applyBorder="1"/>
    <xf numFmtId="0" fontId="9" fillId="0" borderId="0" xfId="10" applyNumberFormat="1"/>
    <xf numFmtId="41" fontId="16" fillId="0" borderId="1" xfId="13" applyFont="1" applyBorder="1" applyAlignment="1">
      <alignment horizontal="right"/>
    </xf>
    <xf numFmtId="0" fontId="16" fillId="0" borderId="1" xfId="10" applyNumberFormat="1" applyFont="1" applyBorder="1" applyAlignment="1">
      <alignment horizontal="center"/>
    </xf>
    <xf numFmtId="0" fontId="9" fillId="0" borderId="0" xfId="10" applyAlignment="1">
      <alignment horizontal="left"/>
    </xf>
    <xf numFmtId="2" fontId="16" fillId="0" borderId="1" xfId="10" applyNumberFormat="1" applyFont="1" applyBorder="1"/>
    <xf numFmtId="165" fontId="0" fillId="0" borderId="0" xfId="14" applyNumberFormat="1" applyFont="1"/>
    <xf numFmtId="0" fontId="9" fillId="0" borderId="1" xfId="10" applyBorder="1"/>
    <xf numFmtId="165" fontId="9" fillId="0" borderId="1" xfId="10" applyNumberFormat="1" applyBorder="1" applyAlignment="1">
      <alignment horizontal="right"/>
    </xf>
    <xf numFmtId="164" fontId="0" fillId="0" borderId="1" xfId="5" applyNumberFormat="1" applyFont="1" applyBorder="1" applyAlignment="1">
      <alignment horizontal="right"/>
    </xf>
    <xf numFmtId="172" fontId="16" fillId="0" borderId="1" xfId="14" applyNumberFormat="1" applyFont="1" applyBorder="1" applyAlignment="1">
      <alignment horizontal="center"/>
    </xf>
    <xf numFmtId="165" fontId="16" fillId="0" borderId="1" xfId="10" applyNumberFormat="1" applyFont="1" applyBorder="1"/>
    <xf numFmtId="0" fontId="6" fillId="0" borderId="0" xfId="15"/>
    <xf numFmtId="3" fontId="6" fillId="0" borderId="1" xfId="15" applyNumberFormat="1" applyBorder="1" applyAlignment="1">
      <alignment horizontal="center" vertical="center"/>
    </xf>
    <xf numFmtId="0" fontId="6" fillId="0" borderId="1" xfId="15" applyBorder="1" applyAlignment="1">
      <alignment horizontal="center" vertical="center"/>
    </xf>
    <xf numFmtId="9" fontId="6" fillId="0" borderId="0" xfId="15" applyNumberFormat="1"/>
    <xf numFmtId="164" fontId="0" fillId="0" borderId="1" xfId="16" applyNumberFormat="1" applyFont="1" applyBorder="1"/>
    <xf numFmtId="0" fontId="6" fillId="0" borderId="1" xfId="15" applyBorder="1"/>
    <xf numFmtId="3" fontId="6" fillId="0" borderId="1" xfId="15" applyNumberFormat="1" applyBorder="1"/>
    <xf numFmtId="3" fontId="6" fillId="0" borderId="0" xfId="15" applyNumberFormat="1"/>
    <xf numFmtId="49" fontId="6" fillId="0" borderId="0" xfId="15" applyNumberFormat="1"/>
    <xf numFmtId="1" fontId="6" fillId="0" borderId="1" xfId="15" applyNumberFormat="1" applyBorder="1"/>
    <xf numFmtId="9" fontId="6" fillId="0" borderId="1" xfId="15" applyNumberFormat="1" applyBorder="1"/>
    <xf numFmtId="9" fontId="0" fillId="0" borderId="0" xfId="17" applyFont="1"/>
    <xf numFmtId="164" fontId="0" fillId="0" borderId="0" xfId="16" applyNumberFormat="1" applyFont="1"/>
    <xf numFmtId="0" fontId="6" fillId="0" borderId="0" xfId="15" applyAlignment="1">
      <alignment horizontal="center"/>
    </xf>
    <xf numFmtId="9" fontId="6" fillId="0" borderId="1" xfId="0" applyNumberFormat="1" applyFont="1" applyBorder="1"/>
    <xf numFmtId="0" fontId="6" fillId="0" borderId="1" xfId="0" applyFont="1" applyBorder="1"/>
    <xf numFmtId="0" fontId="5" fillId="0" borderId="0" xfId="10" applyFont="1"/>
    <xf numFmtId="49" fontId="4" fillId="0" borderId="0" xfId="10" applyNumberFormat="1" applyFont="1"/>
    <xf numFmtId="0" fontId="4" fillId="0" borderId="0" xfId="10" applyFont="1"/>
    <xf numFmtId="0" fontId="4" fillId="0" borderId="0" xfId="10" applyFont="1" applyAlignment="1">
      <alignment horizontal="center"/>
    </xf>
    <xf numFmtId="164" fontId="9" fillId="0" borderId="0" xfId="1" applyNumberFormat="1" applyFont="1"/>
    <xf numFmtId="164" fontId="9" fillId="0" borderId="0" xfId="10" applyNumberFormat="1"/>
    <xf numFmtId="49" fontId="3" fillId="0" borderId="0" xfId="15" applyNumberFormat="1" applyFont="1"/>
    <xf numFmtId="0" fontId="3" fillId="0" borderId="0" xfId="10" applyFont="1"/>
    <xf numFmtId="0" fontId="2" fillId="0" borderId="0" xfId="10" applyNumberFormat="1" applyFont="1"/>
    <xf numFmtId="49" fontId="2" fillId="0" borderId="0" xfId="10" applyNumberFormat="1" applyFont="1"/>
    <xf numFmtId="49" fontId="2" fillId="0" borderId="0" xfId="15" applyNumberFormat="1" applyFont="1"/>
    <xf numFmtId="0" fontId="2" fillId="0" borderId="0" xfId="10" applyFont="1"/>
    <xf numFmtId="0" fontId="2" fillId="0" borderId="1" xfId="10" applyFont="1" applyBorder="1" applyAlignment="1">
      <alignment horizontal="center" vertical="center"/>
    </xf>
    <xf numFmtId="0" fontId="9" fillId="0" borderId="1" xfId="10" applyBorder="1" applyAlignment="1">
      <alignment horizontal="center" vertical="center"/>
    </xf>
    <xf numFmtId="172" fontId="16" fillId="0" borderId="1" xfId="14" applyNumberFormat="1" applyFont="1" applyBorder="1" applyAlignment="1">
      <alignment horizontal="center" vertical="center"/>
    </xf>
    <xf numFmtId="9" fontId="9" fillId="0" borderId="1" xfId="10" applyNumberFormat="1" applyBorder="1" applyAlignment="1">
      <alignment horizontal="center" vertical="center"/>
    </xf>
    <xf numFmtId="0" fontId="2" fillId="0" borderId="0" xfId="15" applyFont="1"/>
    <xf numFmtId="2" fontId="6" fillId="0" borderId="0" xfId="15" applyNumberFormat="1"/>
    <xf numFmtId="0" fontId="2" fillId="0" borderId="0" xfId="10" applyFont="1" applyBorder="1" applyAlignment="1">
      <alignment horizontal="center" vertical="center"/>
    </xf>
    <xf numFmtId="0" fontId="9" fillId="0" borderId="0" xfId="10" applyBorder="1" applyAlignment="1">
      <alignment horizontal="center" vertical="center"/>
    </xf>
    <xf numFmtId="172" fontId="16" fillId="0" borderId="0" xfId="14" applyNumberFormat="1" applyFont="1" applyBorder="1" applyAlignment="1">
      <alignment horizontal="center" vertical="center"/>
    </xf>
    <xf numFmtId="9" fontId="9" fillId="0" borderId="0" xfId="10" applyNumberFormat="1" applyBorder="1" applyAlignment="1">
      <alignment horizontal="center" vertical="center"/>
    </xf>
    <xf numFmtId="0" fontId="17" fillId="0" borderId="0" xfId="10" applyFont="1" applyBorder="1" applyAlignment="1"/>
    <xf numFmtId="0" fontId="2" fillId="0" borderId="1" xfId="15" applyFont="1" applyBorder="1" applyAlignment="1">
      <alignment horizontal="center" vertical="center"/>
    </xf>
    <xf numFmtId="9" fontId="6" fillId="0" borderId="1" xfId="15" applyNumberFormat="1" applyBorder="1" applyAlignment="1">
      <alignment horizontal="center" vertical="center"/>
    </xf>
    <xf numFmtId="165" fontId="18" fillId="0" borderId="0" xfId="2" applyNumberFormat="1" applyFont="1" applyFill="1" applyBorder="1" applyAlignment="1" applyProtection="1"/>
    <xf numFmtId="1" fontId="18" fillId="0" borderId="0" xfId="11" applyNumberFormat="1" applyFont="1" applyFill="1" applyBorder="1" applyAlignment="1" applyProtection="1"/>
    <xf numFmtId="172" fontId="18" fillId="0" borderId="0" xfId="11" applyNumberFormat="1" applyFont="1" applyFill="1" applyBorder="1" applyAlignment="1" applyProtection="1"/>
    <xf numFmtId="0" fontId="1" fillId="0" borderId="0" xfId="10" applyFont="1"/>
    <xf numFmtId="6" fontId="18" fillId="0" borderId="0" xfId="11" applyNumberFormat="1" applyFont="1" applyFill="1" applyBorder="1" applyAlignment="1" applyProtection="1"/>
    <xf numFmtId="164" fontId="0" fillId="0" borderId="0" xfId="1" applyNumberFormat="1" applyFont="1"/>
    <xf numFmtId="3" fontId="18" fillId="0" borderId="0" xfId="11" applyNumberFormat="1" applyFont="1" applyFill="1" applyBorder="1" applyAlignment="1" applyProtection="1"/>
    <xf numFmtId="44" fontId="18" fillId="0" borderId="0" xfId="2" applyFont="1" applyFill="1" applyBorder="1" applyAlignment="1" applyProtection="1"/>
    <xf numFmtId="0" fontId="33" fillId="0" borderId="0" xfId="11" applyNumberFormat="1" applyFont="1" applyFill="1" applyBorder="1" applyAlignment="1" applyProtection="1"/>
    <xf numFmtId="164" fontId="33" fillId="0" borderId="0" xfId="1" applyNumberFormat="1" applyFont="1" applyFill="1" applyBorder="1" applyAlignment="1" applyProtection="1"/>
    <xf numFmtId="0" fontId="34" fillId="0" borderId="0" xfId="11" applyNumberFormat="1" applyFont="1" applyFill="1" applyBorder="1" applyAlignment="1" applyProtection="1"/>
    <xf numFmtId="44" fontId="9" fillId="0" borderId="0" xfId="10" applyNumberFormat="1"/>
    <xf numFmtId="0" fontId="17" fillId="0" borderId="5" xfId="10" applyFont="1" applyBorder="1" applyAlignment="1">
      <alignment horizontal="center" vertical="top" wrapText="1"/>
    </xf>
    <xf numFmtId="0" fontId="17" fillId="0" borderId="6" xfId="10" applyFont="1" applyBorder="1" applyAlignment="1">
      <alignment horizontal="center" vertical="top" wrapText="1"/>
    </xf>
    <xf numFmtId="0" fontId="17" fillId="0" borderId="5" xfId="10" applyFont="1" applyBorder="1" applyAlignment="1">
      <alignment horizontal="center" vertical="center" wrapText="1"/>
    </xf>
    <xf numFmtId="0" fontId="17" fillId="0" borderId="6" xfId="10" applyFont="1" applyBorder="1" applyAlignment="1">
      <alignment horizontal="center" vertical="center" wrapText="1"/>
    </xf>
    <xf numFmtId="0" fontId="17" fillId="0" borderId="5" xfId="10" applyFont="1" applyBorder="1" applyAlignment="1">
      <alignment horizontal="center" wrapText="1"/>
    </xf>
    <xf numFmtId="0" fontId="17" fillId="0" borderId="6" xfId="10" applyFont="1" applyBorder="1" applyAlignment="1">
      <alignment horizontal="center" wrapText="1"/>
    </xf>
    <xf numFmtId="0" fontId="17" fillId="0" borderId="1" xfId="10" applyFont="1" applyBorder="1" applyAlignment="1">
      <alignment horizontal="center" wrapText="1"/>
    </xf>
    <xf numFmtId="0" fontId="17" fillId="0" borderId="1" xfId="15" applyFont="1" applyBorder="1" applyAlignment="1">
      <alignment horizontal="center" wrapText="1"/>
    </xf>
    <xf numFmtId="0" fontId="17" fillId="0" borderId="0" xfId="15" applyFont="1" applyAlignment="1">
      <alignment horizontal="center"/>
    </xf>
    <xf numFmtId="0" fontId="17" fillId="0" borderId="1" xfId="15" applyFont="1" applyBorder="1" applyAlignment="1">
      <alignment horizontal="center" vertical="center" wrapText="1"/>
    </xf>
  </cellXfs>
  <cellStyles count="18">
    <cellStyle name="Comma" xfId="1" builtinId="3"/>
    <cellStyle name="Comma [0] 2" xfId="13"/>
    <cellStyle name="Comma 2" xfId="5"/>
    <cellStyle name="Comma 3" xfId="16"/>
    <cellStyle name="Currency" xfId="2" builtinId="4"/>
    <cellStyle name="Currency 2" xfId="4"/>
    <cellStyle name="Currency 3" xfId="12"/>
    <cellStyle name="Currency 4" xfId="14"/>
    <cellStyle name="Normal" xfId="0" builtinId="0"/>
    <cellStyle name="Normal 2" xfId="3"/>
    <cellStyle name="Normal 3" xfId="8"/>
    <cellStyle name="Normal 4" xfId="10"/>
    <cellStyle name="Normal 5" xfId="6"/>
    <cellStyle name="Normal 6" xfId="11"/>
    <cellStyle name="Normal 7" xfId="15"/>
    <cellStyle name="Normal 9" xfId="7"/>
    <cellStyle name="Percent 2" xfId="9"/>
    <cellStyle name="Percent 3" xfId="17"/>
  </cellStyles>
  <dxfs count="0"/>
  <tableStyles count="0" defaultTableStyle="TableStyleMedium9"/>
  <colors>
    <mruColors>
      <color rgb="FF243DA4"/>
      <color rgb="FF0069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sz="1400" b="0"/>
              <a:t>CRC Regranting </a:t>
            </a:r>
          </a:p>
          <a:p>
            <a:pPr>
              <a:defRPr b="0"/>
            </a:pPr>
            <a:r>
              <a:rPr lang="en-US" sz="1400" b="0"/>
              <a:t>2012</a:t>
            </a:r>
          </a:p>
        </c:rich>
      </c:tx>
      <c:layout>
        <c:manualLayout>
          <c:xMode val="edge"/>
          <c:yMode val="edge"/>
          <c:x val="0.377419089940491"/>
          <c:y val="2.66666666666667E-2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</c:spPr>
          </c:dPt>
          <c:dPt>
            <c:idx val="3"/>
            <c:bubble3D val="0"/>
            <c:spPr>
              <a:solidFill>
                <a:srgbClr val="92D050"/>
              </a:solidFill>
            </c:spPr>
          </c:dPt>
          <c:dLbls>
            <c:dLbl>
              <c:idx val="0"/>
              <c:layout>
                <c:manualLayout>
                  <c:x val="-8.4021725007146497E-2"/>
                  <c:y val="1.427891513560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2.36176814531847E-2"/>
                  <c:y val="1.17529308836396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5.49529378134666E-2"/>
                  <c:y val="4.547506561679780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0.14989031058617799"/>
                  <c:y val="-0.1981777777777780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%" sourceLinked="0"/>
            <c:txPr>
              <a:bodyPr/>
              <a:lstStyle/>
              <a:p>
                <a:pPr>
                  <a:defRPr sz="1000" i="1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'CRC Regrant 2012'!$C$61:$C$64</c:f>
              <c:strCache>
                <c:ptCount val="4"/>
                <c:pt idx="0">
                  <c:v>art$tart</c:v>
                </c:pt>
                <c:pt idx="1">
                  <c:v>Decentralization Grants</c:v>
                </c:pt>
                <c:pt idx="2">
                  <c:v>Individual Artists</c:v>
                </c:pt>
                <c:pt idx="3">
                  <c:v>County Funding</c:v>
                </c:pt>
              </c:strCache>
            </c:strRef>
          </c:cat>
          <c:val>
            <c:numRef>
              <c:f>'CRC Regrant 2012'!$E$61:$E$64</c:f>
              <c:numCache>
                <c:formatCode>0.00</c:formatCode>
                <c:ptCount val="4"/>
                <c:pt idx="0">
                  <c:v>2.0334667646978732E-2</c:v>
                </c:pt>
                <c:pt idx="1">
                  <c:v>7.2570323775290685E-2</c:v>
                </c:pt>
                <c:pt idx="2">
                  <c:v>8.5096533507611032E-3</c:v>
                </c:pt>
                <c:pt idx="3">
                  <c:v>0.89858535522696947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noFill/>
    </a:ln>
  </c:spPr>
  <c:printSettings>
    <c:headerFooter/>
    <c:pageMargins b="0.750000000000003" l="0.70000000000000095" r="0.70000000000000095" t="0.750000000000003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Regranted</a:t>
            </a:r>
            <a:r>
              <a:rPr lang="en-US" sz="1400" b="0" baseline="0"/>
              <a:t> Funds in Onondaga County</a:t>
            </a:r>
          </a:p>
          <a:p>
            <a:pPr>
              <a:defRPr sz="1400" b="0"/>
            </a:pPr>
            <a:r>
              <a:rPr lang="en-US" sz="1400" b="0" baseline="0"/>
              <a:t>2012</a:t>
            </a:r>
            <a:endParaRPr lang="en-US" sz="1400" b="0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</c:spPr>
          </c:dPt>
          <c:dLbls>
            <c:dLbl>
              <c:idx val="0"/>
              <c:layout>
                <c:manualLayout>
                  <c:x val="4.1811749613403101E-2"/>
                  <c:y val="5.47713835644335E-2"/>
                </c:manualLayout>
              </c:layout>
              <c:tx>
                <c:rich>
                  <a:bodyPr/>
                  <a:lstStyle/>
                  <a:p>
                    <a:r>
                      <a:rPr lang="en-US" sz="1000" i="1"/>
                      <a:t>D</a:t>
                    </a:r>
                    <a:r>
                      <a:rPr lang="en-US" sz="1100"/>
                      <a:t>ecentralization Grants
30%</a:t>
                    </a:r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8.6840636512155803E-2"/>
                  <c:y val="-9.786540072686740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0.15808687373931901"/>
                  <c:y val="0.1791055151214729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000" i="1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'Regranted On Co 2012- 1'!$G$30:$G$32</c:f>
              <c:strCache>
                <c:ptCount val="3"/>
                <c:pt idx="0">
                  <c:v>Decentralization</c:v>
                </c:pt>
                <c:pt idx="1">
                  <c:v>Arts Education</c:v>
                </c:pt>
                <c:pt idx="2">
                  <c:v>NY Fountation Professional Support</c:v>
                </c:pt>
              </c:strCache>
            </c:strRef>
          </c:cat>
          <c:val>
            <c:numRef>
              <c:f>'Regranted On Co 2012- 1'!$F$30:$F$32</c:f>
              <c:numCache>
                <c:formatCode>General</c:formatCode>
                <c:ptCount val="3"/>
                <c:pt idx="0">
                  <c:v>0.39489389920424406</c:v>
                </c:pt>
                <c:pt idx="1">
                  <c:v>0.71339861475997135</c:v>
                </c:pt>
                <c:pt idx="2">
                  <c:v>0.21204819277108433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noFill/>
    </a:ln>
  </c:spPr>
  <c:printSettings>
    <c:headerFooter/>
    <c:pageMargins b="0.750000000000001" l="0.70000000000000095" r="0.70000000000000095" t="0.750000000000001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Regranted</a:t>
            </a:r>
            <a:r>
              <a:rPr lang="en-US" sz="1400" b="0" baseline="0"/>
              <a:t> Funds in Onondaga County</a:t>
            </a:r>
          </a:p>
          <a:p>
            <a:pPr>
              <a:defRPr sz="1400" b="0"/>
            </a:pPr>
            <a:r>
              <a:rPr lang="en-US" sz="1400" b="0" baseline="0"/>
              <a:t>2012</a:t>
            </a:r>
          </a:p>
          <a:p>
            <a:pPr>
              <a:defRPr sz="1400" b="0"/>
            </a:pPr>
            <a:endParaRPr lang="en-US" sz="1400" b="0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</c:spPr>
          </c:dPt>
          <c:dPt>
            <c:idx val="3"/>
            <c:bubble3D val="0"/>
            <c:spPr>
              <a:solidFill>
                <a:srgbClr val="92D050"/>
              </a:solidFill>
            </c:spPr>
          </c:dPt>
          <c:dLbls>
            <c:dLbl>
              <c:idx val="0"/>
              <c:layout>
                <c:manualLayout>
                  <c:x val="-0.191891780951743"/>
                  <c:y val="1.14333156339105E-2"/>
                </c:manualLayout>
              </c:layout>
              <c:tx>
                <c:rich>
                  <a:bodyPr/>
                  <a:lstStyle/>
                  <a:p>
                    <a:r>
                      <a:rPr lang="en-US" sz="1100" i="1"/>
                      <a:t>D</a:t>
                    </a:r>
                    <a:r>
                      <a:rPr lang="en-US" sz="1100"/>
                      <a:t>ecentralizat-</a:t>
                    </a:r>
                  </a:p>
                  <a:p>
                    <a:r>
                      <a:rPr lang="en-US" sz="1100"/>
                      <a:t>ion Grants
7.3%</a:t>
                    </a:r>
                    <a:endParaRPr lang="en-US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3.39978860354593E-2"/>
                  <c:y val="-6.121309593598749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Arts Education
1.8%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9.7788868747270094E-2"/>
                  <c:y val="0.1456869166479949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NY Foundation Professional Support
0.02%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14368892245154699"/>
                  <c:y val="-0.2180291641473129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County
90.7%</a:t>
                    </a:r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100" i="1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'Regranted On Co 2012- 2'!$G$39:$G$42</c:f>
              <c:strCache>
                <c:ptCount val="4"/>
                <c:pt idx="0">
                  <c:v>Decentralization</c:v>
                </c:pt>
                <c:pt idx="1">
                  <c:v>Arts Education</c:v>
                </c:pt>
                <c:pt idx="2">
                  <c:v>NY Foundation Professional Support</c:v>
                </c:pt>
                <c:pt idx="3">
                  <c:v>County</c:v>
                </c:pt>
              </c:strCache>
            </c:strRef>
          </c:cat>
          <c:val>
            <c:numRef>
              <c:f>'Regranted On Co 2012- 2'!$J$48:$J$51</c:f>
              <c:numCache>
                <c:formatCode>General</c:formatCode>
                <c:ptCount val="4"/>
                <c:pt idx="0">
                  <c:v>7.2999999999999995E-2</c:v>
                </c:pt>
                <c:pt idx="1">
                  <c:v>1.8000000000000002E-2</c:v>
                </c:pt>
                <c:pt idx="2">
                  <c:v>2E-3</c:v>
                </c:pt>
                <c:pt idx="3">
                  <c:v>0.90700000000000003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ln>
      <a:noFill/>
    </a:ln>
  </c:spPr>
  <c:printSettings>
    <c:headerFooter/>
    <c:pageMargins b="0.750000000000001" l="0.70000000000000095" r="0.70000000000000095" t="0.750000000000001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Recipients</a:t>
            </a:r>
            <a:r>
              <a:rPr lang="en-US" sz="1400" b="0" baseline="0"/>
              <a:t> of NEA Funding in Onondaga County</a:t>
            </a:r>
          </a:p>
          <a:p>
            <a:pPr>
              <a:defRPr sz="1400" b="0"/>
            </a:pPr>
            <a:r>
              <a:rPr lang="en-US" sz="1400" b="0" baseline="0"/>
              <a:t>2011</a:t>
            </a:r>
            <a:endParaRPr lang="en-US" sz="1400" b="0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4.6639970003749399E-2"/>
                  <c:y val="0.113738994650985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2.3782589676290398E-2"/>
                  <c:y val="-1.7982648002333099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0.14283874515685499"/>
                  <c:y val="-3.7522841290408299E-3"/>
                </c:manualLayout>
              </c:layout>
              <c:tx>
                <c:rich>
                  <a:bodyPr/>
                  <a:lstStyle/>
                  <a:p>
                    <a:r>
                      <a:rPr lang="en-US" sz="1000" i="1"/>
                      <a:t>S</a:t>
                    </a:r>
                    <a:r>
                      <a:rPr lang="en-US"/>
                      <a:t>U Theatre Corporation 
29%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4.0704911886014503E-3"/>
                  <c:y val="1.837303564902489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-7.1092313460817402E-2"/>
                  <c:y val="9.962025316455740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000" i="1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'NEA 2011'!$B$1:$B$5</c:f>
              <c:strCache>
                <c:ptCount val="5"/>
                <c:pt idx="0">
                  <c:v>Light Work Visual Studies, Inc.</c:v>
                </c:pt>
                <c:pt idx="1">
                  <c:v>Society for New Music</c:v>
                </c:pt>
                <c:pt idx="2">
                  <c:v>SU Theatre Corporation (aka Syracuse Stage)</c:v>
                </c:pt>
                <c:pt idx="3">
                  <c:v>Christopher Kennedy</c:v>
                </c:pt>
                <c:pt idx="4">
                  <c:v>Syracuse University</c:v>
                </c:pt>
              </c:strCache>
            </c:strRef>
          </c:cat>
          <c:val>
            <c:numRef>
              <c:f>'NEA 2011'!$H$1:$H$5</c:f>
              <c:numCache>
                <c:formatCode>General</c:formatCode>
                <c:ptCount val="5"/>
                <c:pt idx="0">
                  <c:v>0.23809523809523808</c:v>
                </c:pt>
                <c:pt idx="1">
                  <c:v>9.5238095238095233E-2</c:v>
                </c:pt>
                <c:pt idx="2">
                  <c:v>0.2857142857142857</c:v>
                </c:pt>
                <c:pt idx="3">
                  <c:v>0.23809523809523808</c:v>
                </c:pt>
                <c:pt idx="4">
                  <c:v>0.14285714285714285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b="0"/>
              <a:t>Recipients of NEA Funding in</a:t>
            </a:r>
            <a:r>
              <a:rPr lang="en-US" b="0" baseline="0"/>
              <a:t> Onondaga County</a:t>
            </a:r>
            <a:r>
              <a:rPr lang="en-US" b="0"/>
              <a:t> 2010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1"/>
              <c:layout>
                <c:manualLayout>
                  <c:x val="4.89304461942257E-2"/>
                  <c:y val="-6.5888743073782396E-2"/>
                </c:manualLayout>
              </c:layout>
              <c:tx>
                <c:rich>
                  <a:bodyPr/>
                  <a:lstStyle/>
                  <a:p>
                    <a:r>
                      <a:rPr lang="en-US" sz="1000" i="1"/>
                      <a:t>S</a:t>
                    </a:r>
                    <a:r>
                      <a:rPr lang="en-US"/>
                      <a:t>U Theatre Corporation 
36%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9.9014654418197699E-3"/>
                  <c:y val="-7.661599591717699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000" i="1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'NEA 2010'!$B$3:$B$5</c:f>
              <c:strCache>
                <c:ptCount val="3"/>
                <c:pt idx="0">
                  <c:v>Skaneateles Festival, Inc.</c:v>
                </c:pt>
                <c:pt idx="1">
                  <c:v>SU Theatre Corporation (aka Syracuse Stage)</c:v>
                </c:pt>
                <c:pt idx="2">
                  <c:v>Syracuse Symphony Orchestra</c:v>
                </c:pt>
              </c:strCache>
            </c:strRef>
          </c:cat>
          <c:val>
            <c:numRef>
              <c:f>'NEA 2010'!$H$3:$H$5</c:f>
              <c:numCache>
                <c:formatCode>General</c:formatCode>
                <c:ptCount val="3"/>
                <c:pt idx="0">
                  <c:v>0.18181818181818182</c:v>
                </c:pt>
                <c:pt idx="1">
                  <c:v>0.36363636363636365</c:v>
                </c:pt>
                <c:pt idx="2">
                  <c:v>0.45454545454545453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Total NEA Funding to Onondaga County</a:t>
            </a:r>
          </a:p>
          <a:p>
            <a:pPr>
              <a:defRPr sz="1400" b="0"/>
            </a:pPr>
            <a:r>
              <a:rPr lang="en-US" sz="1400" b="0"/>
              <a:t>2010-11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numFmt formatCode="&quot;$&quot;#,##0" sourceLinked="0"/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'NEA Compare 2010-11'!$D$24:$D$25</c:f>
              <c:numCache>
                <c:formatCode>General</c:formatCode>
                <c:ptCount val="2"/>
                <c:pt idx="0">
                  <c:v>2010</c:v>
                </c:pt>
                <c:pt idx="1">
                  <c:v>2011</c:v>
                </c:pt>
              </c:numCache>
            </c:numRef>
          </c:cat>
          <c:val>
            <c:numRef>
              <c:f>'NEA Compare 2010-11'!$E$24:$E$25</c:f>
              <c:numCache>
                <c:formatCode>_("$"* #,##0_);_("$"* \(#,##0\);_("$"* "-"??_);_(@_)</c:formatCode>
                <c:ptCount val="2"/>
                <c:pt idx="0">
                  <c:v>55000</c:v>
                </c:pt>
                <c:pt idx="1">
                  <c:v>105000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2950528"/>
        <c:axId val="92953216"/>
      </c:barChart>
      <c:catAx>
        <c:axId val="9295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2953216"/>
        <c:crosses val="autoZero"/>
        <c:auto val="1"/>
        <c:lblAlgn val="ctr"/>
        <c:lblOffset val="100"/>
        <c:noMultiLvlLbl val="0"/>
      </c:catAx>
      <c:valAx>
        <c:axId val="92953216"/>
        <c:scaling>
          <c:orientation val="minMax"/>
        </c:scaling>
        <c:delete val="0"/>
        <c:axPos val="l"/>
        <c:numFmt formatCode="&quot;$&quot;#,##0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929505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Impact of Economic</a:t>
            </a:r>
            <a:r>
              <a:rPr lang="en-US" sz="1400" b="0" baseline="0"/>
              <a:t> Recession on Onondaga County Residents' Attendance at Arts and Culture Events </a:t>
            </a:r>
          </a:p>
          <a:p>
            <a:pPr>
              <a:defRPr/>
            </a:pPr>
            <a:r>
              <a:rPr lang="en-US" sz="1400" b="0" baseline="0"/>
              <a:t>2010</a:t>
            </a:r>
          </a:p>
          <a:p>
            <a:pPr>
              <a:defRPr/>
            </a:pPr>
            <a:r>
              <a:rPr lang="en-US" sz="1400" b="0" baseline="0"/>
              <a:t>n=2,839</a:t>
            </a:r>
            <a:r>
              <a:rPr lang="en-US" sz="1400" b="0"/>
              <a:t> 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2.4264031628003401E-2"/>
                  <c:y val="1.73598731630627E-2"/>
                </c:manualLayout>
              </c:layout>
              <c:spPr/>
              <c:txPr>
                <a:bodyPr/>
                <a:lstStyle/>
                <a:p>
                  <a:pPr>
                    <a:defRPr sz="1100" i="1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1.8897543552118801E-2"/>
                  <c:y val="5.8821961975565199E-3"/>
                </c:manualLayout>
              </c:layout>
              <c:spPr/>
              <c:txPr>
                <a:bodyPr/>
                <a:lstStyle/>
                <a:p>
                  <a:pPr>
                    <a:defRPr sz="1100" i="1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1.5425719899913801E-3"/>
                  <c:y val="-1.043100576894889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6.0530494729451696E-3"/>
                  <c:y val="-7.7194665387639002E-3"/>
                </c:manualLayout>
              </c:layout>
              <c:spPr/>
              <c:txPr>
                <a:bodyPr/>
                <a:lstStyle/>
                <a:p>
                  <a:pPr>
                    <a:defRPr sz="1100" i="1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strRef>
              <c:f>'Econ Recession'!$B$5:$B$8</c:f>
              <c:strCache>
                <c:ptCount val="4"/>
                <c:pt idx="0">
                  <c:v>I go a lot more than I did before</c:v>
                </c:pt>
                <c:pt idx="1">
                  <c:v>I go about the same as I did before</c:v>
                </c:pt>
                <c:pt idx="2">
                  <c:v>I go a lot less than I did before</c:v>
                </c:pt>
                <c:pt idx="3">
                  <c:v>Not sure/no response</c:v>
                </c:pt>
              </c:strCache>
            </c:strRef>
          </c:cat>
          <c:val>
            <c:numRef>
              <c:f>'Econ Recession'!$B$3:$E$3</c:f>
              <c:numCache>
                <c:formatCode>General</c:formatCode>
                <c:ptCount val="4"/>
                <c:pt idx="0">
                  <c:v>0.61</c:v>
                </c:pt>
                <c:pt idx="1">
                  <c:v>0.28000000000000003</c:v>
                </c:pt>
                <c:pt idx="2">
                  <c:v>0.09</c:v>
                </c:pt>
                <c:pt idx="3">
                  <c:v>0.03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 sz="1100"/>
          </a:pPr>
          <a:endParaRPr lang="en-US"/>
        </a:p>
      </c:txPr>
    </c:legend>
    <c:plotVisOnly val="1"/>
    <c:dispBlanksAs val="zero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/>
              <a:t>Mean</a:t>
            </a:r>
            <a:r>
              <a:rPr lang="en-US" sz="1400" b="0" baseline="0"/>
              <a:t> </a:t>
            </a:r>
            <a:r>
              <a:rPr lang="en-US" sz="1400" b="0"/>
              <a:t>Revenue of Arts and Culture </a:t>
            </a:r>
          </a:p>
          <a:p>
            <a:pPr>
              <a:defRPr sz="1400"/>
            </a:pPr>
            <a:r>
              <a:rPr lang="en-US" sz="1400" b="0"/>
              <a:t>Non-Profit</a:t>
            </a:r>
            <a:r>
              <a:rPr lang="en-US" sz="1400" b="0" baseline="0"/>
              <a:t> </a:t>
            </a:r>
            <a:r>
              <a:rPr lang="en-US" sz="1400" b="0"/>
              <a:t>Organizations</a:t>
            </a:r>
          </a:p>
          <a:p>
            <a:pPr>
              <a:defRPr sz="1400"/>
            </a:pPr>
            <a:r>
              <a:rPr lang="en-US" sz="1400" b="0"/>
              <a:t>2011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bg2"/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2"/>
              </a:solidFill>
            </c:spPr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$1,626,512</a:t>
                    </a:r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$795,397</a:t>
                    </a:r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$1,383,348</a:t>
                    </a:r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$892,762</a:t>
                    </a:r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'Rev Non-Profit'!$AP$307:$AP$310</c:f>
              <c:strCache>
                <c:ptCount val="4"/>
                <c:pt idx="0">
                  <c:v>Albany County</c:v>
                </c:pt>
                <c:pt idx="1">
                  <c:v>Erie County</c:v>
                </c:pt>
                <c:pt idx="2">
                  <c:v>Monroe County</c:v>
                </c:pt>
                <c:pt idx="3">
                  <c:v>Onondaga County</c:v>
                </c:pt>
              </c:strCache>
            </c:strRef>
          </c:cat>
          <c:val>
            <c:numRef>
              <c:f>'Rev Non-Profit'!$BA$307:$BA$310</c:f>
              <c:numCache>
                <c:formatCode>#,###</c:formatCode>
                <c:ptCount val="4"/>
                <c:pt idx="0">
                  <c:v>1626512.1904761905</c:v>
                </c:pt>
                <c:pt idx="1">
                  <c:v>795397.47457627114</c:v>
                </c:pt>
                <c:pt idx="2">
                  <c:v>1383348.1666666667</c:v>
                </c:pt>
                <c:pt idx="3">
                  <c:v>892761.7657657658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673344"/>
        <c:axId val="93685632"/>
      </c:barChart>
      <c:catAx>
        <c:axId val="9367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3685632"/>
        <c:crosses val="autoZero"/>
        <c:auto val="1"/>
        <c:lblAlgn val="ctr"/>
        <c:lblOffset val="100"/>
        <c:noMultiLvlLbl val="0"/>
      </c:catAx>
      <c:valAx>
        <c:axId val="93685632"/>
        <c:scaling>
          <c:orientation val="minMax"/>
        </c:scaling>
        <c:delete val="0"/>
        <c:axPos val="l"/>
        <c:numFmt formatCode="\$#,##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36733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1" l="0.70000000000000095" r="0.70000000000000095" t="0.750000000000001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Mean Private Support of Arts and Culture Non-Profit Organizations</a:t>
            </a:r>
          </a:p>
          <a:p>
            <a:pPr>
              <a:defRPr sz="1400" b="0"/>
            </a:pPr>
            <a:r>
              <a:rPr lang="en-US" sz="1400" b="0"/>
              <a:t>2011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'Rev Non-Profit'!$AT$313:$AT$316</c:f>
              <c:strCache>
                <c:ptCount val="4"/>
                <c:pt idx="0">
                  <c:v>Albany County</c:v>
                </c:pt>
                <c:pt idx="1">
                  <c:v>Monroe County</c:v>
                </c:pt>
                <c:pt idx="2">
                  <c:v>Erie County</c:v>
                </c:pt>
                <c:pt idx="3">
                  <c:v>Onondaga County</c:v>
                </c:pt>
              </c:strCache>
            </c:strRef>
          </c:cat>
          <c:val>
            <c:numRef>
              <c:f>'Rev Non-Profit'!$AU$313:$AU$316</c:f>
              <c:numCache>
                <c:formatCode>_("$"* #,##0_);_("$"* \(#,##0\);_("$"* "-"??_);_(@_)</c:formatCode>
                <c:ptCount val="4"/>
                <c:pt idx="0">
                  <c:v>583509.42857142864</c:v>
                </c:pt>
                <c:pt idx="1">
                  <c:v>409085.88888888888</c:v>
                </c:pt>
                <c:pt idx="2">
                  <c:v>271502.63559322036</c:v>
                </c:pt>
                <c:pt idx="3">
                  <c:v>189646.63963963964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520640"/>
        <c:axId val="93523328"/>
      </c:barChart>
      <c:catAx>
        <c:axId val="93520640"/>
        <c:scaling>
          <c:orientation val="minMax"/>
        </c:scaling>
        <c:delete val="0"/>
        <c:axPos val="b"/>
        <c:majorTickMark val="out"/>
        <c:minorTickMark val="none"/>
        <c:tickLblPos val="nextTo"/>
        <c:crossAx val="93523328"/>
        <c:crosses val="autoZero"/>
        <c:auto val="1"/>
        <c:lblAlgn val="ctr"/>
        <c:lblOffset val="100"/>
        <c:noMultiLvlLbl val="0"/>
      </c:catAx>
      <c:valAx>
        <c:axId val="93523328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35206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Mean Government Support of Arts and Culture Non-Profit Organizations</a:t>
            </a:r>
          </a:p>
          <a:p>
            <a:pPr>
              <a:defRPr sz="1400" b="0"/>
            </a:pPr>
            <a:r>
              <a:rPr lang="en-US" sz="1400" b="0"/>
              <a:t>2011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'Rev Non-Profit'!$AX$313:$AX$316</c:f>
              <c:strCache>
                <c:ptCount val="4"/>
                <c:pt idx="0">
                  <c:v>Albany County</c:v>
                </c:pt>
                <c:pt idx="1">
                  <c:v>Erie County</c:v>
                </c:pt>
                <c:pt idx="2">
                  <c:v>Onondaga County</c:v>
                </c:pt>
                <c:pt idx="3">
                  <c:v>Monroe County</c:v>
                </c:pt>
              </c:strCache>
            </c:strRef>
          </c:cat>
          <c:val>
            <c:numRef>
              <c:f>'Rev Non-Profit'!$AY$313:$AY$316</c:f>
              <c:numCache>
                <c:formatCode>_("$"* #,##0_);_("$"* \(#,##0\);_("$"* "-"??_);_(@_)</c:formatCode>
                <c:ptCount val="4"/>
                <c:pt idx="0">
                  <c:v>295568.66666666669</c:v>
                </c:pt>
                <c:pt idx="1">
                  <c:v>261294.81355932204</c:v>
                </c:pt>
                <c:pt idx="2">
                  <c:v>210568.98198198195</c:v>
                </c:pt>
                <c:pt idx="3">
                  <c:v>121337.81481481482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546752"/>
        <c:axId val="93549696"/>
      </c:barChart>
      <c:catAx>
        <c:axId val="9354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93549696"/>
        <c:crosses val="autoZero"/>
        <c:auto val="1"/>
        <c:lblAlgn val="ctr"/>
        <c:lblOffset val="100"/>
        <c:noMultiLvlLbl val="0"/>
      </c:catAx>
      <c:valAx>
        <c:axId val="93549696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935467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Mean Number of Board Members Per Non-Profit Organization</a:t>
            </a:r>
          </a:p>
          <a:p>
            <a:pPr>
              <a:defRPr sz="1400" b="0"/>
            </a:pPr>
            <a:r>
              <a:rPr lang="en-US" sz="1400" b="0"/>
              <a:t>2011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'Rev Non-Profit'!$J$308:$J$311</c:f>
              <c:strCache>
                <c:ptCount val="4"/>
                <c:pt idx="0">
                  <c:v>Onondaga County</c:v>
                </c:pt>
                <c:pt idx="1">
                  <c:v>Albany County</c:v>
                </c:pt>
                <c:pt idx="2">
                  <c:v>Monroe County</c:v>
                </c:pt>
                <c:pt idx="3">
                  <c:v>Erie County</c:v>
                </c:pt>
              </c:strCache>
            </c:strRef>
          </c:cat>
          <c:val>
            <c:numRef>
              <c:f>'Rev Non-Profit'!$K$308:$K$311</c:f>
              <c:numCache>
                <c:formatCode>0</c:formatCode>
                <c:ptCount val="4"/>
                <c:pt idx="0" formatCode="#,###">
                  <c:v>21.212962962962962</c:v>
                </c:pt>
                <c:pt idx="1">
                  <c:v>19.61904761904762</c:v>
                </c:pt>
                <c:pt idx="2">
                  <c:v>16.814814814814813</c:v>
                </c:pt>
                <c:pt idx="3">
                  <c:v>16.440677966101696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922816"/>
        <c:axId val="93924352"/>
      </c:barChart>
      <c:catAx>
        <c:axId val="93922816"/>
        <c:scaling>
          <c:orientation val="minMax"/>
        </c:scaling>
        <c:delete val="0"/>
        <c:axPos val="b"/>
        <c:majorTickMark val="out"/>
        <c:minorTickMark val="none"/>
        <c:tickLblPos val="nextTo"/>
        <c:crossAx val="93924352"/>
        <c:crosses val="autoZero"/>
        <c:auto val="1"/>
        <c:lblAlgn val="ctr"/>
        <c:lblOffset val="100"/>
        <c:noMultiLvlLbl val="0"/>
      </c:catAx>
      <c:valAx>
        <c:axId val="93924352"/>
        <c:scaling>
          <c:orientation val="minMax"/>
        </c:scaling>
        <c:delete val="0"/>
        <c:axPos val="l"/>
        <c:numFmt formatCode="#,###" sourceLinked="1"/>
        <c:majorTickMark val="out"/>
        <c:minorTickMark val="none"/>
        <c:tickLblPos val="nextTo"/>
        <c:crossAx val="939228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Mean Total Assets Per Non-Profit Organization</a:t>
            </a:r>
          </a:p>
          <a:p>
            <a:pPr>
              <a:defRPr sz="1400" b="0"/>
            </a:pPr>
            <a:r>
              <a:rPr lang="en-US" sz="1400" b="0"/>
              <a:t>2011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'Rev Non-Profit'!$M$313:$M$316</c:f>
              <c:strCache>
                <c:ptCount val="4"/>
                <c:pt idx="0">
                  <c:v>Albany County</c:v>
                </c:pt>
                <c:pt idx="1">
                  <c:v>Monroe County</c:v>
                </c:pt>
                <c:pt idx="2">
                  <c:v>Eric County</c:v>
                </c:pt>
                <c:pt idx="3">
                  <c:v>Onondaga County</c:v>
                </c:pt>
              </c:strCache>
            </c:strRef>
          </c:cat>
          <c:val>
            <c:numRef>
              <c:f>'Rev Non-Profit'!$N$313:$N$316</c:f>
              <c:numCache>
                <c:formatCode>"$"#,##0_);[Red]\("$"#,##0\)</c:formatCode>
                <c:ptCount val="4"/>
                <c:pt idx="0">
                  <c:v>20788134</c:v>
                </c:pt>
                <c:pt idx="1">
                  <c:v>3799031</c:v>
                </c:pt>
                <c:pt idx="2">
                  <c:v>2290258</c:v>
                </c:pt>
                <c:pt idx="3">
                  <c:v>2123472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937024"/>
        <c:axId val="93942912"/>
      </c:barChart>
      <c:catAx>
        <c:axId val="93937024"/>
        <c:scaling>
          <c:orientation val="minMax"/>
        </c:scaling>
        <c:delete val="0"/>
        <c:axPos val="b"/>
        <c:majorTickMark val="out"/>
        <c:minorTickMark val="none"/>
        <c:tickLblPos val="nextTo"/>
        <c:crossAx val="93942912"/>
        <c:crosses val="autoZero"/>
        <c:auto val="1"/>
        <c:lblAlgn val="ctr"/>
        <c:lblOffset val="100"/>
        <c:noMultiLvlLbl val="0"/>
      </c:catAx>
      <c:valAx>
        <c:axId val="93942912"/>
        <c:scaling>
          <c:orientation val="minMax"/>
        </c:scaling>
        <c:delete val="0"/>
        <c:axPos val="l"/>
        <c:numFmt formatCode="&quot;$&quot;#,##0_);[Red]\(&quot;$&quot;#,##0\)" sourceLinked="1"/>
        <c:majorTickMark val="out"/>
        <c:minorTickMark val="none"/>
        <c:tickLblPos val="nextTo"/>
        <c:crossAx val="939370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Per Capita Mean Revenue of Arts and Culture Non-Profit Organizations</a:t>
            </a:r>
          </a:p>
          <a:p>
            <a:pPr>
              <a:defRPr sz="1400" b="0"/>
            </a:pPr>
            <a:r>
              <a:rPr lang="en-US" sz="1400" b="0"/>
              <a:t>2011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'Rev Non-Profit'!$BH$316:$BH$319</c:f>
              <c:strCache>
                <c:ptCount val="4"/>
                <c:pt idx="0">
                  <c:v>Albany County</c:v>
                </c:pt>
                <c:pt idx="1">
                  <c:v>Erie County</c:v>
                </c:pt>
                <c:pt idx="2">
                  <c:v>Monroe County</c:v>
                </c:pt>
                <c:pt idx="3">
                  <c:v>Onondaga County</c:v>
                </c:pt>
              </c:strCache>
            </c:strRef>
          </c:cat>
          <c:val>
            <c:numRef>
              <c:f>'Rev Non-Profit'!$BI$316:$BI$319</c:f>
              <c:numCache>
                <c:formatCode>_("$"* #,##0.00_);_("$"* \(#,##0.00\);_("$"* "-"??_);_(@_)</c:formatCode>
                <c:ptCount val="4"/>
                <c:pt idx="0">
                  <c:v>1.4886546997597476</c:v>
                </c:pt>
                <c:pt idx="1">
                  <c:v>0.44942930973680451</c:v>
                </c:pt>
                <c:pt idx="2">
                  <c:v>1.0919778579079924</c:v>
                </c:pt>
                <c:pt idx="3">
                  <c:v>0.79431853842276112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4113792"/>
        <c:axId val="94116480"/>
      </c:barChart>
      <c:catAx>
        <c:axId val="94113792"/>
        <c:scaling>
          <c:orientation val="minMax"/>
        </c:scaling>
        <c:delete val="0"/>
        <c:axPos val="b"/>
        <c:majorTickMark val="out"/>
        <c:minorTickMark val="none"/>
        <c:tickLblPos val="nextTo"/>
        <c:crossAx val="94116480"/>
        <c:crosses val="autoZero"/>
        <c:auto val="1"/>
        <c:lblAlgn val="ctr"/>
        <c:lblOffset val="100"/>
        <c:noMultiLvlLbl val="0"/>
      </c:catAx>
      <c:valAx>
        <c:axId val="94116480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out"/>
        <c:minorTickMark val="none"/>
        <c:tickLblPos val="nextTo"/>
        <c:crossAx val="941137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New York State FairAttendance </a:t>
            </a:r>
          </a:p>
          <a:p>
            <a:pPr>
              <a:defRPr sz="1400" b="0"/>
            </a:pPr>
            <a:r>
              <a:rPr lang="en-US" sz="1400" b="0"/>
              <a:t>2001-11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accent4"/>
              </a:solidFill>
            </a:ln>
          </c:spPr>
          <c:marker>
            <c:symbol val="diamond"/>
            <c:size val="7"/>
            <c:spPr>
              <a:solidFill>
                <a:schemeClr val="accent4"/>
              </a:solidFill>
              <a:ln>
                <a:noFill/>
              </a:ln>
            </c:spPr>
          </c:marker>
          <c:dLbls>
            <c:numFmt formatCode="#,##0" sourceLinked="0"/>
            <c:txPr>
              <a:bodyPr/>
              <a:lstStyle/>
              <a:p>
                <a:pPr>
                  <a:defRPr sz="1000"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'NYS Fair Att'!$A$2:$A$12</c:f>
              <c:numCache>
                <c:formatCode>General</c:formatCode>
                <c:ptCount val="11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</c:numCache>
            </c:numRef>
          </c:cat>
          <c:val>
            <c:numRef>
              <c:f>'NYS Fair Att'!$B$2:$B$12</c:f>
              <c:numCache>
                <c:formatCode>General</c:formatCode>
                <c:ptCount val="11"/>
                <c:pt idx="0">
                  <c:v>1011248</c:v>
                </c:pt>
                <c:pt idx="1">
                  <c:v>1003473</c:v>
                </c:pt>
                <c:pt idx="2">
                  <c:v>988122</c:v>
                </c:pt>
                <c:pt idx="3">
                  <c:v>996063</c:v>
                </c:pt>
                <c:pt idx="4">
                  <c:v>960145</c:v>
                </c:pt>
                <c:pt idx="5">
                  <c:v>932387</c:v>
                </c:pt>
                <c:pt idx="6">
                  <c:v>936399</c:v>
                </c:pt>
                <c:pt idx="7">
                  <c:v>927871</c:v>
                </c:pt>
                <c:pt idx="8">
                  <c:v>971273</c:v>
                </c:pt>
                <c:pt idx="9">
                  <c:v>999845</c:v>
                </c:pt>
                <c:pt idx="10">
                  <c:v>917464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271936"/>
        <c:axId val="93295360"/>
      </c:lineChart>
      <c:catAx>
        <c:axId val="9327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93295360"/>
        <c:crosses val="autoZero"/>
        <c:auto val="1"/>
        <c:lblAlgn val="ctr"/>
        <c:lblOffset val="100"/>
        <c:noMultiLvlLbl val="0"/>
      </c:catAx>
      <c:valAx>
        <c:axId val="93295360"/>
        <c:scaling>
          <c:orientation val="minMax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932719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3" l="0.70000000000000095" r="0.70000000000000095" t="0.750000000000003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 baseline="0"/>
              <a:t>Annual Onondaga County Park Attendance</a:t>
            </a:r>
          </a:p>
          <a:p>
            <a:pPr>
              <a:defRPr sz="1400" b="0"/>
            </a:pPr>
            <a:r>
              <a:rPr lang="en-US" sz="1400" b="0" baseline="0"/>
              <a:t>2006-09</a:t>
            </a:r>
            <a:endParaRPr lang="en-US" sz="1400" b="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1"/>
              <c:layout>
                <c:manualLayout>
                  <c:x val="0"/>
                  <c:y val="-1.9319931377292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%" sourceLinked="0"/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'On Co Pk Att'!$C$7:$C$9</c:f>
              <c:strCache>
                <c:ptCount val="3"/>
                <c:pt idx="0">
                  <c:v>2006-07</c:v>
                </c:pt>
                <c:pt idx="1">
                  <c:v>2007-08</c:v>
                </c:pt>
                <c:pt idx="2">
                  <c:v>2008-09</c:v>
                </c:pt>
              </c:strCache>
            </c:strRef>
          </c:cat>
          <c:val>
            <c:numRef>
              <c:f>'On Co Pk Att'!$C$2:$C$4</c:f>
              <c:numCache>
                <c:formatCode>General</c:formatCode>
                <c:ptCount val="3"/>
                <c:pt idx="0">
                  <c:v>5.5785332354539585E-2</c:v>
                </c:pt>
                <c:pt idx="1">
                  <c:v>-1.2604064276213734E-2</c:v>
                </c:pt>
                <c:pt idx="2">
                  <c:v>4.7999971648397602E-2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406336"/>
        <c:axId val="93407872"/>
      </c:barChart>
      <c:catAx>
        <c:axId val="9340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3407872"/>
        <c:crosses val="autoZero"/>
        <c:auto val="1"/>
        <c:lblAlgn val="ctr"/>
        <c:lblOffset val="1000"/>
        <c:noMultiLvlLbl val="0"/>
      </c:catAx>
      <c:valAx>
        <c:axId val="93407872"/>
        <c:scaling>
          <c:orientation val="minMax"/>
          <c:max val="1"/>
          <c:min val="-1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34063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1" l="0.70000000000000095" r="0.70000000000000095" t="0.750000000000001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Annual Onondaga County Park Attendance</a:t>
            </a:r>
          </a:p>
          <a:p>
            <a:pPr>
              <a:defRPr sz="1400" b="0"/>
            </a:pPr>
            <a:r>
              <a:rPr lang="en-US" sz="1400" b="0"/>
              <a:t>2006-09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'On Co Pk Att'!$A$20:$A$23</c:f>
              <c:numCache>
                <c:formatCode>General</c:formatCode>
                <c:ptCount val="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</c:numCache>
            </c:numRef>
          </c:cat>
          <c:val>
            <c:numRef>
              <c:f>'On Co Pk Att'!$B$20:$B$23</c:f>
              <c:numCache>
                <c:formatCode>_(* #,##0_);_(* \(#,##0\);_(* "-"??_);_(@_)</c:formatCode>
                <c:ptCount val="4"/>
                <c:pt idx="0">
                  <c:v>2706733</c:v>
                </c:pt>
                <c:pt idx="1">
                  <c:v>2857729</c:v>
                </c:pt>
                <c:pt idx="2">
                  <c:v>2821710</c:v>
                </c:pt>
                <c:pt idx="3">
                  <c:v>2957152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435392"/>
        <c:axId val="93450624"/>
      </c:lineChart>
      <c:catAx>
        <c:axId val="9343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3450624"/>
        <c:crosses val="autoZero"/>
        <c:auto val="1"/>
        <c:lblAlgn val="ctr"/>
        <c:lblOffset val="100"/>
        <c:noMultiLvlLbl val="0"/>
      </c:catAx>
      <c:valAx>
        <c:axId val="93450624"/>
        <c:scaling>
          <c:orientation val="minMax"/>
          <c:max val="3500000"/>
          <c:min val="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34353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Change in Annual Syracuse Parks and Recreation</a:t>
            </a:r>
            <a:r>
              <a:rPr lang="en-US" sz="1400" b="0" baseline="0"/>
              <a:t> Youth Summer Camp Attendance</a:t>
            </a:r>
          </a:p>
          <a:p>
            <a:pPr>
              <a:defRPr sz="1400" b="0"/>
            </a:pPr>
            <a:r>
              <a:rPr lang="en-US" sz="1400" b="0" baseline="0"/>
              <a:t>2007-11</a:t>
            </a:r>
            <a:endParaRPr lang="en-US" sz="14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</c:spPr>
          </c:marker>
          <c:dLbls>
            <c:dLbl>
              <c:idx val="3"/>
              <c:layout>
                <c:manualLayout>
                  <c:x val="-5.4652887139107598E-2"/>
                  <c:y val="-0.106956109652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%" sourceLinked="0"/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'Annual Camp Att'!$C$1:$C$4</c:f>
              <c:strCache>
                <c:ptCount val="4"/>
                <c:pt idx="0">
                  <c:v>2007-08</c:v>
                </c:pt>
                <c:pt idx="1">
                  <c:v>2008-09</c:v>
                </c:pt>
                <c:pt idx="2">
                  <c:v>2009-10</c:v>
                </c:pt>
                <c:pt idx="3">
                  <c:v>2010-11</c:v>
                </c:pt>
              </c:strCache>
            </c:strRef>
          </c:cat>
          <c:val>
            <c:numRef>
              <c:f>'Annual Camp Att'!$D$1:$D$4</c:f>
              <c:numCache>
                <c:formatCode>General</c:formatCode>
                <c:ptCount val="4"/>
                <c:pt idx="0">
                  <c:v>5.7728119180633149E-2</c:v>
                </c:pt>
                <c:pt idx="1">
                  <c:v>0.28169014084507044</c:v>
                </c:pt>
                <c:pt idx="2">
                  <c:v>-6.8681318681318687E-2</c:v>
                </c:pt>
                <c:pt idx="3">
                  <c:v>-0.11946902654867257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3334912"/>
        <c:axId val="93387008"/>
      </c:lineChart>
      <c:catAx>
        <c:axId val="933349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3387008"/>
        <c:crosses val="autoZero"/>
        <c:auto val="1"/>
        <c:lblAlgn val="ctr"/>
        <c:lblOffset val="1000"/>
        <c:noMultiLvlLbl val="0"/>
      </c:catAx>
      <c:valAx>
        <c:axId val="93387008"/>
        <c:scaling>
          <c:orientation val="minMax"/>
          <c:max val="1"/>
          <c:min val="-1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933349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Annual Syracuse Parks and Recreation Youth Summer Camp Attendance</a:t>
            </a:r>
          </a:p>
          <a:p>
            <a:pPr>
              <a:defRPr sz="1400" b="0"/>
            </a:pPr>
            <a:r>
              <a:rPr lang="en-US" sz="1400" b="0"/>
              <a:t>2007-11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'Annual Camp Att'!$A$14:$A$18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cat>
          <c:val>
            <c:numRef>
              <c:f>'Annual Camp Att'!$B$14:$B$18</c:f>
              <c:numCache>
                <c:formatCode>General</c:formatCode>
                <c:ptCount val="5"/>
                <c:pt idx="0">
                  <c:v>537</c:v>
                </c:pt>
                <c:pt idx="1">
                  <c:v>568</c:v>
                </c:pt>
                <c:pt idx="2">
                  <c:v>728</c:v>
                </c:pt>
                <c:pt idx="3">
                  <c:v>678</c:v>
                </c:pt>
                <c:pt idx="4">
                  <c:v>597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4200960"/>
        <c:axId val="94208000"/>
      </c:lineChart>
      <c:catAx>
        <c:axId val="94200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4208000"/>
        <c:crosses val="autoZero"/>
        <c:auto val="1"/>
        <c:lblAlgn val="ctr"/>
        <c:lblOffset val="100"/>
        <c:noMultiLvlLbl val="0"/>
      </c:catAx>
      <c:valAx>
        <c:axId val="942080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9420096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/>
            </a:pPr>
            <a:r>
              <a:rPr lang="en-US"/>
              <a:t>Change in Annual Attendance for Syracuse University Mens Basketball Games</a:t>
            </a:r>
          </a:p>
          <a:p>
            <a:pPr>
              <a:defRPr sz="1400" b="0"/>
            </a:pPr>
            <a:r>
              <a:rPr lang="en-US"/>
              <a:t>2005-10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</c:spPr>
          </c:marker>
          <c:dLbls>
            <c:dLbl>
              <c:idx val="3"/>
              <c:layout>
                <c:manualLayout>
                  <c:x val="-5.4652887139107598E-2"/>
                  <c:y val="-0.106956109652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%" sourceLinked="0"/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'Total BBall Att'!$C$1:$C$5</c:f>
              <c:strCache>
                <c:ptCount val="5"/>
                <c:pt idx="0">
                  <c:v>2005-06</c:v>
                </c:pt>
                <c:pt idx="1">
                  <c:v>2006-07</c:v>
                </c:pt>
                <c:pt idx="2">
                  <c:v>2007-08</c:v>
                </c:pt>
                <c:pt idx="3">
                  <c:v>2008-09</c:v>
                </c:pt>
                <c:pt idx="4">
                  <c:v>2009-10</c:v>
                </c:pt>
              </c:strCache>
            </c:strRef>
          </c:cat>
          <c:val>
            <c:numRef>
              <c:f>'Total BBall Att'!$D$1:$D$5</c:f>
              <c:numCache>
                <c:formatCode>General</c:formatCode>
                <c:ptCount val="5"/>
                <c:pt idx="0">
                  <c:v>-8.3461273437216675E-3</c:v>
                </c:pt>
                <c:pt idx="1">
                  <c:v>0.15408884001823708</c:v>
                </c:pt>
                <c:pt idx="2">
                  <c:v>-5.4432949616882116E-2</c:v>
                </c:pt>
                <c:pt idx="3">
                  <c:v>-0.10667423316584262</c:v>
                </c:pt>
                <c:pt idx="4">
                  <c:v>5.264342576174029E-2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4223360"/>
        <c:axId val="132728704"/>
      </c:lineChart>
      <c:catAx>
        <c:axId val="942233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2728704"/>
        <c:crosses val="autoZero"/>
        <c:auto val="1"/>
        <c:lblAlgn val="ctr"/>
        <c:lblOffset val="1000"/>
        <c:noMultiLvlLbl val="0"/>
      </c:catAx>
      <c:valAx>
        <c:axId val="132728704"/>
        <c:scaling>
          <c:orientation val="minMax"/>
          <c:max val="1"/>
          <c:min val="-1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9422336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Annual Attendance for Syracuse University Mens Basketball Games</a:t>
            </a:r>
          </a:p>
          <a:p>
            <a:pPr>
              <a:defRPr sz="1400" b="0"/>
            </a:pPr>
            <a:r>
              <a:rPr lang="en-US" sz="1400" b="0"/>
              <a:t>2005-10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'Total BBall Att'!$A$12:$A$17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cat>
          <c:val>
            <c:numRef>
              <c:f>'Total BBall Att'!$B$12:$B$17</c:f>
              <c:numCache>
                <c:formatCode>#,##0</c:formatCode>
                <c:ptCount val="6"/>
                <c:pt idx="0">
                  <c:v>413605</c:v>
                </c:pt>
                <c:pt idx="1">
                  <c:v>410153</c:v>
                </c:pt>
                <c:pt idx="2">
                  <c:v>473353</c:v>
                </c:pt>
                <c:pt idx="3">
                  <c:v>447587</c:v>
                </c:pt>
                <c:pt idx="4">
                  <c:v>399841</c:v>
                </c:pt>
                <c:pt idx="5">
                  <c:v>420890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768512"/>
        <c:axId val="132771200"/>
      </c:barChart>
      <c:catAx>
        <c:axId val="13276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2771200"/>
        <c:crosses val="autoZero"/>
        <c:auto val="1"/>
        <c:lblAlgn val="ctr"/>
        <c:lblOffset val="100"/>
        <c:noMultiLvlLbl val="0"/>
      </c:catAx>
      <c:valAx>
        <c:axId val="132771200"/>
        <c:scaling>
          <c:orientation val="minMax"/>
          <c:max val="48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27685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="0" i="0" baseline="0">
                <a:effectLst/>
              </a:rPr>
              <a:t>Annual Attendance for Syracuse University Mens Basketball Games</a:t>
            </a:r>
            <a:endParaRPr lang="en-US" sz="1400">
              <a:effectLst/>
            </a:endParaRPr>
          </a:p>
          <a:p>
            <a:pPr>
              <a:defRPr sz="1400"/>
            </a:pPr>
            <a:r>
              <a:rPr lang="en-US" sz="1400" b="0" i="0" baseline="0">
                <a:effectLst/>
              </a:rPr>
              <a:t>2005-10</a:t>
            </a:r>
            <a:endParaRPr lang="en-US" sz="1400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diamond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'Total BBall Att'!$A$12:$A$17</c:f>
              <c:numCache>
                <c:formatCode>General</c:formatCod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numCache>
            </c:numRef>
          </c:cat>
          <c:val>
            <c:numRef>
              <c:f>'Total BBall Att'!$B$12:$B$17</c:f>
              <c:numCache>
                <c:formatCode>#,##0</c:formatCode>
                <c:ptCount val="6"/>
                <c:pt idx="0">
                  <c:v>413605</c:v>
                </c:pt>
                <c:pt idx="1">
                  <c:v>410153</c:v>
                </c:pt>
                <c:pt idx="2">
                  <c:v>473353</c:v>
                </c:pt>
                <c:pt idx="3">
                  <c:v>447587</c:v>
                </c:pt>
                <c:pt idx="4">
                  <c:v>399841</c:v>
                </c:pt>
                <c:pt idx="5">
                  <c:v>420890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413696"/>
        <c:axId val="132416640"/>
      </c:lineChart>
      <c:catAx>
        <c:axId val="13241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416640"/>
        <c:crosses val="autoZero"/>
        <c:auto val="1"/>
        <c:lblAlgn val="ctr"/>
        <c:lblOffset val="100"/>
        <c:noMultiLvlLbl val="0"/>
      </c:catAx>
      <c:valAx>
        <c:axId val="132416640"/>
        <c:scaling>
          <c:orientation val="minMax"/>
          <c:max val="50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crossAx val="13241369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Annual Attendance for Syracuse University Football Games</a:t>
            </a:r>
          </a:p>
          <a:p>
            <a:pPr>
              <a:defRPr sz="1400" b="0"/>
            </a:pPr>
            <a:r>
              <a:rPr lang="en-US" sz="1400" b="0"/>
              <a:t>2005-11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diamond"/>
            <c:size val="7"/>
          </c:marker>
          <c:dLbls>
            <c:dLbl>
              <c:idx val="1"/>
              <c:layout>
                <c:manualLayout>
                  <c:x val="-7.5243219597550301E-2"/>
                  <c:y val="5.9710557013706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8.3576552930883646E-2"/>
                  <c:y val="5.04512977544473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7.5243219597550301E-2"/>
                  <c:y val="5.9710557013706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'Total FBall Att'!$A$2:$A$8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'Total FBall Att'!$B$2:$B$8</c:f>
              <c:numCache>
                <c:formatCode>_(* #,##0_);_(* \(#,##0\);_(* "-"??_);_(@_)</c:formatCode>
                <c:ptCount val="7"/>
                <c:pt idx="0">
                  <c:v>241510</c:v>
                </c:pt>
                <c:pt idx="1">
                  <c:v>223577</c:v>
                </c:pt>
                <c:pt idx="2">
                  <c:v>245064</c:v>
                </c:pt>
                <c:pt idx="3">
                  <c:v>200844</c:v>
                </c:pt>
                <c:pt idx="4">
                  <c:v>312343</c:v>
                </c:pt>
                <c:pt idx="5">
                  <c:v>240385</c:v>
                </c:pt>
                <c:pt idx="6">
                  <c:v>283528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555136"/>
        <c:axId val="132557824"/>
      </c:lineChart>
      <c:catAx>
        <c:axId val="132555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557824"/>
        <c:crosses val="autoZero"/>
        <c:auto val="1"/>
        <c:lblAlgn val="ctr"/>
        <c:lblOffset val="100"/>
        <c:noMultiLvlLbl val="0"/>
      </c:catAx>
      <c:valAx>
        <c:axId val="132557824"/>
        <c:scaling>
          <c:orientation val="minMax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crossAx val="1325551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/>
            </a:pPr>
            <a:r>
              <a:rPr lang="en-US"/>
              <a:t>Change of Annual Per Game Attendance for Syracuse University</a:t>
            </a:r>
            <a:r>
              <a:rPr lang="en-US" baseline="0"/>
              <a:t> Mens Basketball Games</a:t>
            </a:r>
          </a:p>
          <a:p>
            <a:pPr>
              <a:defRPr sz="1400" b="0"/>
            </a:pPr>
            <a:r>
              <a:rPr lang="en-US" baseline="0"/>
              <a:t>2005-10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</c:spPr>
          </c:marker>
          <c:dLbls>
            <c:dLbl>
              <c:idx val="3"/>
              <c:layout>
                <c:manualLayout>
                  <c:x val="-5.4652887139107598E-2"/>
                  <c:y val="-0.106956109652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%" sourceLinked="0"/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'Per Game BBall Att'!$C$1:$C$5</c:f>
              <c:strCache>
                <c:ptCount val="5"/>
                <c:pt idx="0">
                  <c:v>2005-06</c:v>
                </c:pt>
                <c:pt idx="1">
                  <c:v>2006-07</c:v>
                </c:pt>
                <c:pt idx="2">
                  <c:v>2007-08</c:v>
                </c:pt>
                <c:pt idx="3">
                  <c:v>2008-09</c:v>
                </c:pt>
                <c:pt idx="4">
                  <c:v>2009-10</c:v>
                </c:pt>
              </c:strCache>
            </c:strRef>
          </c:cat>
          <c:val>
            <c:numRef>
              <c:f>'Per Game BBall Att'!$D$1:$D$5</c:f>
              <c:numCache>
                <c:formatCode>General</c:formatCode>
                <c:ptCount val="5"/>
                <c:pt idx="0">
                  <c:v>-6.0536165027417529E-2</c:v>
                </c:pt>
                <c:pt idx="1">
                  <c:v>-3.2890165377310416E-3</c:v>
                </c:pt>
                <c:pt idx="2">
                  <c:v>-5.4424614240565161E-2</c:v>
                </c:pt>
                <c:pt idx="3">
                  <c:v>3.4357335954780042E-2</c:v>
                </c:pt>
                <c:pt idx="4">
                  <c:v>5.1368561110055125E-2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573440"/>
        <c:axId val="132682880"/>
      </c:lineChart>
      <c:catAx>
        <c:axId val="1325734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2682880"/>
        <c:crosses val="autoZero"/>
        <c:auto val="1"/>
        <c:lblAlgn val="ctr"/>
        <c:lblOffset val="1000"/>
        <c:noMultiLvlLbl val="0"/>
      </c:catAx>
      <c:valAx>
        <c:axId val="132682880"/>
        <c:scaling>
          <c:orientation val="minMax"/>
          <c:max val="1"/>
          <c:min val="-1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325734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Annual Per Game Attendance for Syracuse University Mens Basketball Games</a:t>
            </a:r>
          </a:p>
          <a:p>
            <a:pPr>
              <a:defRPr sz="1400" b="0"/>
            </a:pPr>
            <a:r>
              <a:rPr lang="en-US" sz="1400" b="0"/>
              <a:t>2005-10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'Per Game BBall Att'!$A$13:$A$18</c:f>
              <c:strCach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strCache>
            </c:strRef>
          </c:cat>
          <c:val>
            <c:numRef>
              <c:f>'Per Game BBall Att'!$B$13:$B$18</c:f>
              <c:numCache>
                <c:formatCode>#,##0</c:formatCode>
                <c:ptCount val="6"/>
                <c:pt idx="0">
                  <c:v>22978</c:v>
                </c:pt>
                <c:pt idx="1">
                  <c:v>21587</c:v>
                </c:pt>
                <c:pt idx="2">
                  <c:v>21516</c:v>
                </c:pt>
                <c:pt idx="3">
                  <c:v>20345</c:v>
                </c:pt>
                <c:pt idx="4">
                  <c:v>21044</c:v>
                </c:pt>
                <c:pt idx="5">
                  <c:v>22125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702208"/>
        <c:axId val="132704896"/>
      </c:barChart>
      <c:catAx>
        <c:axId val="1327022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2704896"/>
        <c:crosses val="autoZero"/>
        <c:auto val="1"/>
        <c:lblAlgn val="ctr"/>
        <c:lblOffset val="100"/>
        <c:noMultiLvlLbl val="0"/>
      </c:catAx>
      <c:valAx>
        <c:axId val="132704896"/>
        <c:scaling>
          <c:orientation val="minMax"/>
          <c:max val="25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2702208"/>
        <c:crosses val="autoZero"/>
        <c:crossBetween val="between"/>
        <c:majorUnit val="250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Annual Per game Attendace for Syracuse University Mens Basketball Games</a:t>
            </a:r>
          </a:p>
          <a:p>
            <a:pPr>
              <a:defRPr sz="1400" b="0"/>
            </a:pPr>
            <a:r>
              <a:rPr lang="en-US" sz="1400" b="0"/>
              <a:t>2005-10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diamond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'Per Game BBall Att'!$A$13:$A$18</c:f>
              <c:strCache>
                <c:ptCount val="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</c:strCache>
            </c:strRef>
          </c:cat>
          <c:val>
            <c:numRef>
              <c:f>'Per Game BBall Att'!$B$13:$B$18</c:f>
              <c:numCache>
                <c:formatCode>#,##0</c:formatCode>
                <c:ptCount val="6"/>
                <c:pt idx="0">
                  <c:v>22978</c:v>
                </c:pt>
                <c:pt idx="1">
                  <c:v>21587</c:v>
                </c:pt>
                <c:pt idx="2">
                  <c:v>21516</c:v>
                </c:pt>
                <c:pt idx="3">
                  <c:v>20345</c:v>
                </c:pt>
                <c:pt idx="4">
                  <c:v>21044</c:v>
                </c:pt>
                <c:pt idx="5">
                  <c:v>22125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601344"/>
        <c:axId val="132620672"/>
      </c:lineChart>
      <c:catAx>
        <c:axId val="13260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32620672"/>
        <c:crosses val="autoZero"/>
        <c:auto val="1"/>
        <c:lblAlgn val="ctr"/>
        <c:lblOffset val="100"/>
        <c:noMultiLvlLbl val="0"/>
      </c:catAx>
      <c:valAx>
        <c:axId val="132620672"/>
        <c:scaling>
          <c:orientation val="minMax"/>
          <c:max val="25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crossAx val="132601344"/>
        <c:crosses val="autoZero"/>
        <c:crossBetween val="between"/>
        <c:majorUnit val="250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Annual Per Game Attendance for Syracuse University Football Games</a:t>
            </a:r>
          </a:p>
          <a:p>
            <a:pPr>
              <a:defRPr sz="1400" b="0"/>
            </a:pPr>
            <a:r>
              <a:rPr lang="en-US" sz="1400" b="0"/>
              <a:t>2005-11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diamond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'Per Game FBall Att'!$A$2:$A$8</c:f>
              <c:numCache>
                <c:formatCode>General</c:formatCode>
                <c:ptCount val="7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</c:numCache>
            </c:numRef>
          </c:cat>
          <c:val>
            <c:numRef>
              <c:f>'Per Game FBall Att'!$B$2:$B$8</c:f>
              <c:numCache>
                <c:formatCode>_(* #,##0_);_(* \(#,##0\);_(* "-"??_);_(@_)</c:formatCode>
                <c:ptCount val="7"/>
                <c:pt idx="0">
                  <c:v>40252</c:v>
                </c:pt>
                <c:pt idx="1">
                  <c:v>37263</c:v>
                </c:pt>
                <c:pt idx="2">
                  <c:v>35009</c:v>
                </c:pt>
                <c:pt idx="3">
                  <c:v>33474</c:v>
                </c:pt>
                <c:pt idx="4">
                  <c:v>39043</c:v>
                </c:pt>
                <c:pt idx="5">
                  <c:v>40064</c:v>
                </c:pt>
                <c:pt idx="6">
                  <c:v>40504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4151808"/>
        <c:axId val="94152960"/>
      </c:lineChart>
      <c:catAx>
        <c:axId val="9415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152960"/>
        <c:crosses val="autoZero"/>
        <c:auto val="1"/>
        <c:lblAlgn val="ctr"/>
        <c:lblOffset val="100"/>
        <c:noMultiLvlLbl val="0"/>
      </c:catAx>
      <c:valAx>
        <c:axId val="94152960"/>
        <c:scaling>
          <c:orientation val="minMax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crossAx val="94151808"/>
        <c:crosses val="autoZero"/>
        <c:crossBetween val="between"/>
        <c:majorUnit val="500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Annual Onondaga County Park Customer Service Rating</a:t>
            </a:r>
          </a:p>
          <a:p>
            <a:pPr>
              <a:defRPr/>
            </a:pPr>
            <a:r>
              <a:rPr lang="en-US" sz="1400" b="0"/>
              <a:t>2006-09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accent4"/>
              </a:solidFill>
            </a:ln>
          </c:spPr>
          <c:marker>
            <c:symbol val="diamond"/>
            <c:size val="7"/>
            <c:spPr>
              <a:solidFill>
                <a:schemeClr val="accent4"/>
              </a:solidFill>
              <a:ln>
                <a:noFill/>
              </a:ln>
            </c:spPr>
          </c:marker>
          <c:dLbls>
            <c:txPr>
              <a:bodyPr/>
              <a:lstStyle/>
              <a:p>
                <a:pPr>
                  <a:defRPr sz="1000"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'Cstmr Srvc Rtng'!$A$1:$A$4</c:f>
              <c:numCache>
                <c:formatCode>General</c:formatCode>
                <c:ptCount val="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</c:numCache>
            </c:numRef>
          </c:cat>
          <c:val>
            <c:numRef>
              <c:f>'Cstmr Srvc Rtng'!$B$1:$B$4</c:f>
              <c:numCache>
                <c:formatCode>General</c:formatCode>
                <c:ptCount val="4"/>
                <c:pt idx="0">
                  <c:v>4.63</c:v>
                </c:pt>
                <c:pt idx="1">
                  <c:v>4.68</c:v>
                </c:pt>
                <c:pt idx="2">
                  <c:v>4.68</c:v>
                </c:pt>
                <c:pt idx="3">
                  <c:v>4.7300000000000004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642304"/>
        <c:axId val="130781568"/>
      </c:lineChart>
      <c:catAx>
        <c:axId val="132642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0781568"/>
        <c:crosses val="autoZero"/>
        <c:auto val="1"/>
        <c:lblAlgn val="ctr"/>
        <c:lblOffset val="100"/>
        <c:noMultiLvlLbl val="0"/>
      </c:catAx>
      <c:valAx>
        <c:axId val="130781568"/>
        <c:scaling>
          <c:orientation val="minMax"/>
          <c:max val="5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264230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3" l="0.70000000000000095" r="0.70000000000000095" t="0.750000000000003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Annual Onondaga County Park Customer Service Rating</a:t>
            </a:r>
          </a:p>
          <a:p>
            <a:pPr>
              <a:defRPr sz="1400" b="0"/>
            </a:pPr>
            <a:r>
              <a:rPr lang="en-US" sz="1400" b="0"/>
              <a:t>2006-09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'Cstmr Srvc Rtng'!$A$1:$A$4</c:f>
              <c:numCache>
                <c:formatCode>General</c:formatCode>
                <c:ptCount val="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</c:numCache>
            </c:numRef>
          </c:cat>
          <c:val>
            <c:numRef>
              <c:f>'Cstmr Srvc Rtng'!$B$1:$B$4</c:f>
              <c:numCache>
                <c:formatCode>General</c:formatCode>
                <c:ptCount val="4"/>
                <c:pt idx="0">
                  <c:v>4.63</c:v>
                </c:pt>
                <c:pt idx="1">
                  <c:v>4.68</c:v>
                </c:pt>
                <c:pt idx="2">
                  <c:v>4.68</c:v>
                </c:pt>
                <c:pt idx="3">
                  <c:v>4.7300000000000004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0792832"/>
        <c:axId val="130812160"/>
      </c:barChart>
      <c:catAx>
        <c:axId val="13079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0812160"/>
        <c:crosses val="autoZero"/>
        <c:auto val="1"/>
        <c:lblAlgn val="ctr"/>
        <c:lblOffset val="100"/>
        <c:noMultiLvlLbl val="0"/>
      </c:catAx>
      <c:valAx>
        <c:axId val="130812160"/>
        <c:scaling>
          <c:orientation val="minMax"/>
          <c:max val="5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0792832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Annual Direct Employment from Travel to Onondaga County </a:t>
            </a:r>
          </a:p>
          <a:p>
            <a:pPr>
              <a:defRPr sz="1400" b="0"/>
            </a:pPr>
            <a:r>
              <a:rPr lang="en-US" sz="1400" b="0"/>
              <a:t>2006-09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00B0F0"/>
              </a:solidFill>
            </a:ln>
          </c:spPr>
          <c:marker>
            <c:symbol val="diamond"/>
            <c:size val="5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'Dir Emp Travel'!$A$1:$A$4</c:f>
              <c:strCache>
                <c:ptCount val="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</c:strCache>
            </c:strRef>
          </c:cat>
          <c:val>
            <c:numRef>
              <c:f>'Dir Emp Travel'!$B$1:$B$4</c:f>
              <c:numCache>
                <c:formatCode>#,##0</c:formatCode>
                <c:ptCount val="4"/>
                <c:pt idx="0">
                  <c:v>12365</c:v>
                </c:pt>
                <c:pt idx="1">
                  <c:v>11574</c:v>
                </c:pt>
                <c:pt idx="2">
                  <c:v>11778</c:v>
                </c:pt>
                <c:pt idx="3">
                  <c:v>11613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121536"/>
        <c:axId val="133128576"/>
      </c:lineChart>
      <c:catAx>
        <c:axId val="1331215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3128576"/>
        <c:crosses val="autoZero"/>
        <c:auto val="1"/>
        <c:lblAlgn val="ctr"/>
        <c:lblOffset val="100"/>
        <c:noMultiLvlLbl val="0"/>
      </c:catAx>
      <c:valAx>
        <c:axId val="133128576"/>
        <c:scaling>
          <c:orientation val="minMax"/>
          <c:max val="14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3121536"/>
        <c:crosses val="autoZero"/>
        <c:crossBetween val="between"/>
        <c:majorUnit val="2000"/>
        <c:minorUnit val="50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/>
            </a:pPr>
            <a:r>
              <a:rPr lang="en-US"/>
              <a:t>Change in Annual Direct Travel</a:t>
            </a:r>
            <a:r>
              <a:rPr lang="en-US" baseline="0"/>
              <a:t> Spending in Onondaga County</a:t>
            </a:r>
          </a:p>
          <a:p>
            <a:pPr>
              <a:defRPr sz="1400" b="0"/>
            </a:pPr>
            <a:r>
              <a:rPr lang="en-US" baseline="0"/>
              <a:t>2006-09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</c:spPr>
          </c:marker>
          <c:dLbls>
            <c:dLbl>
              <c:idx val="3"/>
              <c:layout>
                <c:manualLayout>
                  <c:x val="-5.4652887139107598E-2"/>
                  <c:y val="-0.106956109652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%" sourceLinked="0"/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'Dir Travel Spend'!$C$1:$C$3</c:f>
              <c:strCache>
                <c:ptCount val="3"/>
                <c:pt idx="0">
                  <c:v>2006-07</c:v>
                </c:pt>
                <c:pt idx="1">
                  <c:v>2007-08</c:v>
                </c:pt>
                <c:pt idx="2">
                  <c:v>2008-09</c:v>
                </c:pt>
              </c:strCache>
            </c:strRef>
          </c:cat>
          <c:val>
            <c:numRef>
              <c:f>'Dir Travel Spend'!$D$1:$D$3</c:f>
              <c:numCache>
                <c:formatCode>General</c:formatCode>
                <c:ptCount val="3"/>
                <c:pt idx="0">
                  <c:v>3.9325702150370255E-2</c:v>
                </c:pt>
                <c:pt idx="1">
                  <c:v>3.8919549237161323E-2</c:v>
                </c:pt>
                <c:pt idx="2">
                  <c:v>-7.8865701380996078E-2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135744"/>
        <c:axId val="133179648"/>
      </c:lineChart>
      <c:catAx>
        <c:axId val="1331357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3179648"/>
        <c:crosses val="autoZero"/>
        <c:auto val="1"/>
        <c:lblAlgn val="ctr"/>
        <c:lblOffset val="1000"/>
        <c:noMultiLvlLbl val="0"/>
      </c:catAx>
      <c:valAx>
        <c:axId val="133179648"/>
        <c:scaling>
          <c:orientation val="minMax"/>
          <c:max val="1"/>
          <c:min val="-1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331357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Annual Direct Travel Spending in Onondaga County</a:t>
            </a:r>
          </a:p>
          <a:p>
            <a:pPr>
              <a:defRPr sz="1400" b="0"/>
            </a:pPr>
            <a:r>
              <a:rPr lang="en-US" sz="1400" b="0"/>
              <a:t>2006-09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diamond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'Dir Travel Spend'!$A$11:$A$14</c:f>
              <c:strCache>
                <c:ptCount val="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</c:strCache>
            </c:strRef>
          </c:cat>
          <c:val>
            <c:numRef>
              <c:f>'Dir Travel Spend'!$B$11:$B$14</c:f>
              <c:numCache>
                <c:formatCode>_("$"* #,##0_);_("$"* \(#,##0\);_("$"* "-"??_);_(@_)</c:formatCode>
                <c:ptCount val="4"/>
                <c:pt idx="0">
                  <c:v>719.50400000000002</c:v>
                </c:pt>
                <c:pt idx="1">
                  <c:v>747.79899999999998</c:v>
                </c:pt>
                <c:pt idx="2">
                  <c:v>776.90300000000002</c:v>
                </c:pt>
                <c:pt idx="3">
                  <c:v>715.63199999999995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211264"/>
        <c:axId val="133214208"/>
      </c:lineChart>
      <c:catAx>
        <c:axId val="13321126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3214208"/>
        <c:crosses val="autoZero"/>
        <c:auto val="1"/>
        <c:lblAlgn val="ctr"/>
        <c:lblOffset val="100"/>
        <c:noMultiLvlLbl val="0"/>
      </c:catAx>
      <c:valAx>
        <c:axId val="133214208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321126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/>
            </a:pPr>
            <a:r>
              <a:rPr lang="en-US"/>
              <a:t>Change in Annual Taxes Generated from Travel to Onondaga County (In Millions) </a:t>
            </a:r>
          </a:p>
          <a:p>
            <a:pPr>
              <a:defRPr sz="1400" b="0"/>
            </a:pPr>
            <a:r>
              <a:rPr lang="en-US"/>
              <a:t>2006-09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</c:spPr>
          </c:marker>
          <c:dLbls>
            <c:dLbl>
              <c:idx val="3"/>
              <c:layout>
                <c:manualLayout>
                  <c:x val="-5.4652887139107598E-2"/>
                  <c:y val="-0.106956109652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%" sourceLinked="0"/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'Taxes Travel'!$C$1:$C$3</c:f>
              <c:strCache>
                <c:ptCount val="3"/>
                <c:pt idx="0">
                  <c:v>2006-07</c:v>
                </c:pt>
                <c:pt idx="1">
                  <c:v>2007-08</c:v>
                </c:pt>
                <c:pt idx="2">
                  <c:v>2008-09</c:v>
                </c:pt>
              </c:strCache>
            </c:strRef>
          </c:cat>
          <c:val>
            <c:numRef>
              <c:f>'Taxes Travel'!$D$1:$D$3</c:f>
              <c:numCache>
                <c:formatCode>General</c:formatCode>
                <c:ptCount val="3"/>
                <c:pt idx="0">
                  <c:v>0.18456117292483404</c:v>
                </c:pt>
                <c:pt idx="1">
                  <c:v>-1.6518886242551236E-2</c:v>
                </c:pt>
                <c:pt idx="2">
                  <c:v>-5.4901770083641277E-2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973312"/>
        <c:axId val="132974848"/>
      </c:lineChart>
      <c:catAx>
        <c:axId val="1329733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2974848"/>
        <c:crosses val="autoZero"/>
        <c:auto val="1"/>
        <c:lblAlgn val="ctr"/>
        <c:lblOffset val="1000"/>
        <c:noMultiLvlLbl val="0"/>
      </c:catAx>
      <c:valAx>
        <c:axId val="132974848"/>
        <c:scaling>
          <c:orientation val="minMax"/>
          <c:max val="1"/>
          <c:min val="-1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329733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Annual Taxes Generated from Travel to Onondaga County (In Millions)</a:t>
            </a:r>
          </a:p>
          <a:p>
            <a:pPr>
              <a:defRPr sz="1400" b="0"/>
            </a:pPr>
            <a:r>
              <a:rPr lang="en-US" sz="1400" b="0"/>
              <a:t>2006-09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diamond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'Taxes Travel'!$A$12:$A$15</c:f>
              <c:strCache>
                <c:ptCount val="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</c:strCache>
            </c:strRef>
          </c:cat>
          <c:val>
            <c:numRef>
              <c:f>'Taxes Travel'!$B$12:$B$15</c:f>
              <c:numCache>
                <c:formatCode>_("$"* #,##0_);_("$"* \(#,##0\);_("$"* "-"??_);_(@_)</c:formatCode>
                <c:ptCount val="4"/>
                <c:pt idx="0">
                  <c:v>88.257999999999996</c:v>
                </c:pt>
                <c:pt idx="1">
                  <c:v>104.547</c:v>
                </c:pt>
                <c:pt idx="2">
                  <c:v>102.82</c:v>
                </c:pt>
                <c:pt idx="3">
                  <c:v>97.174999999999997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006080"/>
        <c:axId val="133008768"/>
      </c:lineChart>
      <c:catAx>
        <c:axId val="133006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3008768"/>
        <c:crosses val="autoZero"/>
        <c:auto val="1"/>
        <c:lblAlgn val="ctr"/>
        <c:lblOffset val="100"/>
        <c:noMultiLvlLbl val="0"/>
      </c:catAx>
      <c:valAx>
        <c:axId val="133008768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1330060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sz="1400" b="0"/>
              <a:t>Unique Visitors to www.VisitSyracuse.org</a:t>
            </a:r>
          </a:p>
          <a:p>
            <a:pPr>
              <a:defRPr b="0"/>
            </a:pPr>
            <a:r>
              <a:rPr lang="en-US" sz="1400" b="0"/>
              <a:t>2008-10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chemeClr val="bg2">
                  <a:lumMod val="75000"/>
                </a:schemeClr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  <a:ln>
                <a:solidFill>
                  <a:schemeClr val="bg2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7.2104330708661402E-2"/>
                  <c:y val="-7.454870224555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000"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'Visitors to VisitSyracuse.org'!$A$1:$A$3</c:f>
              <c:numCache>
                <c:formatCode>@</c:formatCod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numCache>
            </c:numRef>
          </c:cat>
          <c:val>
            <c:numRef>
              <c:f>'Visitors to VisitSyracuse.org'!$B$1:$B$3</c:f>
              <c:numCache>
                <c:formatCode>#,##0</c:formatCode>
                <c:ptCount val="3"/>
                <c:pt idx="0">
                  <c:v>103789</c:v>
                </c:pt>
                <c:pt idx="1">
                  <c:v>122009</c:v>
                </c:pt>
                <c:pt idx="2">
                  <c:v>118487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032576"/>
        <c:axId val="133035520"/>
      </c:lineChart>
      <c:catAx>
        <c:axId val="133032576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3035520"/>
        <c:crosses val="autoZero"/>
        <c:auto val="1"/>
        <c:lblAlgn val="ctr"/>
        <c:lblOffset val="100"/>
        <c:noMultiLvlLbl val="0"/>
      </c:catAx>
      <c:valAx>
        <c:axId val="133035520"/>
        <c:scaling>
          <c:orientation val="minMax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30325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/>
            </a:pPr>
            <a:r>
              <a:rPr lang="en-US"/>
              <a:t>Change in Unique Visitors to www.VisitSyracuse.org</a:t>
            </a:r>
          </a:p>
          <a:p>
            <a:pPr>
              <a:defRPr sz="1400" b="0"/>
            </a:pPr>
            <a:r>
              <a:rPr lang="en-US"/>
              <a:t> 2008-10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</c:spPr>
          </c:marker>
          <c:dLbls>
            <c:dLbl>
              <c:idx val="3"/>
              <c:layout>
                <c:manualLayout>
                  <c:x val="-5.4652887139107598E-2"/>
                  <c:y val="-0.106956109652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%" sourceLinked="0"/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'Visitors to VisitSyracuse.org'!$C$3:$C$4</c:f>
              <c:strCache>
                <c:ptCount val="2"/>
                <c:pt idx="0">
                  <c:v>2008-09</c:v>
                </c:pt>
                <c:pt idx="1">
                  <c:v>2009-10</c:v>
                </c:pt>
              </c:strCache>
            </c:strRef>
          </c:cat>
          <c:val>
            <c:numRef>
              <c:f>'Visitors to VisitSyracuse.org'!$D$8:$E$8</c:f>
              <c:numCache>
                <c:formatCode>0%</c:formatCode>
                <c:ptCount val="2"/>
                <c:pt idx="0">
                  <c:v>0.18</c:v>
                </c:pt>
                <c:pt idx="1">
                  <c:v>-0.03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284224"/>
        <c:axId val="133286912"/>
      </c:lineChart>
      <c:catAx>
        <c:axId val="13328422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3286912"/>
        <c:crosses val="autoZero"/>
        <c:auto val="1"/>
        <c:lblAlgn val="ctr"/>
        <c:lblOffset val="1000"/>
        <c:noMultiLvlLbl val="0"/>
      </c:catAx>
      <c:valAx>
        <c:axId val="133286912"/>
        <c:scaling>
          <c:orientation val="minMax"/>
          <c:max val="1"/>
          <c:min val="-1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332842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sz="1400" b="0"/>
              <a:t>VisitSyracuse.org</a:t>
            </a:r>
            <a:r>
              <a:rPr lang="en-US" sz="1400" b="0" baseline="0"/>
              <a:t> </a:t>
            </a:r>
            <a:r>
              <a:rPr lang="en-US" sz="1400" b="0"/>
              <a:t>Facebook Fans</a:t>
            </a:r>
          </a:p>
          <a:p>
            <a:pPr>
              <a:defRPr b="0"/>
            </a:pPr>
            <a:r>
              <a:rPr lang="en-US" sz="1400" b="0"/>
              <a:t>2008-10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txPr>
              <a:bodyPr/>
              <a:lstStyle/>
              <a:p>
                <a:pPr>
                  <a:defRPr sz="1000"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'Facebook fans VisitSyracuse.org'!$A$1:$A$3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'Facebook fans VisitSyracuse.org'!$B$1:$B$3</c:f>
              <c:numCache>
                <c:formatCode>#,##0</c:formatCode>
                <c:ptCount val="3"/>
                <c:pt idx="0" formatCode="General">
                  <c:v>138</c:v>
                </c:pt>
                <c:pt idx="1">
                  <c:v>4514</c:v>
                </c:pt>
                <c:pt idx="2">
                  <c:v>8214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601536"/>
        <c:axId val="133620864"/>
      </c:lineChart>
      <c:catAx>
        <c:axId val="133601536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3620864"/>
        <c:crosses val="autoZero"/>
        <c:auto val="1"/>
        <c:lblAlgn val="ctr"/>
        <c:lblOffset val="100"/>
        <c:noMultiLvlLbl val="0"/>
      </c:catAx>
      <c:valAx>
        <c:axId val="133620864"/>
        <c:scaling>
          <c:orientation val="minMax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360153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VisitSyracuse.org Facebook</a:t>
            </a:r>
          </a:p>
          <a:p>
            <a:pPr>
              <a:defRPr sz="1400" b="0"/>
            </a:pPr>
            <a:r>
              <a:rPr lang="en-US" sz="1400" b="0"/>
              <a:t>2008-10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'Facebook fans VisitSyracuse.org'!$A$1:$A$3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'Facebook fans VisitSyracuse.org'!$B$1:$B$3</c:f>
              <c:numCache>
                <c:formatCode>#,##0</c:formatCode>
                <c:ptCount val="3"/>
                <c:pt idx="0" formatCode="General">
                  <c:v>138</c:v>
                </c:pt>
                <c:pt idx="1">
                  <c:v>4514</c:v>
                </c:pt>
                <c:pt idx="2">
                  <c:v>8214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2428928"/>
        <c:axId val="133438848"/>
      </c:barChart>
      <c:catAx>
        <c:axId val="132428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3438848"/>
        <c:crosses val="autoZero"/>
        <c:auto val="1"/>
        <c:lblAlgn val="ctr"/>
        <c:lblOffset val="100"/>
        <c:noMultiLvlLbl val="0"/>
      </c:catAx>
      <c:valAx>
        <c:axId val="1334388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24289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sz="1400" b="0"/>
              <a:t>Followers</a:t>
            </a:r>
            <a:r>
              <a:rPr lang="en-US" sz="1400" b="0" baseline="0"/>
              <a:t> of VisitSyracuse.org Twitter</a:t>
            </a:r>
            <a:endParaRPr lang="en-US" sz="1400" b="0"/>
          </a:p>
          <a:p>
            <a:pPr>
              <a:defRPr b="0"/>
            </a:pPr>
            <a:r>
              <a:rPr lang="en-US" sz="1400" b="0"/>
              <a:t>2008-10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dLbls>
            <c:numFmt formatCode="#,##0" sourceLinked="0"/>
            <c:txPr>
              <a:bodyPr/>
              <a:lstStyle/>
              <a:p>
                <a:pPr>
                  <a:defRPr sz="1000"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'twitter fans VisitSyracuse.org'!$A$1:$A$3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'twitter fans VisitSyracuse.org'!$B$1:$B$3</c:f>
              <c:numCache>
                <c:formatCode>General</c:formatCode>
                <c:ptCount val="3"/>
                <c:pt idx="0">
                  <c:v>4</c:v>
                </c:pt>
                <c:pt idx="1">
                  <c:v>662</c:v>
                </c:pt>
                <c:pt idx="2">
                  <c:v>1570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568000"/>
        <c:axId val="133910912"/>
      </c:lineChart>
      <c:catAx>
        <c:axId val="133568000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3910912"/>
        <c:crosses val="autoZero"/>
        <c:auto val="1"/>
        <c:lblAlgn val="ctr"/>
        <c:lblOffset val="100"/>
        <c:noMultiLvlLbl val="0"/>
      </c:catAx>
      <c:valAx>
        <c:axId val="133910912"/>
        <c:scaling>
          <c:orientation val="minMax"/>
          <c:min val="0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356800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Followers of VisitSyracuse.org Twitter</a:t>
            </a:r>
          </a:p>
          <a:p>
            <a:pPr>
              <a:defRPr sz="1400" b="0"/>
            </a:pPr>
            <a:r>
              <a:rPr lang="en-US" sz="1400" b="0"/>
              <a:t>2008-10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'twitter fans VisitSyracuse.org'!$A$1:$A$3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'twitter fans VisitSyracuse.org'!$B$1:$B$3</c:f>
              <c:numCache>
                <c:formatCode>General</c:formatCode>
                <c:ptCount val="3"/>
                <c:pt idx="0">
                  <c:v>4</c:v>
                </c:pt>
                <c:pt idx="1">
                  <c:v>662</c:v>
                </c:pt>
                <c:pt idx="2">
                  <c:v>1570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3929984"/>
        <c:axId val="133945216"/>
      </c:barChart>
      <c:catAx>
        <c:axId val="1339299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3945216"/>
        <c:crosses val="autoZero"/>
        <c:auto val="1"/>
        <c:lblAlgn val="ctr"/>
        <c:lblOffset val="100"/>
        <c:noMultiLvlLbl val="0"/>
      </c:catAx>
      <c:valAx>
        <c:axId val="1339452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13392998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/>
              <a:t>Information Sources Regularly Used for Information About Arts and Entertainment (n=2,839)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</c:spPr>
          <c:invertIfNegative val="0"/>
          <c:dLbls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'Information Sources Used'!$A$1:$A$14</c:f>
              <c:strCache>
                <c:ptCount val="14"/>
                <c:pt idx="0">
                  <c:v>www.cnyculture.com</c:v>
                </c:pt>
                <c:pt idx="1">
                  <c:v>www.visitsyracuse.org</c:v>
                </c:pt>
                <c:pt idx="2">
                  <c:v>www.downtownsyracuse.com</c:v>
                </c:pt>
                <c:pt idx="3">
                  <c:v>CNY Eagle</c:v>
                </c:pt>
                <c:pt idx="4">
                  <c:v>www.syracusearts.net</c:v>
                </c:pt>
                <c:pt idx="5">
                  <c:v>Pennysaver</c:v>
                </c:pt>
                <c:pt idx="6">
                  <c:v>Facebook</c:v>
                </c:pt>
                <c:pt idx="7">
                  <c:v>Searching organization's websites</c:v>
                </c:pt>
                <c:pt idx="8">
                  <c:v>Neighbor's section of the Post Standard</c:v>
                </c:pt>
                <c:pt idx="9">
                  <c:v>Television</c:v>
                </c:pt>
                <c:pt idx="10">
                  <c:v>Radio</c:v>
                </c:pt>
                <c:pt idx="11">
                  <c:v>Syracuse New Times</c:v>
                </c:pt>
                <c:pt idx="12">
                  <c:v>www.syracuse.com (Post-Standard online)</c:v>
                </c:pt>
                <c:pt idx="13">
                  <c:v>Post-Standard print edition</c:v>
                </c:pt>
              </c:strCache>
            </c:strRef>
          </c:cat>
          <c:val>
            <c:numRef>
              <c:f>'Information Sources Used'!$B$1:$B$14</c:f>
              <c:numCache>
                <c:formatCode>0%</c:formatCode>
                <c:ptCount val="14"/>
                <c:pt idx="0">
                  <c:v>0.03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0.12</c:v>
                </c:pt>
                <c:pt idx="6">
                  <c:v>0.19</c:v>
                </c:pt>
                <c:pt idx="7">
                  <c:v>0.26</c:v>
                </c:pt>
                <c:pt idx="8">
                  <c:v>0.32</c:v>
                </c:pt>
                <c:pt idx="9">
                  <c:v>0.35</c:v>
                </c:pt>
                <c:pt idx="10">
                  <c:v>0.42</c:v>
                </c:pt>
                <c:pt idx="11">
                  <c:v>0.44</c:v>
                </c:pt>
                <c:pt idx="12">
                  <c:v>0.5</c:v>
                </c:pt>
                <c:pt idx="13">
                  <c:v>0.56999999999999995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3670016"/>
        <c:axId val="93126656"/>
      </c:barChart>
      <c:catAx>
        <c:axId val="13367001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93126656"/>
        <c:crosses val="autoZero"/>
        <c:auto val="1"/>
        <c:lblAlgn val="ctr"/>
        <c:lblOffset val="100"/>
        <c:noMultiLvlLbl val="0"/>
      </c:catAx>
      <c:valAx>
        <c:axId val="931266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336700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Information Sources Regularly Used for Information About Arts and Entertainment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2010 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n=2,839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0F0"/>
            </a:solidFill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3%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tx>
                <c:rich>
                  <a:bodyPr/>
                  <a:lstStyle/>
                  <a:p>
                    <a:r>
                      <a:rPr lang="en-US"/>
                      <a:t>19%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26%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32%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35%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42%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44%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tx>
                <c:rich>
                  <a:bodyPr/>
                  <a:lstStyle/>
                  <a:p>
                    <a:r>
                      <a:rPr lang="en-US"/>
                      <a:t>50%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57%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%" sourceLinked="0"/>
            <c:txPr>
              <a:bodyPr/>
              <a:lstStyle/>
              <a:p>
                <a:pPr>
                  <a:defRPr sz="1000"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'Information Sources Used'!$A$1:$A$14</c:f>
              <c:strCache>
                <c:ptCount val="14"/>
                <c:pt idx="0">
                  <c:v>www.cnyculture.com</c:v>
                </c:pt>
                <c:pt idx="1">
                  <c:v>www.visitsyracuse.org</c:v>
                </c:pt>
                <c:pt idx="2">
                  <c:v>www.downtownsyracuse.com</c:v>
                </c:pt>
                <c:pt idx="3">
                  <c:v>CNY Eagle</c:v>
                </c:pt>
                <c:pt idx="4">
                  <c:v>www.syracusearts.net</c:v>
                </c:pt>
                <c:pt idx="5">
                  <c:v>Pennysaver</c:v>
                </c:pt>
                <c:pt idx="6">
                  <c:v>Facebook</c:v>
                </c:pt>
                <c:pt idx="7">
                  <c:v>Searching organization's websites</c:v>
                </c:pt>
                <c:pt idx="8">
                  <c:v>Neighbor's section of the Post Standard</c:v>
                </c:pt>
                <c:pt idx="9">
                  <c:v>Television</c:v>
                </c:pt>
                <c:pt idx="10">
                  <c:v>Radio</c:v>
                </c:pt>
                <c:pt idx="11">
                  <c:v>Syracuse New Times</c:v>
                </c:pt>
                <c:pt idx="12">
                  <c:v>www.syracuse.com (Post-Standard online)</c:v>
                </c:pt>
                <c:pt idx="13">
                  <c:v>Post-Standard print edition</c:v>
                </c:pt>
              </c:strCache>
            </c:strRef>
          </c:cat>
          <c:val>
            <c:numRef>
              <c:f>'Information Sources Used'!$C$1:$C$14</c:f>
              <c:numCache>
                <c:formatCode>General</c:formatCode>
                <c:ptCount val="14"/>
                <c:pt idx="0">
                  <c:v>0.03</c:v>
                </c:pt>
                <c:pt idx="1">
                  <c:v>0.05</c:v>
                </c:pt>
                <c:pt idx="2">
                  <c:v>0.06</c:v>
                </c:pt>
                <c:pt idx="3">
                  <c:v>7.0000000000000007E-2</c:v>
                </c:pt>
                <c:pt idx="4">
                  <c:v>7.0000000000000007E-2</c:v>
                </c:pt>
                <c:pt idx="5">
                  <c:v>0.12</c:v>
                </c:pt>
                <c:pt idx="6">
                  <c:v>0.19</c:v>
                </c:pt>
                <c:pt idx="7">
                  <c:v>0.26</c:v>
                </c:pt>
                <c:pt idx="8">
                  <c:v>0.32</c:v>
                </c:pt>
                <c:pt idx="9">
                  <c:v>0.35</c:v>
                </c:pt>
                <c:pt idx="10">
                  <c:v>0.42</c:v>
                </c:pt>
                <c:pt idx="11">
                  <c:v>0.44</c:v>
                </c:pt>
                <c:pt idx="12">
                  <c:v>0.5</c:v>
                </c:pt>
                <c:pt idx="13">
                  <c:v>0.56999999999999995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3133440"/>
        <c:axId val="93181440"/>
      </c:barChart>
      <c:catAx>
        <c:axId val="9313344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93181440"/>
        <c:crosses val="autoZero"/>
        <c:auto val="1"/>
        <c:lblAlgn val="ctr"/>
        <c:lblOffset val="100"/>
        <c:noMultiLvlLbl val="0"/>
      </c:catAx>
      <c:valAx>
        <c:axId val="93181440"/>
        <c:scaling>
          <c:orientation val="minMax"/>
          <c:max val="1"/>
        </c:scaling>
        <c:delete val="0"/>
        <c:axPos val="b"/>
        <c:numFmt formatCode="0%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931334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sz="1400" b="0"/>
              <a:t>Attended a Lecture or Speaker </a:t>
            </a:r>
          </a:p>
          <a:p>
            <a:pPr>
              <a:defRPr b="0"/>
            </a:pPr>
            <a:r>
              <a:rPr lang="en-US" sz="1400" b="0"/>
              <a:t>(Outside of School/Work)</a:t>
            </a:r>
          </a:p>
          <a:p>
            <a:pPr>
              <a:defRPr b="0"/>
            </a:pPr>
            <a:r>
              <a:rPr lang="en-US" sz="1400" b="0"/>
              <a:t>2010</a:t>
            </a:r>
          </a:p>
          <a:p>
            <a:pPr>
              <a:defRPr b="0"/>
            </a:pPr>
            <a:r>
              <a:rPr lang="en-US" sz="1400" b="0"/>
              <a:t>n=2,839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'Attended Lecture or Speaker'!$A$1:$A$6</c:f>
              <c:strCache>
                <c:ptCount val="6"/>
                <c:pt idx="0">
                  <c:v>More than 24 times</c:v>
                </c:pt>
                <c:pt idx="1">
                  <c:v>13-24 times</c:v>
                </c:pt>
                <c:pt idx="2">
                  <c:v>6-12 times</c:v>
                </c:pt>
                <c:pt idx="3">
                  <c:v>3-5 times</c:v>
                </c:pt>
                <c:pt idx="4">
                  <c:v>1-2 times</c:v>
                </c:pt>
                <c:pt idx="5">
                  <c:v>Never</c:v>
                </c:pt>
              </c:strCache>
            </c:strRef>
          </c:cat>
          <c:val>
            <c:numRef>
              <c:f>'Attended Lecture or Speaker'!$B$1:$B$6</c:f>
              <c:numCache>
                <c:formatCode>0%</c:formatCode>
                <c:ptCount val="6"/>
                <c:pt idx="0">
                  <c:v>0.02</c:v>
                </c:pt>
                <c:pt idx="1">
                  <c:v>0.04</c:v>
                </c:pt>
                <c:pt idx="2">
                  <c:v>0.11</c:v>
                </c:pt>
                <c:pt idx="3">
                  <c:v>0.19</c:v>
                </c:pt>
                <c:pt idx="4">
                  <c:v>0.3</c:v>
                </c:pt>
                <c:pt idx="5">
                  <c:v>0.34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3858048"/>
        <c:axId val="133860736"/>
      </c:barChart>
      <c:catAx>
        <c:axId val="1338580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3860736"/>
        <c:crosses val="autoZero"/>
        <c:auto val="1"/>
        <c:lblAlgn val="ctr"/>
        <c:lblOffset val="100"/>
        <c:noMultiLvlLbl val="0"/>
      </c:catAx>
      <c:valAx>
        <c:axId val="133860736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38580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Attended an Independent Film/Film Series</a:t>
            </a:r>
          </a:p>
          <a:p>
            <a:pPr>
              <a:defRPr/>
            </a:pPr>
            <a:r>
              <a:rPr lang="en-US" sz="1400" b="0"/>
              <a:t>2010</a:t>
            </a:r>
          </a:p>
          <a:p>
            <a:pPr>
              <a:defRPr/>
            </a:pPr>
            <a:r>
              <a:rPr lang="en-US" sz="1400" b="0"/>
              <a:t>n=2,839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'Attended Film'!$A$1:$A$6</c:f>
              <c:strCache>
                <c:ptCount val="6"/>
                <c:pt idx="0">
                  <c:v>More than 24 times</c:v>
                </c:pt>
                <c:pt idx="1">
                  <c:v>13-24 times</c:v>
                </c:pt>
                <c:pt idx="2">
                  <c:v>6-12 times</c:v>
                </c:pt>
                <c:pt idx="3">
                  <c:v>3-5 times</c:v>
                </c:pt>
                <c:pt idx="4">
                  <c:v>1-2 times</c:v>
                </c:pt>
                <c:pt idx="5">
                  <c:v>Never</c:v>
                </c:pt>
              </c:strCache>
            </c:strRef>
          </c:cat>
          <c:val>
            <c:numRef>
              <c:f>'Attended Film'!$B$1:$B$6</c:f>
              <c:numCache>
                <c:formatCode>0%</c:formatCode>
                <c:ptCount val="6"/>
                <c:pt idx="0">
                  <c:v>0.02</c:v>
                </c:pt>
                <c:pt idx="1">
                  <c:v>0.03</c:v>
                </c:pt>
                <c:pt idx="2">
                  <c:v>0.04</c:v>
                </c:pt>
                <c:pt idx="3">
                  <c:v>0.12</c:v>
                </c:pt>
                <c:pt idx="4">
                  <c:v>0.27</c:v>
                </c:pt>
                <c:pt idx="5">
                  <c:v>0.52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4236800"/>
        <c:axId val="134256128"/>
      </c:barChart>
      <c:catAx>
        <c:axId val="1342368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256128"/>
        <c:crosses val="autoZero"/>
        <c:auto val="1"/>
        <c:lblAlgn val="ctr"/>
        <c:lblOffset val="100"/>
        <c:noMultiLvlLbl val="0"/>
      </c:catAx>
      <c:valAx>
        <c:axId val="134256128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23680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sz="1400" b="0"/>
              <a:t>Attended Festivals or Fairs in the Area</a:t>
            </a:r>
          </a:p>
          <a:p>
            <a:pPr>
              <a:defRPr b="0"/>
            </a:pPr>
            <a:r>
              <a:rPr lang="en-US" sz="1400" b="0"/>
              <a:t>2010</a:t>
            </a:r>
          </a:p>
          <a:p>
            <a:pPr>
              <a:defRPr b="0"/>
            </a:pPr>
            <a:r>
              <a:rPr lang="en-US" sz="1400" b="0"/>
              <a:t>n=2,839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'Attended Festival or Fair'!$A$1:$A$6</c:f>
              <c:strCache>
                <c:ptCount val="6"/>
                <c:pt idx="0">
                  <c:v>More than 24 times</c:v>
                </c:pt>
                <c:pt idx="1">
                  <c:v>13-24 times</c:v>
                </c:pt>
                <c:pt idx="2">
                  <c:v>6-12 times</c:v>
                </c:pt>
                <c:pt idx="3">
                  <c:v>3-5 times</c:v>
                </c:pt>
                <c:pt idx="4">
                  <c:v>1-2 times</c:v>
                </c:pt>
                <c:pt idx="5">
                  <c:v>Never</c:v>
                </c:pt>
              </c:strCache>
            </c:strRef>
          </c:cat>
          <c:val>
            <c:numRef>
              <c:f>'Attended Festival or Fair'!$B$1:$B$6</c:f>
              <c:numCache>
                <c:formatCode>0%</c:formatCode>
                <c:ptCount val="6"/>
                <c:pt idx="0">
                  <c:v>0.04</c:v>
                </c:pt>
                <c:pt idx="1">
                  <c:v>0.06</c:v>
                </c:pt>
                <c:pt idx="2">
                  <c:v>0.23</c:v>
                </c:pt>
                <c:pt idx="3">
                  <c:v>0.37</c:v>
                </c:pt>
                <c:pt idx="4">
                  <c:v>0.24</c:v>
                </c:pt>
                <c:pt idx="5">
                  <c:v>0.06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3980928"/>
        <c:axId val="133983616"/>
      </c:barChart>
      <c:catAx>
        <c:axId val="1339809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3983616"/>
        <c:crosses val="autoZero"/>
        <c:auto val="1"/>
        <c:lblAlgn val="ctr"/>
        <c:lblOffset val="100"/>
        <c:noMultiLvlLbl val="0"/>
      </c:catAx>
      <c:valAx>
        <c:axId val="133983616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39809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Listened to/Watched Public Radio/Television</a:t>
            </a:r>
          </a:p>
          <a:p>
            <a:pPr>
              <a:defRPr/>
            </a:pPr>
            <a:r>
              <a:rPr lang="en-US" sz="1400" b="0"/>
              <a:t>n=2,839</a:t>
            </a:r>
          </a:p>
          <a:p>
            <a:pPr>
              <a:defRPr/>
            </a:pPr>
            <a:r>
              <a:rPr lang="en-US" sz="1400" b="0"/>
              <a:t>2010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F0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'Public Radio TV'!$A$1:$A$6</c:f>
              <c:strCache>
                <c:ptCount val="6"/>
                <c:pt idx="0">
                  <c:v>More than 24 times</c:v>
                </c:pt>
                <c:pt idx="1">
                  <c:v>13-24 times</c:v>
                </c:pt>
                <c:pt idx="2">
                  <c:v>6-12 times</c:v>
                </c:pt>
                <c:pt idx="3">
                  <c:v>3-5 times</c:v>
                </c:pt>
                <c:pt idx="4">
                  <c:v>1-2 times</c:v>
                </c:pt>
                <c:pt idx="5">
                  <c:v>Never</c:v>
                </c:pt>
              </c:strCache>
            </c:strRef>
          </c:cat>
          <c:val>
            <c:numRef>
              <c:f>'Public Radio TV'!$B$1:$B$6</c:f>
              <c:numCache>
                <c:formatCode>0%</c:formatCode>
                <c:ptCount val="6"/>
                <c:pt idx="0">
                  <c:v>0.62</c:v>
                </c:pt>
                <c:pt idx="1">
                  <c:v>0.09</c:v>
                </c:pt>
                <c:pt idx="2">
                  <c:v>0.09</c:v>
                </c:pt>
                <c:pt idx="3">
                  <c:v>0.08</c:v>
                </c:pt>
                <c:pt idx="4">
                  <c:v>7.0000000000000007E-2</c:v>
                </c:pt>
                <c:pt idx="5">
                  <c:v>0.05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3999232"/>
        <c:axId val="134071808"/>
      </c:barChart>
      <c:catAx>
        <c:axId val="1339992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071808"/>
        <c:crosses val="autoZero"/>
        <c:auto val="1"/>
        <c:lblAlgn val="ctr"/>
        <c:lblOffset val="100"/>
        <c:noMultiLvlLbl val="0"/>
      </c:catAx>
      <c:valAx>
        <c:axId val="134071808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39992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Frequency of Paid Participation</a:t>
            </a:r>
          </a:p>
          <a:p>
            <a:pPr>
              <a:defRPr/>
            </a:pPr>
            <a:r>
              <a:rPr lang="en-US" sz="1400" b="0"/>
              <a:t>2010</a:t>
            </a:r>
          </a:p>
          <a:p>
            <a:pPr>
              <a:defRPr/>
            </a:pPr>
            <a:r>
              <a:rPr lang="en-US" sz="1400" b="0"/>
              <a:t>n=2,839</a:t>
            </a:r>
          </a:p>
        </c:rich>
      </c:tx>
      <c:overlay val="0"/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'Freq Paid Participation'!$A$2</c:f>
              <c:strCache>
                <c:ptCount val="1"/>
                <c:pt idx="0">
                  <c:v>Never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'Freq Paid Participation'!$B$1:$D$1</c:f>
              <c:strCache>
                <c:ptCount val="3"/>
                <c:pt idx="0">
                  <c:v>Paid Performance</c:v>
                </c:pt>
                <c:pt idx="1">
                  <c:v>Paid Admission</c:v>
                </c:pt>
                <c:pt idx="2">
                  <c:v>Paid Sports</c:v>
                </c:pt>
              </c:strCache>
            </c:strRef>
          </c:cat>
          <c:val>
            <c:numRef>
              <c:f>'Freq Paid Participation'!$B$2:$D$2</c:f>
              <c:numCache>
                <c:formatCode>0%</c:formatCode>
                <c:ptCount val="3"/>
                <c:pt idx="0">
                  <c:v>0.08</c:v>
                </c:pt>
                <c:pt idx="1">
                  <c:v>0.11</c:v>
                </c:pt>
                <c:pt idx="2">
                  <c:v>0.39</c:v>
                </c:pt>
              </c:numCache>
            </c:numRef>
          </c:val>
        </c:ser>
        <c:ser>
          <c:idx val="1"/>
          <c:order val="1"/>
          <c:tx>
            <c:strRef>
              <c:f>'Freq Paid Participation'!$A$3</c:f>
              <c:strCache>
                <c:ptCount val="1"/>
                <c:pt idx="0">
                  <c:v>1-5 times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'Freq Paid Participation'!$B$1:$D$1</c:f>
              <c:strCache>
                <c:ptCount val="3"/>
                <c:pt idx="0">
                  <c:v>Paid Performance</c:v>
                </c:pt>
                <c:pt idx="1">
                  <c:v>Paid Admission</c:v>
                </c:pt>
                <c:pt idx="2">
                  <c:v>Paid Sports</c:v>
                </c:pt>
              </c:strCache>
            </c:strRef>
          </c:cat>
          <c:val>
            <c:numRef>
              <c:f>'Freq Paid Participation'!$B$3:$D$3</c:f>
              <c:numCache>
                <c:formatCode>0%</c:formatCode>
                <c:ptCount val="3"/>
                <c:pt idx="0">
                  <c:v>0.52</c:v>
                </c:pt>
                <c:pt idx="1">
                  <c:v>0.66</c:v>
                </c:pt>
                <c:pt idx="2">
                  <c:v>0.4</c:v>
                </c:pt>
              </c:numCache>
            </c:numRef>
          </c:val>
        </c:ser>
        <c:ser>
          <c:idx val="2"/>
          <c:order val="2"/>
          <c:tx>
            <c:strRef>
              <c:f>'Freq Paid Participation'!$A$4</c:f>
              <c:strCache>
                <c:ptCount val="1"/>
                <c:pt idx="0">
                  <c:v>6 or more times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'Freq Paid Participation'!$B$1:$D$1</c:f>
              <c:strCache>
                <c:ptCount val="3"/>
                <c:pt idx="0">
                  <c:v>Paid Performance</c:v>
                </c:pt>
                <c:pt idx="1">
                  <c:v>Paid Admission</c:v>
                </c:pt>
                <c:pt idx="2">
                  <c:v>Paid Sports</c:v>
                </c:pt>
              </c:strCache>
            </c:strRef>
          </c:cat>
          <c:val>
            <c:numRef>
              <c:f>'Freq Paid Participation'!$B$4:$D$4</c:f>
              <c:numCache>
                <c:formatCode>0%</c:formatCode>
                <c:ptCount val="3"/>
                <c:pt idx="0">
                  <c:v>0.36</c:v>
                </c:pt>
                <c:pt idx="1">
                  <c:v>0.18</c:v>
                </c:pt>
                <c:pt idx="2">
                  <c:v>0.15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34123904"/>
        <c:axId val="134125440"/>
      </c:barChart>
      <c:catAx>
        <c:axId val="1341239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125440"/>
        <c:crosses val="autoZero"/>
        <c:auto val="1"/>
        <c:lblAlgn val="ctr"/>
        <c:lblOffset val="100"/>
        <c:noMultiLvlLbl val="0"/>
      </c:catAx>
      <c:valAx>
        <c:axId val="1341254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123904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0"/>
            </a:pPr>
            <a:r>
              <a:rPr lang="en-US" sz="1400" b="0"/>
              <a:t>Attendance Frequency at</a:t>
            </a:r>
            <a:r>
              <a:rPr lang="en-US" sz="1400" b="0" baseline="0"/>
              <a:t> Performances</a:t>
            </a:r>
            <a:endParaRPr lang="en-US" sz="1400" b="0"/>
          </a:p>
          <a:p>
            <a:pPr>
              <a:defRPr b="0"/>
            </a:pPr>
            <a:r>
              <a:rPr lang="en-US" sz="1400" b="0"/>
              <a:t>2010</a:t>
            </a:r>
          </a:p>
          <a:p>
            <a:pPr>
              <a:defRPr b="0"/>
            </a:pPr>
            <a:r>
              <a:rPr lang="en-US" sz="1400" b="0"/>
              <a:t>n=2,839</a:t>
            </a:r>
          </a:p>
        </c:rich>
      </c:tx>
      <c:overlay val="0"/>
      <c:spPr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'Freq of Participation Perform'!$A$2</c:f>
              <c:strCache>
                <c:ptCount val="1"/>
                <c:pt idx="0">
                  <c:v>Paid Performance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6.6500398216951502E-3"/>
                  <c:y val="1.05820105820106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6.6500398216951502E-3"/>
                  <c:y val="3.5273368606701999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'Freq of Participation Perform'!$B$1:$G$1</c:f>
              <c:strCache>
                <c:ptCount val="6"/>
                <c:pt idx="0">
                  <c:v>Never</c:v>
                </c:pt>
                <c:pt idx="1">
                  <c:v>1-2 times</c:v>
                </c:pt>
                <c:pt idx="2">
                  <c:v>3-5 times</c:v>
                </c:pt>
                <c:pt idx="3">
                  <c:v>6-12 times</c:v>
                </c:pt>
                <c:pt idx="4">
                  <c:v>13-24 times</c:v>
                </c:pt>
                <c:pt idx="5">
                  <c:v>More than 24 times</c:v>
                </c:pt>
              </c:strCache>
            </c:strRef>
          </c:cat>
          <c:val>
            <c:numRef>
              <c:f>'Freq of Participation Perform'!$B$2:$G$2</c:f>
              <c:numCache>
                <c:formatCode>0%</c:formatCode>
                <c:ptCount val="6"/>
                <c:pt idx="0">
                  <c:v>0.09</c:v>
                </c:pt>
                <c:pt idx="1">
                  <c:v>0.27</c:v>
                </c:pt>
                <c:pt idx="2">
                  <c:v>0.27</c:v>
                </c:pt>
                <c:pt idx="3">
                  <c:v>0.23</c:v>
                </c:pt>
                <c:pt idx="4">
                  <c:v>0.1</c:v>
                </c:pt>
                <c:pt idx="5">
                  <c:v>0.04</c:v>
                </c:pt>
              </c:numCache>
            </c:numRef>
          </c:val>
        </c:ser>
        <c:ser>
          <c:idx val="1"/>
          <c:order val="1"/>
          <c:tx>
            <c:strRef>
              <c:f>'Freq of Participation Perform'!$A$3</c:f>
              <c:strCache>
                <c:ptCount val="1"/>
                <c:pt idx="0">
                  <c:v>Free Performance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dLbl>
              <c:idx val="2"/>
              <c:layout>
                <c:manualLayout>
                  <c:x val="0"/>
                  <c:y val="-1.058201058201060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4.4333598811301103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'Freq of Participation Perform'!$B$1:$G$1</c:f>
              <c:strCache>
                <c:ptCount val="6"/>
                <c:pt idx="0">
                  <c:v>Never</c:v>
                </c:pt>
                <c:pt idx="1">
                  <c:v>1-2 times</c:v>
                </c:pt>
                <c:pt idx="2">
                  <c:v>3-5 times</c:v>
                </c:pt>
                <c:pt idx="3">
                  <c:v>6-12 times</c:v>
                </c:pt>
                <c:pt idx="4">
                  <c:v>13-24 times</c:v>
                </c:pt>
                <c:pt idx="5">
                  <c:v>More than 24 times</c:v>
                </c:pt>
              </c:strCache>
            </c:strRef>
          </c:cat>
          <c:val>
            <c:numRef>
              <c:f>'Freq of Participation Perform'!$B$3:$G$3</c:f>
              <c:numCache>
                <c:formatCode>0%</c:formatCode>
                <c:ptCount val="6"/>
                <c:pt idx="0">
                  <c:v>0.14000000000000001</c:v>
                </c:pt>
                <c:pt idx="1">
                  <c:v>0.28999999999999998</c:v>
                </c:pt>
                <c:pt idx="2">
                  <c:v>0.28000000000000003</c:v>
                </c:pt>
                <c:pt idx="3">
                  <c:v>0.17</c:v>
                </c:pt>
                <c:pt idx="4">
                  <c:v>7.0000000000000007E-2</c:v>
                </c:pt>
                <c:pt idx="5">
                  <c:v>0.05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4209536"/>
        <c:axId val="134211072"/>
      </c:barChart>
      <c:catAx>
        <c:axId val="1342095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211072"/>
        <c:crosses val="autoZero"/>
        <c:auto val="1"/>
        <c:lblAlgn val="ctr"/>
        <c:lblOffset val="100"/>
        <c:noMultiLvlLbl val="0"/>
      </c:catAx>
      <c:valAx>
        <c:axId val="134211072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20953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Attendance Frequency</a:t>
            </a:r>
            <a:r>
              <a:rPr lang="en-US" sz="1400" b="0" baseline="0"/>
              <a:t> </a:t>
            </a:r>
            <a:r>
              <a:rPr lang="en-US" sz="1400" b="0"/>
              <a:t>at Galleries, Museums, and Sites</a:t>
            </a:r>
          </a:p>
          <a:p>
            <a:pPr>
              <a:defRPr/>
            </a:pPr>
            <a:r>
              <a:rPr lang="en-US" sz="1400" b="0"/>
              <a:t>2010</a:t>
            </a:r>
          </a:p>
          <a:p>
            <a:pPr>
              <a:defRPr/>
            </a:pPr>
            <a:r>
              <a:rPr lang="en-US" sz="1400" b="0"/>
              <a:t>n=2,839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'Participation Galleries Museums'!$A$2</c:f>
              <c:strCache>
                <c:ptCount val="1"/>
                <c:pt idx="0">
                  <c:v>Paid Performance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6.6611139900177698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4.44074266001185E-3"/>
                  <c:y val="1.5338886735003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'Participation Galleries Museums'!$B$1:$G$1</c:f>
              <c:strCache>
                <c:ptCount val="6"/>
                <c:pt idx="0">
                  <c:v>Never</c:v>
                </c:pt>
                <c:pt idx="1">
                  <c:v>1-2 times</c:v>
                </c:pt>
                <c:pt idx="2">
                  <c:v>3-5 times</c:v>
                </c:pt>
                <c:pt idx="3">
                  <c:v>6-12 times</c:v>
                </c:pt>
                <c:pt idx="4">
                  <c:v>13-24 times</c:v>
                </c:pt>
                <c:pt idx="5">
                  <c:v>More than 24 times</c:v>
                </c:pt>
              </c:strCache>
            </c:strRef>
          </c:cat>
          <c:val>
            <c:numRef>
              <c:f>'Participation Galleries Museums'!$B$2:$G$2</c:f>
              <c:numCache>
                <c:formatCode>0%</c:formatCode>
                <c:ptCount val="6"/>
                <c:pt idx="0">
                  <c:v>0.12</c:v>
                </c:pt>
                <c:pt idx="1">
                  <c:v>0.35</c:v>
                </c:pt>
                <c:pt idx="2">
                  <c:v>0.33</c:v>
                </c:pt>
                <c:pt idx="3">
                  <c:v>0.13</c:v>
                </c:pt>
                <c:pt idx="4">
                  <c:v>0.04</c:v>
                </c:pt>
                <c:pt idx="5">
                  <c:v>0.03</c:v>
                </c:pt>
              </c:numCache>
            </c:numRef>
          </c:val>
        </c:ser>
        <c:ser>
          <c:idx val="1"/>
          <c:order val="1"/>
          <c:tx>
            <c:strRef>
              <c:f>'Participation Galleries Museums'!$A$3</c:f>
              <c:strCache>
                <c:ptCount val="1"/>
                <c:pt idx="0">
                  <c:v>Free Performance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dLbls>
            <c:dLbl>
              <c:idx val="0"/>
              <c:layout>
                <c:manualLayout>
                  <c:x val="0"/>
                  <c:y val="-1.150416505125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4.44074266001185E-3"/>
                  <c:y val="1.1504165051252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'Participation Galleries Museums'!$B$1:$G$1</c:f>
              <c:strCache>
                <c:ptCount val="6"/>
                <c:pt idx="0">
                  <c:v>Never</c:v>
                </c:pt>
                <c:pt idx="1">
                  <c:v>1-2 times</c:v>
                </c:pt>
                <c:pt idx="2">
                  <c:v>3-5 times</c:v>
                </c:pt>
                <c:pt idx="3">
                  <c:v>6-12 times</c:v>
                </c:pt>
                <c:pt idx="4">
                  <c:v>13-24 times</c:v>
                </c:pt>
                <c:pt idx="5">
                  <c:v>More than 24 times</c:v>
                </c:pt>
              </c:strCache>
            </c:strRef>
          </c:cat>
          <c:val>
            <c:numRef>
              <c:f>'Participation Galleries Museums'!$B$3:$G$3</c:f>
              <c:numCache>
                <c:formatCode>0%</c:formatCode>
                <c:ptCount val="6"/>
                <c:pt idx="0">
                  <c:v>0.13</c:v>
                </c:pt>
                <c:pt idx="1">
                  <c:v>0.33</c:v>
                </c:pt>
                <c:pt idx="2">
                  <c:v>0.27</c:v>
                </c:pt>
                <c:pt idx="3">
                  <c:v>0.17</c:v>
                </c:pt>
                <c:pt idx="4">
                  <c:v>0.06</c:v>
                </c:pt>
                <c:pt idx="5">
                  <c:v>0.04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34663552"/>
        <c:axId val="134665344"/>
      </c:barChart>
      <c:catAx>
        <c:axId val="13466355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665344"/>
        <c:crosses val="autoZero"/>
        <c:auto val="1"/>
        <c:lblAlgn val="ctr"/>
        <c:lblOffset val="100"/>
        <c:noMultiLvlLbl val="0"/>
      </c:catAx>
      <c:valAx>
        <c:axId val="134665344"/>
        <c:scaling>
          <c:orientation val="minMax"/>
          <c:max val="1"/>
        </c:scaling>
        <c:delete val="0"/>
        <c:axPos val="l"/>
        <c:numFmt formatCode="0%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13466355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0000000000002" l="0.70000000000000095" r="0.70000000000000095" t="0.750000000000002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Attended a zoo, environmental center, or nature program</a:t>
            </a:r>
          </a:p>
          <a:p>
            <a:pPr>
              <a:defRPr sz="1400" b="0"/>
            </a:pPr>
            <a:r>
              <a:rPr lang="en-US" sz="1400" b="0"/>
              <a:t>2010 </a:t>
            </a:r>
          </a:p>
          <a:p>
            <a:pPr>
              <a:defRPr sz="1400" b="0"/>
            </a:pPr>
            <a:r>
              <a:rPr lang="en-US" sz="1400" b="0"/>
              <a:t>n=2,839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B0F0"/>
            </a:solidFill>
          </c:spPr>
          <c:invertIfNegative val="0"/>
          <c:dLbls>
            <c:numFmt formatCode="0%" sourceLinked="0"/>
            <c:txPr>
              <a:bodyPr/>
              <a:lstStyle/>
              <a:p>
                <a:pPr>
                  <a:defRPr sz="1100" i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'Attended zoo, etc.'!$B$4:$G$4</c:f>
              <c:strCache>
                <c:ptCount val="6"/>
                <c:pt idx="0">
                  <c:v>Never</c:v>
                </c:pt>
                <c:pt idx="1">
                  <c:v> More than 24 times</c:v>
                </c:pt>
                <c:pt idx="2">
                  <c:v>13-24 times</c:v>
                </c:pt>
                <c:pt idx="3">
                  <c:v>6-12 times</c:v>
                </c:pt>
                <c:pt idx="4">
                  <c:v>3-5 times</c:v>
                </c:pt>
                <c:pt idx="5">
                  <c:v>1-2 times</c:v>
                </c:pt>
              </c:strCache>
            </c:strRef>
          </c:cat>
          <c:val>
            <c:numRef>
              <c:f>'Attended zoo, etc.'!$B$5:$G$5</c:f>
              <c:numCache>
                <c:formatCode>General</c:formatCode>
                <c:ptCount val="6"/>
                <c:pt idx="0">
                  <c:v>0.16</c:v>
                </c:pt>
                <c:pt idx="1">
                  <c:v>0.02</c:v>
                </c:pt>
                <c:pt idx="2">
                  <c:v>0.04</c:v>
                </c:pt>
                <c:pt idx="3">
                  <c:v>0.14000000000000001</c:v>
                </c:pt>
                <c:pt idx="4">
                  <c:v>0.25</c:v>
                </c:pt>
                <c:pt idx="5">
                  <c:v>0.39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727552"/>
        <c:axId val="134729088"/>
      </c:barChart>
      <c:catAx>
        <c:axId val="1347275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/>
            </a:pPr>
            <a:endParaRPr lang="en-US"/>
          </a:p>
        </c:txPr>
        <c:crossAx val="134729088"/>
        <c:crosses val="autoZero"/>
        <c:auto val="1"/>
        <c:lblAlgn val="ctr"/>
        <c:lblOffset val="100"/>
        <c:noMultiLvlLbl val="0"/>
      </c:catAx>
      <c:valAx>
        <c:axId val="134729088"/>
        <c:scaling>
          <c:orientation val="minMax"/>
          <c:max val="1"/>
        </c:scaling>
        <c:delete val="0"/>
        <c:axPos val="b"/>
        <c:numFmt formatCode="0%" sourceLinked="0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txPr>
          <a:bodyPr/>
          <a:lstStyle/>
          <a:p>
            <a:pPr>
              <a:defRPr sz="1100"/>
            </a:pPr>
            <a:endParaRPr lang="en-US"/>
          </a:p>
        </c:txPr>
        <c:crossAx val="134727552"/>
        <c:crosses val="autoZero"/>
        <c:crossBetween val="between"/>
        <c:majorUnit val="0.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1" l="0.70000000000000095" r="0.70000000000000095" t="0.750000000000001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Volunteer</a:t>
            </a:r>
            <a:r>
              <a:rPr lang="en-US" sz="1400" b="0" baseline="0"/>
              <a:t> Hours at Onondaga County Parks</a:t>
            </a:r>
          </a:p>
          <a:p>
            <a:pPr>
              <a:defRPr sz="1400" b="0"/>
            </a:pPr>
            <a:r>
              <a:rPr lang="en-US" sz="1400" b="0" baseline="0"/>
              <a:t>2010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diamond"/>
            <c:size val="7"/>
          </c:marker>
          <c:dLbls>
            <c:numFmt formatCode="#,##0" sourceLinked="0"/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'Vol Hrs Ono Co Parks'!$A$1:$A$4</c:f>
              <c:numCache>
                <c:formatCode>General</c:formatCode>
                <c:ptCount val="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</c:numCache>
            </c:numRef>
          </c:cat>
          <c:val>
            <c:numRef>
              <c:f>'Vol Hrs Ono Co Parks'!$B$1:$B$4</c:f>
              <c:numCache>
                <c:formatCode>General</c:formatCode>
                <c:ptCount val="4"/>
                <c:pt idx="0">
                  <c:v>71570</c:v>
                </c:pt>
                <c:pt idx="1">
                  <c:v>72144</c:v>
                </c:pt>
                <c:pt idx="2">
                  <c:v>63123</c:v>
                </c:pt>
                <c:pt idx="3">
                  <c:v>59553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4593152"/>
        <c:axId val="134706688"/>
      </c:lineChart>
      <c:catAx>
        <c:axId val="134593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6688"/>
        <c:crosses val="autoZero"/>
        <c:auto val="1"/>
        <c:lblAlgn val="ctr"/>
        <c:lblOffset val="100"/>
        <c:noMultiLvlLbl val="0"/>
      </c:catAx>
      <c:valAx>
        <c:axId val="1347066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45931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Per Capita Volunteer Hours at Onondaga County Parks</a:t>
            </a:r>
          </a:p>
          <a:p>
            <a:pPr>
              <a:defRPr sz="1400" b="0"/>
            </a:pPr>
            <a:r>
              <a:rPr lang="en-US" sz="1400" b="0"/>
              <a:t>2010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diamond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'Vol Hrs Ono Co Parks'!$A$18:$A$21</c:f>
              <c:numCache>
                <c:formatCode>General</c:formatCode>
                <c:ptCount val="4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</c:numCache>
            </c:numRef>
          </c:cat>
          <c:val>
            <c:numRef>
              <c:f>'Vol Hrs Ono Co Parks'!$B$18:$B$21</c:f>
              <c:numCache>
                <c:formatCode>0.00</c:formatCode>
                <c:ptCount val="4"/>
                <c:pt idx="0">
                  <c:v>0.15324628607400873</c:v>
                </c:pt>
                <c:pt idx="1">
                  <c:v>0.15447533970271463</c:v>
                </c:pt>
                <c:pt idx="2">
                  <c:v>0.13515949861463816</c:v>
                </c:pt>
                <c:pt idx="3">
                  <c:v>0.12751538458244294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3783936"/>
        <c:axId val="133786624"/>
      </c:lineChart>
      <c:catAx>
        <c:axId val="13378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786624"/>
        <c:crosses val="autoZero"/>
        <c:auto val="1"/>
        <c:lblAlgn val="ctr"/>
        <c:lblOffset val="100"/>
        <c:noMultiLvlLbl val="0"/>
      </c:catAx>
      <c:valAx>
        <c:axId val="133786624"/>
        <c:scaling>
          <c:orientation val="minMax"/>
          <c:max val="0.2"/>
        </c:scaling>
        <c:delete val="0"/>
        <c:axPos val="l"/>
        <c:numFmt formatCode="0.00" sourceLinked="1"/>
        <c:majorTickMark val="out"/>
        <c:minorTickMark val="none"/>
        <c:tickLblPos val="nextTo"/>
        <c:crossAx val="133783936"/>
        <c:crosses val="autoZero"/>
        <c:crossBetween val="between"/>
        <c:majorUnit val="0.02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66</xdr:row>
      <xdr:rowOff>38100</xdr:rowOff>
    </xdr:from>
    <xdr:to>
      <xdr:col>1</xdr:col>
      <xdr:colOff>1581150</xdr:colOff>
      <xdr:row>83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2</xdr:row>
      <xdr:rowOff>85725</xdr:rowOff>
    </xdr:from>
    <xdr:to>
      <xdr:col>14</xdr:col>
      <xdr:colOff>295275</xdr:colOff>
      <xdr:row>23</xdr:row>
      <xdr:rowOff>47625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29</xdr:row>
      <xdr:rowOff>57150</xdr:rowOff>
    </xdr:from>
    <xdr:to>
      <xdr:col>14</xdr:col>
      <xdr:colOff>304800</xdr:colOff>
      <xdr:row>47</xdr:row>
      <xdr:rowOff>57150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371474</xdr:colOff>
      <xdr:row>0</xdr:row>
      <xdr:rowOff>180975</xdr:rowOff>
    </xdr:from>
    <xdr:to>
      <xdr:col>15</xdr:col>
      <xdr:colOff>571499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</xdr:row>
      <xdr:rowOff>114300</xdr:rowOff>
    </xdr:from>
    <xdr:to>
      <xdr:col>16</xdr:col>
      <xdr:colOff>638175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6</xdr:row>
      <xdr:rowOff>161925</xdr:rowOff>
    </xdr:from>
    <xdr:to>
      <xdr:col>15</xdr:col>
      <xdr:colOff>295275</xdr:colOff>
      <xdr:row>20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4</xdr:row>
      <xdr:rowOff>9525</xdr:rowOff>
    </xdr:from>
    <xdr:to>
      <xdr:col>14</xdr:col>
      <xdr:colOff>57149</xdr:colOff>
      <xdr:row>22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581026</xdr:colOff>
      <xdr:row>319</xdr:row>
      <xdr:rowOff>66675</xdr:rowOff>
    </xdr:from>
    <xdr:to>
      <xdr:col>60</xdr:col>
      <xdr:colOff>22276</xdr:colOff>
      <xdr:row>341</xdr:row>
      <xdr:rowOff>95251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342900</xdr:colOff>
      <xdr:row>318</xdr:row>
      <xdr:rowOff>85725</xdr:rowOff>
    </xdr:from>
    <xdr:to>
      <xdr:col>48</xdr:col>
      <xdr:colOff>679450</xdr:colOff>
      <xdr:row>339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314324</xdr:colOff>
      <xdr:row>340</xdr:row>
      <xdr:rowOff>47625</xdr:rowOff>
    </xdr:from>
    <xdr:to>
      <xdr:col>48</xdr:col>
      <xdr:colOff>806451</xdr:colOff>
      <xdr:row>362</xdr:row>
      <xdr:rowOff>57151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1473200</xdr:colOff>
      <xdr:row>306</xdr:row>
      <xdr:rowOff>114300</xdr:rowOff>
    </xdr:from>
    <xdr:to>
      <xdr:col>8</xdr:col>
      <xdr:colOff>152400</xdr:colOff>
      <xdr:row>327</xdr:row>
      <xdr:rowOff>38100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711200</xdr:colOff>
      <xdr:row>318</xdr:row>
      <xdr:rowOff>12700</xdr:rowOff>
    </xdr:from>
    <xdr:to>
      <xdr:col>12</xdr:col>
      <xdr:colOff>1231900</xdr:colOff>
      <xdr:row>339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54</xdr:col>
      <xdr:colOff>347662</xdr:colOff>
      <xdr:row>342</xdr:row>
      <xdr:rowOff>114300</xdr:rowOff>
    </xdr:from>
    <xdr:to>
      <xdr:col>59</xdr:col>
      <xdr:colOff>490537</xdr:colOff>
      <xdr:row>362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</xdr:row>
      <xdr:rowOff>38100</xdr:rowOff>
    </xdr:from>
    <xdr:to>
      <xdr:col>14</xdr:col>
      <xdr:colOff>628650</xdr:colOff>
      <xdr:row>29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0</xdr:row>
      <xdr:rowOff>114300</xdr:rowOff>
    </xdr:from>
    <xdr:to>
      <xdr:col>16</xdr:col>
      <xdr:colOff>104775</xdr:colOff>
      <xdr:row>15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17</xdr:row>
      <xdr:rowOff>109537</xdr:rowOff>
    </xdr:from>
    <xdr:to>
      <xdr:col>10</xdr:col>
      <xdr:colOff>190500</xdr:colOff>
      <xdr:row>29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</xdr:row>
      <xdr:rowOff>9524</xdr:rowOff>
    </xdr:from>
    <xdr:to>
      <xdr:col>13</xdr:col>
      <xdr:colOff>247650</xdr:colOff>
      <xdr:row>16</xdr:row>
      <xdr:rowOff>47624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133350</xdr:colOff>
      <xdr:row>11</xdr:row>
      <xdr:rowOff>157162</xdr:rowOff>
    </xdr:from>
    <xdr:to>
      <xdr:col>8</xdr:col>
      <xdr:colOff>590550</xdr:colOff>
      <xdr:row>26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552449</xdr:colOff>
      <xdr:row>0</xdr:row>
      <xdr:rowOff>95250</xdr:rowOff>
    </xdr:from>
    <xdr:to>
      <xdr:col>14</xdr:col>
      <xdr:colOff>523874</xdr:colOff>
      <xdr:row>13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19</xdr:row>
      <xdr:rowOff>128586</xdr:rowOff>
    </xdr:from>
    <xdr:to>
      <xdr:col>20</xdr:col>
      <xdr:colOff>141288</xdr:colOff>
      <xdr:row>35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371474</xdr:colOff>
      <xdr:row>15</xdr:row>
      <xdr:rowOff>119062</xdr:rowOff>
    </xdr:from>
    <xdr:to>
      <xdr:col>13</xdr:col>
      <xdr:colOff>579437</xdr:colOff>
      <xdr:row>31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4</xdr:row>
      <xdr:rowOff>180975</xdr:rowOff>
    </xdr:from>
    <xdr:to>
      <xdr:col>10</xdr:col>
      <xdr:colOff>14287</xdr:colOff>
      <xdr:row>18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0</xdr:row>
      <xdr:rowOff>0</xdr:rowOff>
    </xdr:from>
    <xdr:to>
      <xdr:col>15</xdr:col>
      <xdr:colOff>276225</xdr:colOff>
      <xdr:row>15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1762125</xdr:colOff>
      <xdr:row>11</xdr:row>
      <xdr:rowOff>109536</xdr:rowOff>
    </xdr:from>
    <xdr:to>
      <xdr:col>20</xdr:col>
      <xdr:colOff>531813</xdr:colOff>
      <xdr:row>27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333375</xdr:colOff>
      <xdr:row>11</xdr:row>
      <xdr:rowOff>42862</xdr:rowOff>
    </xdr:from>
    <xdr:to>
      <xdr:col>11</xdr:col>
      <xdr:colOff>104775</xdr:colOff>
      <xdr:row>25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661987</xdr:colOff>
      <xdr:row>2</xdr:row>
      <xdr:rowOff>180975</xdr:rowOff>
    </xdr:from>
    <xdr:to>
      <xdr:col>10</xdr:col>
      <xdr:colOff>433387</xdr:colOff>
      <xdr:row>16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566737</xdr:colOff>
      <xdr:row>3</xdr:row>
      <xdr:rowOff>100012</xdr:rowOff>
    </xdr:from>
    <xdr:to>
      <xdr:col>18</xdr:col>
      <xdr:colOff>185737</xdr:colOff>
      <xdr:row>17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9</xdr:row>
      <xdr:rowOff>71437</xdr:rowOff>
    </xdr:from>
    <xdr:to>
      <xdr:col>10</xdr:col>
      <xdr:colOff>371475</xdr:colOff>
      <xdr:row>23</xdr:row>
      <xdr:rowOff>147637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8</xdr:row>
      <xdr:rowOff>157162</xdr:rowOff>
    </xdr:from>
    <xdr:to>
      <xdr:col>11</xdr:col>
      <xdr:colOff>161925</xdr:colOff>
      <xdr:row>20</xdr:row>
      <xdr:rowOff>14287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190499</xdr:colOff>
      <xdr:row>1</xdr:row>
      <xdr:rowOff>19050</xdr:rowOff>
    </xdr:from>
    <xdr:to>
      <xdr:col>15</xdr:col>
      <xdr:colOff>85724</xdr:colOff>
      <xdr:row>13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</xdr:colOff>
      <xdr:row>16</xdr:row>
      <xdr:rowOff>80962</xdr:rowOff>
    </xdr:from>
    <xdr:to>
      <xdr:col>12</xdr:col>
      <xdr:colOff>344487</xdr:colOff>
      <xdr:row>32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666749</xdr:colOff>
      <xdr:row>0</xdr:row>
      <xdr:rowOff>133349</xdr:rowOff>
    </xdr:from>
    <xdr:to>
      <xdr:col>12</xdr:col>
      <xdr:colOff>638174</xdr:colOff>
      <xdr:row>14</xdr:row>
      <xdr:rowOff>95249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371474</xdr:colOff>
      <xdr:row>19</xdr:row>
      <xdr:rowOff>195262</xdr:rowOff>
    </xdr:from>
    <xdr:to>
      <xdr:col>17</xdr:col>
      <xdr:colOff>1233487</xdr:colOff>
      <xdr:row>35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2</xdr:row>
      <xdr:rowOff>147637</xdr:rowOff>
    </xdr:from>
    <xdr:to>
      <xdr:col>14</xdr:col>
      <xdr:colOff>638175</xdr:colOff>
      <xdr:row>17</xdr:row>
      <xdr:rowOff>33337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238125</xdr:colOff>
      <xdr:row>18</xdr:row>
      <xdr:rowOff>185737</xdr:rowOff>
    </xdr:from>
    <xdr:to>
      <xdr:col>8</xdr:col>
      <xdr:colOff>514350</xdr:colOff>
      <xdr:row>33</xdr:row>
      <xdr:rowOff>71437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0</xdr:row>
      <xdr:rowOff>100012</xdr:rowOff>
    </xdr:from>
    <xdr:to>
      <xdr:col>16</xdr:col>
      <xdr:colOff>190500</xdr:colOff>
      <xdr:row>14</xdr:row>
      <xdr:rowOff>147637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419100</xdr:colOff>
      <xdr:row>16</xdr:row>
      <xdr:rowOff>71437</xdr:rowOff>
    </xdr:from>
    <xdr:to>
      <xdr:col>9</xdr:col>
      <xdr:colOff>190500</xdr:colOff>
      <xdr:row>30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4</xdr:row>
      <xdr:rowOff>14287</xdr:rowOff>
    </xdr:from>
    <xdr:to>
      <xdr:col>17</xdr:col>
      <xdr:colOff>152400</xdr:colOff>
      <xdr:row>18</xdr:row>
      <xdr:rowOff>90487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238125</xdr:colOff>
      <xdr:row>12</xdr:row>
      <xdr:rowOff>138112</xdr:rowOff>
    </xdr:from>
    <xdr:to>
      <xdr:col>9</xdr:col>
      <xdr:colOff>9525</xdr:colOff>
      <xdr:row>27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461961</xdr:colOff>
      <xdr:row>0</xdr:row>
      <xdr:rowOff>76200</xdr:rowOff>
    </xdr:from>
    <xdr:to>
      <xdr:col>18</xdr:col>
      <xdr:colOff>377824</xdr:colOff>
      <xdr:row>21</xdr:row>
      <xdr:rowOff>48578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100011</xdr:colOff>
      <xdr:row>22</xdr:row>
      <xdr:rowOff>66674</xdr:rowOff>
    </xdr:from>
    <xdr:to>
      <xdr:col>12</xdr:col>
      <xdr:colOff>236538</xdr:colOff>
      <xdr:row>41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8</xdr:row>
      <xdr:rowOff>0</xdr:rowOff>
    </xdr:from>
    <xdr:to>
      <xdr:col>9</xdr:col>
      <xdr:colOff>442912</xdr:colOff>
      <xdr:row>22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395287</xdr:colOff>
      <xdr:row>7</xdr:row>
      <xdr:rowOff>28575</xdr:rowOff>
    </xdr:from>
    <xdr:to>
      <xdr:col>12</xdr:col>
      <xdr:colOff>90487</xdr:colOff>
      <xdr:row>21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500062</xdr:colOff>
      <xdr:row>7</xdr:row>
      <xdr:rowOff>19050</xdr:rowOff>
    </xdr:from>
    <xdr:to>
      <xdr:col>10</xdr:col>
      <xdr:colOff>195262</xdr:colOff>
      <xdr:row>21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557212</xdr:colOff>
      <xdr:row>9</xdr:row>
      <xdr:rowOff>114300</xdr:rowOff>
    </xdr:from>
    <xdr:to>
      <xdr:col>13</xdr:col>
      <xdr:colOff>252412</xdr:colOff>
      <xdr:row>24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</xdr:colOff>
      <xdr:row>6</xdr:row>
      <xdr:rowOff>38099</xdr:rowOff>
    </xdr:from>
    <xdr:to>
      <xdr:col>8</xdr:col>
      <xdr:colOff>66675</xdr:colOff>
      <xdr:row>22</xdr:row>
      <xdr:rowOff>130492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938211</xdr:colOff>
      <xdr:row>8</xdr:row>
      <xdr:rowOff>47625</xdr:rowOff>
    </xdr:from>
    <xdr:to>
      <xdr:col>9</xdr:col>
      <xdr:colOff>28575</xdr:colOff>
      <xdr:row>27</xdr:row>
      <xdr:rowOff>28575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966786</xdr:colOff>
      <xdr:row>7</xdr:row>
      <xdr:rowOff>155256</xdr:rowOff>
    </xdr:from>
    <xdr:to>
      <xdr:col>9</xdr:col>
      <xdr:colOff>47625</xdr:colOff>
      <xdr:row>25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8</xdr:row>
      <xdr:rowOff>28575</xdr:rowOff>
    </xdr:from>
    <xdr:to>
      <xdr:col>13</xdr:col>
      <xdr:colOff>152399</xdr:colOff>
      <xdr:row>22</xdr:row>
      <xdr:rowOff>142875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2</xdr:row>
      <xdr:rowOff>185737</xdr:rowOff>
    </xdr:from>
    <xdr:to>
      <xdr:col>14</xdr:col>
      <xdr:colOff>552450</xdr:colOff>
      <xdr:row>16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57150</xdr:colOff>
      <xdr:row>17</xdr:row>
      <xdr:rowOff>23812</xdr:rowOff>
    </xdr:from>
    <xdr:to>
      <xdr:col>8</xdr:col>
      <xdr:colOff>19050</xdr:colOff>
      <xdr:row>31</xdr:row>
      <xdr:rowOff>100012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Metro">
    <a:dk1>
      <a:sysClr val="windowText" lastClr="000000"/>
    </a:dk1>
    <a:lt1>
      <a:sysClr val="window" lastClr="FFFFFF"/>
    </a:lt1>
    <a:dk2>
      <a:srgbClr val="4E5B6F"/>
    </a:dk2>
    <a:lt2>
      <a:srgbClr val="D6ECFF"/>
    </a:lt2>
    <a:accent1>
      <a:srgbClr val="7FD13B"/>
    </a:accent1>
    <a:accent2>
      <a:srgbClr val="EA157A"/>
    </a:accent2>
    <a:accent3>
      <a:srgbClr val="FEB80A"/>
    </a:accent3>
    <a:accent4>
      <a:srgbClr val="00ADDC"/>
    </a:accent4>
    <a:accent5>
      <a:srgbClr val="738AC8"/>
    </a:accent5>
    <a:accent6>
      <a:srgbClr val="1AB39F"/>
    </a:accent6>
    <a:hlink>
      <a:srgbClr val="EB8803"/>
    </a:hlink>
    <a:folHlink>
      <a:srgbClr val="5F7791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Metro">
    <a:dk1>
      <a:sysClr val="windowText" lastClr="000000"/>
    </a:dk1>
    <a:lt1>
      <a:sysClr val="window" lastClr="FFFFFF"/>
    </a:lt1>
    <a:dk2>
      <a:srgbClr val="4E5B6F"/>
    </a:dk2>
    <a:lt2>
      <a:srgbClr val="D6ECFF"/>
    </a:lt2>
    <a:accent1>
      <a:srgbClr val="7FD13B"/>
    </a:accent1>
    <a:accent2>
      <a:srgbClr val="EA157A"/>
    </a:accent2>
    <a:accent3>
      <a:srgbClr val="FEB80A"/>
    </a:accent3>
    <a:accent4>
      <a:srgbClr val="00ADDC"/>
    </a:accent4>
    <a:accent5>
      <a:srgbClr val="738AC8"/>
    </a:accent5>
    <a:accent6>
      <a:srgbClr val="1AB39F"/>
    </a:accent6>
    <a:hlink>
      <a:srgbClr val="EB8803"/>
    </a:hlink>
    <a:folHlink>
      <a:srgbClr val="5F7791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Metro">
    <a:dk1>
      <a:sysClr val="windowText" lastClr="000000"/>
    </a:dk1>
    <a:lt1>
      <a:sysClr val="window" lastClr="FFFFFF"/>
    </a:lt1>
    <a:dk2>
      <a:srgbClr val="4E5B6F"/>
    </a:dk2>
    <a:lt2>
      <a:srgbClr val="D6ECFF"/>
    </a:lt2>
    <a:accent1>
      <a:srgbClr val="7FD13B"/>
    </a:accent1>
    <a:accent2>
      <a:srgbClr val="EA157A"/>
    </a:accent2>
    <a:accent3>
      <a:srgbClr val="FEB80A"/>
    </a:accent3>
    <a:accent4>
      <a:srgbClr val="00ADDC"/>
    </a:accent4>
    <a:accent5>
      <a:srgbClr val="738AC8"/>
    </a:accent5>
    <a:accent6>
      <a:srgbClr val="1AB39F"/>
    </a:accent6>
    <a:hlink>
      <a:srgbClr val="EB8803"/>
    </a:hlink>
    <a:folHlink>
      <a:srgbClr val="5F7791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Metro">
    <a:dk1>
      <a:sysClr val="windowText" lastClr="000000"/>
    </a:dk1>
    <a:lt1>
      <a:sysClr val="window" lastClr="FFFFFF"/>
    </a:lt1>
    <a:dk2>
      <a:srgbClr val="4E5B6F"/>
    </a:dk2>
    <a:lt2>
      <a:srgbClr val="D6ECFF"/>
    </a:lt2>
    <a:accent1>
      <a:srgbClr val="7FD13B"/>
    </a:accent1>
    <a:accent2>
      <a:srgbClr val="EA157A"/>
    </a:accent2>
    <a:accent3>
      <a:srgbClr val="FEB80A"/>
    </a:accent3>
    <a:accent4>
      <a:srgbClr val="00ADDC"/>
    </a:accent4>
    <a:accent5>
      <a:srgbClr val="738AC8"/>
    </a:accent5>
    <a:accent6>
      <a:srgbClr val="1AB39F"/>
    </a:accent6>
    <a:hlink>
      <a:srgbClr val="EB8803"/>
    </a:hlink>
    <a:folHlink>
      <a:srgbClr val="5F7791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Metro">
    <a:dk1>
      <a:sysClr val="windowText" lastClr="000000"/>
    </a:dk1>
    <a:lt1>
      <a:sysClr val="window" lastClr="FFFFFF"/>
    </a:lt1>
    <a:dk2>
      <a:srgbClr val="4E5B6F"/>
    </a:dk2>
    <a:lt2>
      <a:srgbClr val="D6ECFF"/>
    </a:lt2>
    <a:accent1>
      <a:srgbClr val="7FD13B"/>
    </a:accent1>
    <a:accent2>
      <a:srgbClr val="EA157A"/>
    </a:accent2>
    <a:accent3>
      <a:srgbClr val="FEB80A"/>
    </a:accent3>
    <a:accent4>
      <a:srgbClr val="00ADDC"/>
    </a:accent4>
    <a:accent5>
      <a:srgbClr val="738AC8"/>
    </a:accent5>
    <a:accent6>
      <a:srgbClr val="1AB39F"/>
    </a:accent6>
    <a:hlink>
      <a:srgbClr val="EB8803"/>
    </a:hlink>
    <a:folHlink>
      <a:srgbClr val="5F7791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65" workbookViewId="0">
      <selection activeCell="F61" sqref="F61:G62"/>
    </sheetView>
  </sheetViews>
  <sheetFormatPr defaultColWidth="8.875" defaultRowHeight="12.75"/>
  <cols>
    <col min="1" max="1" width="43.5" style="1" bestFit="1" customWidth="1"/>
    <col min="2" max="2" width="65.375" style="1" bestFit="1" customWidth="1"/>
    <col min="3" max="3" width="12.625" style="1" bestFit="1" customWidth="1"/>
    <col min="4" max="4" width="10.625" style="1" bestFit="1" customWidth="1"/>
    <col min="5" max="5" width="5.875" style="1" bestFit="1" customWidth="1"/>
    <col min="6" max="6" width="15.125" style="1" customWidth="1"/>
    <col min="7" max="7" width="8.625" style="1" customWidth="1"/>
    <col min="8" max="16384" width="8.875" style="1"/>
  </cols>
  <sheetData>
    <row r="1" spans="1:6" ht="12.75" customHeight="1">
      <c r="A1" s="1" t="s">
        <v>133</v>
      </c>
      <c r="B1" s="1" t="s">
        <v>132</v>
      </c>
      <c r="C1" s="1" t="s">
        <v>119</v>
      </c>
      <c r="D1" s="15">
        <v>2000</v>
      </c>
      <c r="E1" s="1" t="s">
        <v>34</v>
      </c>
      <c r="F1" s="7">
        <f>SUM(D1:D7)</f>
        <v>11948</v>
      </c>
    </row>
    <row r="2" spans="1:6" ht="12.75" customHeight="1">
      <c r="A2" s="1" t="s">
        <v>131</v>
      </c>
      <c r="B2" s="1" t="s">
        <v>130</v>
      </c>
      <c r="C2" s="1" t="s">
        <v>119</v>
      </c>
      <c r="D2" s="15">
        <v>1145</v>
      </c>
      <c r="E2" s="1" t="s">
        <v>34</v>
      </c>
    </row>
    <row r="3" spans="1:6" ht="12.75" customHeight="1">
      <c r="A3" s="1" t="s">
        <v>129</v>
      </c>
      <c r="B3" s="1" t="s">
        <v>128</v>
      </c>
      <c r="C3" s="1" t="s">
        <v>119</v>
      </c>
      <c r="D3" s="15">
        <v>1973</v>
      </c>
      <c r="E3" s="1" t="s">
        <v>34</v>
      </c>
    </row>
    <row r="4" spans="1:6" ht="12.75" customHeight="1">
      <c r="A4" s="1" t="s">
        <v>127</v>
      </c>
      <c r="B4" s="1" t="s">
        <v>126</v>
      </c>
      <c r="C4" s="1" t="s">
        <v>119</v>
      </c>
      <c r="D4" s="15">
        <v>1200</v>
      </c>
      <c r="E4" s="1" t="s">
        <v>34</v>
      </c>
    </row>
    <row r="5" spans="1:6" ht="12.75" customHeight="1">
      <c r="A5" s="1" t="s">
        <v>125</v>
      </c>
      <c r="B5" s="1" t="s">
        <v>124</v>
      </c>
      <c r="C5" s="1" t="s">
        <v>119</v>
      </c>
      <c r="D5" s="15">
        <v>1880</v>
      </c>
      <c r="E5" s="1" t="s">
        <v>34</v>
      </c>
    </row>
    <row r="6" spans="1:6" ht="12.75" customHeight="1">
      <c r="A6" s="1" t="s">
        <v>123</v>
      </c>
      <c r="B6" s="1" t="s">
        <v>122</v>
      </c>
      <c r="C6" s="1" t="s">
        <v>119</v>
      </c>
      <c r="D6" s="15">
        <v>2000</v>
      </c>
      <c r="E6" s="1" t="s">
        <v>34</v>
      </c>
    </row>
    <row r="7" spans="1:6" ht="12.75" customHeight="1">
      <c r="A7" s="1" t="s">
        <v>121</v>
      </c>
      <c r="B7" s="1" t="s">
        <v>120</v>
      </c>
      <c r="C7" s="1" t="s">
        <v>119</v>
      </c>
      <c r="D7" s="15">
        <v>1750</v>
      </c>
      <c r="E7" s="1" t="s">
        <v>34</v>
      </c>
    </row>
    <row r="8" spans="1:6" ht="12.75" customHeight="1">
      <c r="A8" s="1" t="s">
        <v>118</v>
      </c>
      <c r="B8" s="1" t="s">
        <v>117</v>
      </c>
      <c r="C8" s="1" t="s">
        <v>58</v>
      </c>
      <c r="D8" s="15">
        <f>2500+138</f>
        <v>2638</v>
      </c>
      <c r="E8" s="1" t="s">
        <v>34</v>
      </c>
      <c r="F8" s="7">
        <f>SUM(D8:D35)</f>
        <v>42640</v>
      </c>
    </row>
    <row r="9" spans="1:6" ht="12.75" customHeight="1">
      <c r="A9" s="1" t="s">
        <v>116</v>
      </c>
      <c r="B9" s="1" t="s">
        <v>115</v>
      </c>
      <c r="C9" s="1" t="s">
        <v>58</v>
      </c>
      <c r="D9" s="15">
        <f>1000+138</f>
        <v>1138</v>
      </c>
      <c r="E9" s="1" t="s">
        <v>34</v>
      </c>
    </row>
    <row r="10" spans="1:6" ht="12.75" customHeight="1">
      <c r="A10" s="1" t="s">
        <v>114</v>
      </c>
      <c r="B10" s="1" t="s">
        <v>113</v>
      </c>
      <c r="C10" s="1" t="s">
        <v>58</v>
      </c>
      <c r="D10" s="15">
        <f>138+500</f>
        <v>638</v>
      </c>
      <c r="E10" s="1" t="s">
        <v>34</v>
      </c>
    </row>
    <row r="11" spans="1:6" ht="12.75" customHeight="1">
      <c r="A11" s="1" t="s">
        <v>112</v>
      </c>
      <c r="B11" s="1" t="s">
        <v>111</v>
      </c>
      <c r="C11" s="1" t="s">
        <v>58</v>
      </c>
      <c r="D11" s="15">
        <v>1000</v>
      </c>
      <c r="E11" s="1" t="s">
        <v>34</v>
      </c>
    </row>
    <row r="12" spans="1:6" ht="12.75" customHeight="1">
      <c r="A12" s="1" t="s">
        <v>110</v>
      </c>
      <c r="B12" s="1" t="s">
        <v>109</v>
      </c>
      <c r="C12" s="1" t="s">
        <v>58</v>
      </c>
      <c r="D12" s="15">
        <v>1000</v>
      </c>
      <c r="E12" s="1" t="s">
        <v>34</v>
      </c>
    </row>
    <row r="13" spans="1:6" ht="12.75" customHeight="1">
      <c r="A13" s="1" t="s">
        <v>108</v>
      </c>
      <c r="B13" s="1" t="s">
        <v>107</v>
      </c>
      <c r="C13" s="1" t="s">
        <v>58</v>
      </c>
      <c r="D13" s="15">
        <f>2000+138</f>
        <v>2138</v>
      </c>
      <c r="E13" s="1" t="s">
        <v>34</v>
      </c>
    </row>
    <row r="14" spans="1:6" ht="12.75" customHeight="1">
      <c r="A14" s="1" t="s">
        <v>106</v>
      </c>
      <c r="B14" s="1" t="s">
        <v>105</v>
      </c>
      <c r="C14" s="1" t="s">
        <v>58</v>
      </c>
      <c r="D14" s="15">
        <v>900</v>
      </c>
      <c r="E14" s="1" t="s">
        <v>34</v>
      </c>
    </row>
    <row r="15" spans="1:6" ht="12.75" customHeight="1">
      <c r="A15" s="1" t="s">
        <v>104</v>
      </c>
      <c r="B15" s="1" t="s">
        <v>103</v>
      </c>
      <c r="C15" s="1" t="s">
        <v>58</v>
      </c>
      <c r="D15" s="15">
        <f>138+2000</f>
        <v>2138</v>
      </c>
      <c r="E15" s="1" t="s">
        <v>34</v>
      </c>
    </row>
    <row r="16" spans="1:6" ht="12.75" customHeight="1">
      <c r="A16" s="1" t="s">
        <v>102</v>
      </c>
      <c r="B16" s="1" t="s">
        <v>101</v>
      </c>
      <c r="C16" s="1" t="s">
        <v>58</v>
      </c>
      <c r="D16" s="15">
        <f>138+1000</f>
        <v>1138</v>
      </c>
      <c r="E16" s="1" t="s">
        <v>34</v>
      </c>
    </row>
    <row r="17" spans="1:5" ht="12.75" customHeight="1">
      <c r="A17" s="1" t="s">
        <v>100</v>
      </c>
      <c r="B17" s="1" t="s">
        <v>99</v>
      </c>
      <c r="C17" s="1" t="s">
        <v>58</v>
      </c>
      <c r="D17" s="15">
        <v>675</v>
      </c>
      <c r="E17" s="1" t="s">
        <v>34</v>
      </c>
    </row>
    <row r="18" spans="1:5" ht="12.75" customHeight="1">
      <c r="A18" s="1" t="s">
        <v>98</v>
      </c>
      <c r="B18" s="1" t="s">
        <v>97</v>
      </c>
      <c r="C18" s="1" t="s">
        <v>58</v>
      </c>
      <c r="D18" s="15">
        <f>138+1500</f>
        <v>1638</v>
      </c>
      <c r="E18" s="1" t="s">
        <v>34</v>
      </c>
    </row>
    <row r="19" spans="1:5" ht="12.75" customHeight="1">
      <c r="A19" s="1" t="s">
        <v>96</v>
      </c>
      <c r="B19" s="1" t="s">
        <v>95</v>
      </c>
      <c r="C19" s="1" t="s">
        <v>58</v>
      </c>
      <c r="D19" s="15">
        <v>720</v>
      </c>
      <c r="E19" s="1" t="s">
        <v>34</v>
      </c>
    </row>
    <row r="20" spans="1:5" ht="12.75" customHeight="1">
      <c r="A20" s="1" t="s">
        <v>94</v>
      </c>
      <c r="B20" s="1" t="s">
        <v>93</v>
      </c>
      <c r="C20" s="1" t="s">
        <v>58</v>
      </c>
      <c r="D20" s="15">
        <f>138+3500</f>
        <v>3638</v>
      </c>
      <c r="E20" s="1" t="s">
        <v>34</v>
      </c>
    </row>
    <row r="21" spans="1:5" ht="12.75" customHeight="1">
      <c r="A21" s="1" t="s">
        <v>1</v>
      </c>
      <c r="B21" s="1" t="s">
        <v>0</v>
      </c>
      <c r="C21" s="1" t="s">
        <v>58</v>
      </c>
      <c r="D21" s="15">
        <v>1400</v>
      </c>
      <c r="E21" s="1" t="s">
        <v>34</v>
      </c>
    </row>
    <row r="22" spans="1:5" ht="12.75" customHeight="1">
      <c r="A22" s="1" t="s">
        <v>82</v>
      </c>
      <c r="B22" s="1" t="s">
        <v>83</v>
      </c>
      <c r="C22" s="1" t="s">
        <v>58</v>
      </c>
      <c r="D22" s="15">
        <v>600</v>
      </c>
      <c r="E22" s="1" t="s">
        <v>34</v>
      </c>
    </row>
    <row r="23" spans="1:5" ht="12.75" customHeight="1">
      <c r="A23" s="1" t="s">
        <v>82</v>
      </c>
      <c r="B23" s="1" t="s">
        <v>81</v>
      </c>
      <c r="C23" s="1" t="s">
        <v>58</v>
      </c>
      <c r="D23" s="15">
        <v>1500</v>
      </c>
      <c r="E23" s="1" t="s">
        <v>34</v>
      </c>
    </row>
    <row r="24" spans="1:5" ht="12.75" customHeight="1">
      <c r="A24" s="1" t="s">
        <v>80</v>
      </c>
      <c r="B24" s="1" t="s">
        <v>79</v>
      </c>
      <c r="C24" s="1" t="s">
        <v>58</v>
      </c>
      <c r="D24" s="15">
        <f>138+500</f>
        <v>638</v>
      </c>
      <c r="E24" s="1" t="s">
        <v>34</v>
      </c>
    </row>
    <row r="25" spans="1:5" ht="12.75" customHeight="1">
      <c r="A25" s="1" t="s">
        <v>78</v>
      </c>
      <c r="B25" s="1" t="s">
        <v>77</v>
      </c>
      <c r="C25" s="1" t="s">
        <v>58</v>
      </c>
      <c r="D25" s="15">
        <f>138+1000</f>
        <v>1138</v>
      </c>
      <c r="E25" s="1" t="s">
        <v>34</v>
      </c>
    </row>
    <row r="26" spans="1:5" ht="12.75" customHeight="1">
      <c r="A26" s="1" t="s">
        <v>76</v>
      </c>
      <c r="B26" s="1" t="s">
        <v>75</v>
      </c>
      <c r="C26" s="1" t="s">
        <v>58</v>
      </c>
      <c r="D26" s="15">
        <f>138+2500</f>
        <v>2638</v>
      </c>
      <c r="E26" s="1" t="s">
        <v>34</v>
      </c>
    </row>
    <row r="27" spans="1:5" ht="12.75" customHeight="1">
      <c r="A27" s="1" t="s">
        <v>74</v>
      </c>
      <c r="B27" s="1" t="s">
        <v>73</v>
      </c>
      <c r="C27" s="1" t="s">
        <v>58</v>
      </c>
      <c r="D27" s="15">
        <f>138+1500</f>
        <v>1638</v>
      </c>
      <c r="E27" s="1" t="s">
        <v>34</v>
      </c>
    </row>
    <row r="28" spans="1:5" ht="12.75" customHeight="1">
      <c r="A28" s="1" t="s">
        <v>72</v>
      </c>
      <c r="B28" s="1" t="s">
        <v>71</v>
      </c>
      <c r="C28" s="1" t="s">
        <v>58</v>
      </c>
      <c r="D28" s="15">
        <f>138+2000</f>
        <v>2138</v>
      </c>
      <c r="E28" s="1" t="s">
        <v>34</v>
      </c>
    </row>
    <row r="29" spans="1:5" ht="12.75" customHeight="1">
      <c r="A29" s="1" t="s">
        <v>70</v>
      </c>
      <c r="B29" s="1" t="s">
        <v>69</v>
      </c>
      <c r="C29" s="1" t="s">
        <v>58</v>
      </c>
      <c r="D29" s="15">
        <f>138+1500</f>
        <v>1638</v>
      </c>
      <c r="E29" s="1" t="s">
        <v>34</v>
      </c>
    </row>
    <row r="30" spans="1:5" ht="12.75" customHeight="1">
      <c r="A30" s="1" t="s">
        <v>68</v>
      </c>
      <c r="B30" s="1" t="s">
        <v>67</v>
      </c>
      <c r="C30" s="1" t="s">
        <v>58</v>
      </c>
      <c r="D30" s="15">
        <f>138+1000</f>
        <v>1138</v>
      </c>
      <c r="E30" s="1" t="s">
        <v>34</v>
      </c>
    </row>
    <row r="31" spans="1:5" ht="12.75" customHeight="1">
      <c r="A31" s="1" t="s">
        <v>66</v>
      </c>
      <c r="B31" s="1" t="s">
        <v>65</v>
      </c>
      <c r="C31" s="1" t="s">
        <v>58</v>
      </c>
      <c r="D31" s="15">
        <f>138+2000</f>
        <v>2138</v>
      </c>
      <c r="E31" s="1" t="s">
        <v>34</v>
      </c>
    </row>
    <row r="32" spans="1:5" ht="12.75" customHeight="1">
      <c r="A32" s="1" t="s">
        <v>64</v>
      </c>
      <c r="B32" s="1" t="s">
        <v>63</v>
      </c>
      <c r="C32" s="1" t="s">
        <v>58</v>
      </c>
      <c r="D32" s="15">
        <v>1137</v>
      </c>
      <c r="E32" s="1" t="s">
        <v>34</v>
      </c>
    </row>
    <row r="33" spans="1:6" ht="12.75" customHeight="1">
      <c r="A33" s="1" t="s">
        <v>62</v>
      </c>
      <c r="C33" s="1" t="s">
        <v>58</v>
      </c>
      <c r="D33" s="15">
        <v>500</v>
      </c>
      <c r="E33" s="1" t="s">
        <v>34</v>
      </c>
    </row>
    <row r="34" spans="1:6" ht="12.75" customHeight="1">
      <c r="A34" s="1" t="s">
        <v>60</v>
      </c>
      <c r="B34" s="1" t="s">
        <v>61</v>
      </c>
      <c r="C34" s="1" t="s">
        <v>58</v>
      </c>
      <c r="D34" s="15">
        <v>2500</v>
      </c>
      <c r="E34" s="1" t="s">
        <v>34</v>
      </c>
    </row>
    <row r="35" spans="1:6" ht="12.75" customHeight="1">
      <c r="A35" s="10" t="s">
        <v>60</v>
      </c>
      <c r="B35" s="10" t="s">
        <v>59</v>
      </c>
      <c r="C35" s="1" t="s">
        <v>58</v>
      </c>
      <c r="D35" s="15">
        <v>2500</v>
      </c>
      <c r="E35" s="1" t="s">
        <v>34</v>
      </c>
    </row>
    <row r="36" spans="1:6" ht="12.75" customHeight="1">
      <c r="A36" s="14" t="s">
        <v>57</v>
      </c>
      <c r="B36" s="13" t="s">
        <v>56</v>
      </c>
      <c r="C36" s="10" t="s">
        <v>28</v>
      </c>
      <c r="D36" s="12">
        <v>1000</v>
      </c>
      <c r="E36" s="8" t="s">
        <v>34</v>
      </c>
      <c r="F36" s="7">
        <f>SUM(D36:D40)</f>
        <v>5000</v>
      </c>
    </row>
    <row r="37" spans="1:6" ht="12.75" customHeight="1">
      <c r="A37" s="14" t="s">
        <v>55</v>
      </c>
      <c r="B37" s="13" t="s">
        <v>54</v>
      </c>
      <c r="C37" s="10" t="s">
        <v>28</v>
      </c>
      <c r="D37" s="12">
        <v>1000</v>
      </c>
      <c r="E37" s="8" t="s">
        <v>34</v>
      </c>
    </row>
    <row r="38" spans="1:6" ht="12.75" customHeight="1">
      <c r="A38" s="14" t="s">
        <v>53</v>
      </c>
      <c r="B38" s="13" t="s">
        <v>52</v>
      </c>
      <c r="C38" s="10" t="s">
        <v>28</v>
      </c>
      <c r="D38" s="12">
        <v>1000</v>
      </c>
      <c r="E38" s="8" t="s">
        <v>34</v>
      </c>
    </row>
    <row r="39" spans="1:6" ht="12.75" customHeight="1">
      <c r="A39" s="14" t="s">
        <v>51</v>
      </c>
      <c r="B39" s="13" t="s">
        <v>50</v>
      </c>
      <c r="C39" s="10" t="s">
        <v>28</v>
      </c>
      <c r="D39" s="12">
        <v>1000</v>
      </c>
      <c r="E39" s="8" t="s">
        <v>34</v>
      </c>
    </row>
    <row r="40" spans="1:6" ht="12.75" customHeight="1">
      <c r="A40" s="14" t="s">
        <v>49</v>
      </c>
      <c r="B40" s="13" t="s">
        <v>48</v>
      </c>
      <c r="C40" s="10" t="s">
        <v>28</v>
      </c>
      <c r="D40" s="12">
        <v>1000</v>
      </c>
      <c r="E40" s="8" t="s">
        <v>34</v>
      </c>
    </row>
    <row r="41" spans="1:6" ht="12.75" customHeight="1">
      <c r="A41" s="11" t="s">
        <v>47</v>
      </c>
      <c r="B41" s="10"/>
      <c r="C41" s="10"/>
      <c r="D41" s="9">
        <v>8000</v>
      </c>
      <c r="E41" s="8" t="s">
        <v>34</v>
      </c>
      <c r="F41" s="7">
        <f>SUM(D41:D53)</f>
        <v>527980</v>
      </c>
    </row>
    <row r="42" spans="1:6" ht="12.75" customHeight="1">
      <c r="A42" s="11" t="s">
        <v>46</v>
      </c>
      <c r="B42" s="10"/>
      <c r="C42" s="10"/>
      <c r="D42" s="9">
        <v>107270</v>
      </c>
      <c r="E42" s="8" t="s">
        <v>34</v>
      </c>
    </row>
    <row r="43" spans="1:6" ht="12.75" customHeight="1">
      <c r="A43" s="11" t="s">
        <v>45</v>
      </c>
      <c r="B43" s="10"/>
      <c r="C43" s="10"/>
      <c r="D43" s="9">
        <v>138312</v>
      </c>
      <c r="E43" s="8" t="s">
        <v>34</v>
      </c>
    </row>
    <row r="44" spans="1:6" ht="12.75" customHeight="1">
      <c r="A44" s="11" t="s">
        <v>44</v>
      </c>
      <c r="B44" s="10"/>
      <c r="C44" s="10"/>
      <c r="D44" s="9">
        <v>15000</v>
      </c>
      <c r="E44" s="8" t="s">
        <v>34</v>
      </c>
    </row>
    <row r="45" spans="1:6" ht="12.75" customHeight="1">
      <c r="A45" s="11" t="s">
        <v>43</v>
      </c>
      <c r="B45" s="10"/>
      <c r="C45" s="10"/>
      <c r="D45" s="9">
        <v>11246</v>
      </c>
      <c r="E45" s="8" t="s">
        <v>34</v>
      </c>
      <c r="F45" s="10"/>
    </row>
    <row r="46" spans="1:6" ht="12.75" customHeight="1">
      <c r="A46" s="11" t="s">
        <v>42</v>
      </c>
      <c r="B46" s="10"/>
      <c r="C46" s="10"/>
      <c r="D46" s="9">
        <v>5640</v>
      </c>
      <c r="E46" s="8" t="s">
        <v>34</v>
      </c>
      <c r="F46" s="10"/>
    </row>
    <row r="47" spans="1:6" ht="12.75" customHeight="1">
      <c r="A47" s="11" t="s">
        <v>41</v>
      </c>
      <c r="B47" s="10"/>
      <c r="C47" s="10"/>
      <c r="D47" s="9">
        <v>23017</v>
      </c>
      <c r="E47" s="8" t="s">
        <v>34</v>
      </c>
    </row>
    <row r="48" spans="1:6" ht="12.75" customHeight="1">
      <c r="A48" s="11" t="s">
        <v>40</v>
      </c>
      <c r="B48" s="10"/>
      <c r="C48" s="10"/>
      <c r="D48" s="9">
        <v>25300</v>
      </c>
      <c r="E48" s="8" t="s">
        <v>34</v>
      </c>
    </row>
    <row r="49" spans="1:7" ht="12.75" customHeight="1">
      <c r="A49" s="11" t="s">
        <v>39</v>
      </c>
      <c r="B49" s="10"/>
      <c r="C49" s="10"/>
      <c r="D49" s="9">
        <v>63832</v>
      </c>
      <c r="E49" s="8" t="s">
        <v>34</v>
      </c>
    </row>
    <row r="50" spans="1:7" ht="12.75" customHeight="1">
      <c r="A50" s="11" t="s">
        <v>38</v>
      </c>
      <c r="B50" s="10"/>
      <c r="C50" s="10"/>
      <c r="D50" s="9">
        <v>68084</v>
      </c>
      <c r="E50" s="8" t="s">
        <v>34</v>
      </c>
    </row>
    <row r="51" spans="1:7" ht="12.75" customHeight="1">
      <c r="A51" s="11" t="s">
        <v>37</v>
      </c>
      <c r="B51" s="10"/>
      <c r="C51" s="10"/>
      <c r="D51" s="9">
        <v>31975</v>
      </c>
      <c r="E51" s="8" t="s">
        <v>34</v>
      </c>
    </row>
    <row r="52" spans="1:7" ht="12.75" customHeight="1">
      <c r="A52" s="11" t="s">
        <v>36</v>
      </c>
      <c r="B52" s="10"/>
      <c r="C52" s="10"/>
      <c r="D52" s="9">
        <v>10000</v>
      </c>
      <c r="E52" s="8" t="s">
        <v>34</v>
      </c>
    </row>
    <row r="53" spans="1:7" ht="12.75" customHeight="1">
      <c r="A53" s="11" t="s">
        <v>35</v>
      </c>
      <c r="B53" s="10"/>
      <c r="C53" s="10"/>
      <c r="D53" s="9">
        <v>20304</v>
      </c>
      <c r="E53" s="8" t="s">
        <v>34</v>
      </c>
    </row>
    <row r="55" spans="1:7">
      <c r="C55" s="1" t="s">
        <v>33</v>
      </c>
      <c r="D55" s="7">
        <f>SUM(D1:D53)</f>
        <v>587568</v>
      </c>
    </row>
    <row r="61" spans="1:7" ht="15.75">
      <c r="C61" s="1" t="s">
        <v>32</v>
      </c>
      <c r="D61" s="3">
        <v>11948</v>
      </c>
      <c r="E61" s="2">
        <f>D61/D55</f>
        <v>2.0334667646978732E-2</v>
      </c>
      <c r="F61" s="5" t="s">
        <v>31</v>
      </c>
      <c r="G61" s="6">
        <f>AVERAGE(D61:D64)</f>
        <v>146892</v>
      </c>
    </row>
    <row r="62" spans="1:7" ht="15.75">
      <c r="C62" s="1" t="s">
        <v>30</v>
      </c>
      <c r="D62" s="3">
        <v>42640</v>
      </c>
      <c r="E62" s="2">
        <f>D62/D55</f>
        <v>7.2570323775290685E-2</v>
      </c>
      <c r="F62" s="5" t="s">
        <v>29</v>
      </c>
      <c r="G62" s="6">
        <f>MEDIAN(D61:D64)</f>
        <v>27294</v>
      </c>
    </row>
    <row r="63" spans="1:7" ht="15.75">
      <c r="C63" s="1" t="s">
        <v>28</v>
      </c>
      <c r="D63" s="3">
        <v>5000</v>
      </c>
      <c r="E63" s="2">
        <f>D63/D55</f>
        <v>8.5096533507611032E-3</v>
      </c>
      <c r="F63" s="5" t="s">
        <v>27</v>
      </c>
      <c r="G63" s="4">
        <f>STDEV(D61:D64)</f>
        <v>254584.47586082961</v>
      </c>
    </row>
    <row r="64" spans="1:7" ht="15.75">
      <c r="C64" s="1" t="s">
        <v>26</v>
      </c>
      <c r="D64" s="3">
        <v>527980</v>
      </c>
      <c r="E64" s="2">
        <f>D64/D55</f>
        <v>0.89858535522696947</v>
      </c>
    </row>
  </sheetData>
  <phoneticPr fontId="32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zoomScale="85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H45" sqref="H45:I46"/>
    </sheetView>
  </sheetViews>
  <sheetFormatPr defaultColWidth="18.125" defaultRowHeight="12.75"/>
  <cols>
    <col min="1" max="1" width="27.625" style="18" customWidth="1"/>
    <col min="2" max="2" width="9.625" style="19" bestFit="1" customWidth="1"/>
    <col min="3" max="3" width="9.625" style="19" customWidth="1"/>
    <col min="4" max="4" width="8.5" style="19" customWidth="1"/>
    <col min="5" max="5" width="10.125" style="19" customWidth="1"/>
    <col min="6" max="6" width="10.875" style="19" customWidth="1"/>
    <col min="7" max="7" width="8.5" style="19" customWidth="1"/>
    <col min="8" max="8" width="17.625" style="19" customWidth="1"/>
    <col min="9" max="9" width="6.125" style="19" customWidth="1"/>
    <col min="10" max="13" width="8.5" style="19" customWidth="1"/>
    <col min="14" max="14" width="53.125" style="18" customWidth="1"/>
    <col min="15" max="256" width="18.125" style="18"/>
    <col min="257" max="257" width="27.625" style="18" customWidth="1"/>
    <col min="258" max="258" width="9.625" style="18" bestFit="1" customWidth="1"/>
    <col min="259" max="259" width="9.625" style="18" customWidth="1"/>
    <col min="260" max="260" width="8.5" style="18" customWidth="1"/>
    <col min="261" max="261" width="10.125" style="18" customWidth="1"/>
    <col min="262" max="262" width="10.875" style="18" customWidth="1"/>
    <col min="263" max="263" width="8.5" style="18" customWidth="1"/>
    <col min="264" max="264" width="17.625" style="18" customWidth="1"/>
    <col min="265" max="265" width="6.125" style="18" customWidth="1"/>
    <col min="266" max="269" width="8.5" style="18" customWidth="1"/>
    <col min="270" max="270" width="53.125" style="18" customWidth="1"/>
    <col min="271" max="512" width="18.125" style="18"/>
    <col min="513" max="513" width="27.625" style="18" customWidth="1"/>
    <col min="514" max="514" width="9.625" style="18" bestFit="1" customWidth="1"/>
    <col min="515" max="515" width="9.625" style="18" customWidth="1"/>
    <col min="516" max="516" width="8.5" style="18" customWidth="1"/>
    <col min="517" max="517" width="10.125" style="18" customWidth="1"/>
    <col min="518" max="518" width="10.875" style="18" customWidth="1"/>
    <col min="519" max="519" width="8.5" style="18" customWidth="1"/>
    <col min="520" max="520" width="17.625" style="18" customWidth="1"/>
    <col min="521" max="521" width="6.125" style="18" customWidth="1"/>
    <col min="522" max="525" width="8.5" style="18" customWidth="1"/>
    <col min="526" max="526" width="53.125" style="18" customWidth="1"/>
    <col min="527" max="768" width="18.125" style="18"/>
    <col min="769" max="769" width="27.625" style="18" customWidth="1"/>
    <col min="770" max="770" width="9.625" style="18" bestFit="1" customWidth="1"/>
    <col min="771" max="771" width="9.625" style="18" customWidth="1"/>
    <col min="772" max="772" width="8.5" style="18" customWidth="1"/>
    <col min="773" max="773" width="10.125" style="18" customWidth="1"/>
    <col min="774" max="774" width="10.875" style="18" customWidth="1"/>
    <col min="775" max="775" width="8.5" style="18" customWidth="1"/>
    <col min="776" max="776" width="17.625" style="18" customWidth="1"/>
    <col min="777" max="777" width="6.125" style="18" customWidth="1"/>
    <col min="778" max="781" width="8.5" style="18" customWidth="1"/>
    <col min="782" max="782" width="53.125" style="18" customWidth="1"/>
    <col min="783" max="1024" width="18.125" style="18"/>
    <col min="1025" max="1025" width="27.625" style="18" customWidth="1"/>
    <col min="1026" max="1026" width="9.625" style="18" bestFit="1" customWidth="1"/>
    <col min="1027" max="1027" width="9.625" style="18" customWidth="1"/>
    <col min="1028" max="1028" width="8.5" style="18" customWidth="1"/>
    <col min="1029" max="1029" width="10.125" style="18" customWidth="1"/>
    <col min="1030" max="1030" width="10.875" style="18" customWidth="1"/>
    <col min="1031" max="1031" width="8.5" style="18" customWidth="1"/>
    <col min="1032" max="1032" width="17.625" style="18" customWidth="1"/>
    <col min="1033" max="1033" width="6.125" style="18" customWidth="1"/>
    <col min="1034" max="1037" width="8.5" style="18" customWidth="1"/>
    <col min="1038" max="1038" width="53.125" style="18" customWidth="1"/>
    <col min="1039" max="1280" width="18.125" style="18"/>
    <col min="1281" max="1281" width="27.625" style="18" customWidth="1"/>
    <col min="1282" max="1282" width="9.625" style="18" bestFit="1" customWidth="1"/>
    <col min="1283" max="1283" width="9.625" style="18" customWidth="1"/>
    <col min="1284" max="1284" width="8.5" style="18" customWidth="1"/>
    <col min="1285" max="1285" width="10.125" style="18" customWidth="1"/>
    <col min="1286" max="1286" width="10.875" style="18" customWidth="1"/>
    <col min="1287" max="1287" width="8.5" style="18" customWidth="1"/>
    <col min="1288" max="1288" width="17.625" style="18" customWidth="1"/>
    <col min="1289" max="1289" width="6.125" style="18" customWidth="1"/>
    <col min="1290" max="1293" width="8.5" style="18" customWidth="1"/>
    <col min="1294" max="1294" width="53.125" style="18" customWidth="1"/>
    <col min="1295" max="1536" width="18.125" style="18"/>
    <col min="1537" max="1537" width="27.625" style="18" customWidth="1"/>
    <col min="1538" max="1538" width="9.625" style="18" bestFit="1" customWidth="1"/>
    <col min="1539" max="1539" width="9.625" style="18" customWidth="1"/>
    <col min="1540" max="1540" width="8.5" style="18" customWidth="1"/>
    <col min="1541" max="1541" width="10.125" style="18" customWidth="1"/>
    <col min="1542" max="1542" width="10.875" style="18" customWidth="1"/>
    <col min="1543" max="1543" width="8.5" style="18" customWidth="1"/>
    <col min="1544" max="1544" width="17.625" style="18" customWidth="1"/>
    <col min="1545" max="1545" width="6.125" style="18" customWidth="1"/>
    <col min="1546" max="1549" width="8.5" style="18" customWidth="1"/>
    <col min="1550" max="1550" width="53.125" style="18" customWidth="1"/>
    <col min="1551" max="1792" width="18.125" style="18"/>
    <col min="1793" max="1793" width="27.625" style="18" customWidth="1"/>
    <col min="1794" max="1794" width="9.625" style="18" bestFit="1" customWidth="1"/>
    <col min="1795" max="1795" width="9.625" style="18" customWidth="1"/>
    <col min="1796" max="1796" width="8.5" style="18" customWidth="1"/>
    <col min="1797" max="1797" width="10.125" style="18" customWidth="1"/>
    <col min="1798" max="1798" width="10.875" style="18" customWidth="1"/>
    <col min="1799" max="1799" width="8.5" style="18" customWidth="1"/>
    <col min="1800" max="1800" width="17.625" style="18" customWidth="1"/>
    <col min="1801" max="1801" width="6.125" style="18" customWidth="1"/>
    <col min="1802" max="1805" width="8.5" style="18" customWidth="1"/>
    <col min="1806" max="1806" width="53.125" style="18" customWidth="1"/>
    <col min="1807" max="2048" width="18.125" style="18"/>
    <col min="2049" max="2049" width="27.625" style="18" customWidth="1"/>
    <col min="2050" max="2050" width="9.625" style="18" bestFit="1" customWidth="1"/>
    <col min="2051" max="2051" width="9.625" style="18" customWidth="1"/>
    <col min="2052" max="2052" width="8.5" style="18" customWidth="1"/>
    <col min="2053" max="2053" width="10.125" style="18" customWidth="1"/>
    <col min="2054" max="2054" width="10.875" style="18" customWidth="1"/>
    <col min="2055" max="2055" width="8.5" style="18" customWidth="1"/>
    <col min="2056" max="2056" width="17.625" style="18" customWidth="1"/>
    <col min="2057" max="2057" width="6.125" style="18" customWidth="1"/>
    <col min="2058" max="2061" width="8.5" style="18" customWidth="1"/>
    <col min="2062" max="2062" width="53.125" style="18" customWidth="1"/>
    <col min="2063" max="2304" width="18.125" style="18"/>
    <col min="2305" max="2305" width="27.625" style="18" customWidth="1"/>
    <col min="2306" max="2306" width="9.625" style="18" bestFit="1" customWidth="1"/>
    <col min="2307" max="2307" width="9.625" style="18" customWidth="1"/>
    <col min="2308" max="2308" width="8.5" style="18" customWidth="1"/>
    <col min="2309" max="2309" width="10.125" style="18" customWidth="1"/>
    <col min="2310" max="2310" width="10.875" style="18" customWidth="1"/>
    <col min="2311" max="2311" width="8.5" style="18" customWidth="1"/>
    <col min="2312" max="2312" width="17.625" style="18" customWidth="1"/>
    <col min="2313" max="2313" width="6.125" style="18" customWidth="1"/>
    <col min="2314" max="2317" width="8.5" style="18" customWidth="1"/>
    <col min="2318" max="2318" width="53.125" style="18" customWidth="1"/>
    <col min="2319" max="2560" width="18.125" style="18"/>
    <col min="2561" max="2561" width="27.625" style="18" customWidth="1"/>
    <col min="2562" max="2562" width="9.625" style="18" bestFit="1" customWidth="1"/>
    <col min="2563" max="2563" width="9.625" style="18" customWidth="1"/>
    <col min="2564" max="2564" width="8.5" style="18" customWidth="1"/>
    <col min="2565" max="2565" width="10.125" style="18" customWidth="1"/>
    <col min="2566" max="2566" width="10.875" style="18" customWidth="1"/>
    <col min="2567" max="2567" width="8.5" style="18" customWidth="1"/>
    <col min="2568" max="2568" width="17.625" style="18" customWidth="1"/>
    <col min="2569" max="2569" width="6.125" style="18" customWidth="1"/>
    <col min="2570" max="2573" width="8.5" style="18" customWidth="1"/>
    <col min="2574" max="2574" width="53.125" style="18" customWidth="1"/>
    <col min="2575" max="2816" width="18.125" style="18"/>
    <col min="2817" max="2817" width="27.625" style="18" customWidth="1"/>
    <col min="2818" max="2818" width="9.625" style="18" bestFit="1" customWidth="1"/>
    <col min="2819" max="2819" width="9.625" style="18" customWidth="1"/>
    <col min="2820" max="2820" width="8.5" style="18" customWidth="1"/>
    <col min="2821" max="2821" width="10.125" style="18" customWidth="1"/>
    <col min="2822" max="2822" width="10.875" style="18" customWidth="1"/>
    <col min="2823" max="2823" width="8.5" style="18" customWidth="1"/>
    <col min="2824" max="2824" width="17.625" style="18" customWidth="1"/>
    <col min="2825" max="2825" width="6.125" style="18" customWidth="1"/>
    <col min="2826" max="2829" width="8.5" style="18" customWidth="1"/>
    <col min="2830" max="2830" width="53.125" style="18" customWidth="1"/>
    <col min="2831" max="3072" width="18.125" style="18"/>
    <col min="3073" max="3073" width="27.625" style="18" customWidth="1"/>
    <col min="3074" max="3074" width="9.625" style="18" bestFit="1" customWidth="1"/>
    <col min="3075" max="3075" width="9.625" style="18" customWidth="1"/>
    <col min="3076" max="3076" width="8.5" style="18" customWidth="1"/>
    <col min="3077" max="3077" width="10.125" style="18" customWidth="1"/>
    <col min="3078" max="3078" width="10.875" style="18" customWidth="1"/>
    <col min="3079" max="3079" width="8.5" style="18" customWidth="1"/>
    <col min="3080" max="3080" width="17.625" style="18" customWidth="1"/>
    <col min="3081" max="3081" width="6.125" style="18" customWidth="1"/>
    <col min="3082" max="3085" width="8.5" style="18" customWidth="1"/>
    <col min="3086" max="3086" width="53.125" style="18" customWidth="1"/>
    <col min="3087" max="3328" width="18.125" style="18"/>
    <col min="3329" max="3329" width="27.625" style="18" customWidth="1"/>
    <col min="3330" max="3330" width="9.625" style="18" bestFit="1" customWidth="1"/>
    <col min="3331" max="3331" width="9.625" style="18" customWidth="1"/>
    <col min="3332" max="3332" width="8.5" style="18" customWidth="1"/>
    <col min="3333" max="3333" width="10.125" style="18" customWidth="1"/>
    <col min="3334" max="3334" width="10.875" style="18" customWidth="1"/>
    <col min="3335" max="3335" width="8.5" style="18" customWidth="1"/>
    <col min="3336" max="3336" width="17.625" style="18" customWidth="1"/>
    <col min="3337" max="3337" width="6.125" style="18" customWidth="1"/>
    <col min="3338" max="3341" width="8.5" style="18" customWidth="1"/>
    <col min="3342" max="3342" width="53.125" style="18" customWidth="1"/>
    <col min="3343" max="3584" width="18.125" style="18"/>
    <col min="3585" max="3585" width="27.625" style="18" customWidth="1"/>
    <col min="3586" max="3586" width="9.625" style="18" bestFit="1" customWidth="1"/>
    <col min="3587" max="3587" width="9.625" style="18" customWidth="1"/>
    <col min="3588" max="3588" width="8.5" style="18" customWidth="1"/>
    <col min="3589" max="3589" width="10.125" style="18" customWidth="1"/>
    <col min="3590" max="3590" width="10.875" style="18" customWidth="1"/>
    <col min="3591" max="3591" width="8.5" style="18" customWidth="1"/>
    <col min="3592" max="3592" width="17.625" style="18" customWidth="1"/>
    <col min="3593" max="3593" width="6.125" style="18" customWidth="1"/>
    <col min="3594" max="3597" width="8.5" style="18" customWidth="1"/>
    <col min="3598" max="3598" width="53.125" style="18" customWidth="1"/>
    <col min="3599" max="3840" width="18.125" style="18"/>
    <col min="3841" max="3841" width="27.625" style="18" customWidth="1"/>
    <col min="3842" max="3842" width="9.625" style="18" bestFit="1" customWidth="1"/>
    <col min="3843" max="3843" width="9.625" style="18" customWidth="1"/>
    <col min="3844" max="3844" width="8.5" style="18" customWidth="1"/>
    <col min="3845" max="3845" width="10.125" style="18" customWidth="1"/>
    <col min="3846" max="3846" width="10.875" style="18" customWidth="1"/>
    <col min="3847" max="3847" width="8.5" style="18" customWidth="1"/>
    <col min="3848" max="3848" width="17.625" style="18" customWidth="1"/>
    <col min="3849" max="3849" width="6.125" style="18" customWidth="1"/>
    <col min="3850" max="3853" width="8.5" style="18" customWidth="1"/>
    <col min="3854" max="3854" width="53.125" style="18" customWidth="1"/>
    <col min="3855" max="4096" width="18.125" style="18"/>
    <col min="4097" max="4097" width="27.625" style="18" customWidth="1"/>
    <col min="4098" max="4098" width="9.625" style="18" bestFit="1" customWidth="1"/>
    <col min="4099" max="4099" width="9.625" style="18" customWidth="1"/>
    <col min="4100" max="4100" width="8.5" style="18" customWidth="1"/>
    <col min="4101" max="4101" width="10.125" style="18" customWidth="1"/>
    <col min="4102" max="4102" width="10.875" style="18" customWidth="1"/>
    <col min="4103" max="4103" width="8.5" style="18" customWidth="1"/>
    <col min="4104" max="4104" width="17.625" style="18" customWidth="1"/>
    <col min="4105" max="4105" width="6.125" style="18" customWidth="1"/>
    <col min="4106" max="4109" width="8.5" style="18" customWidth="1"/>
    <col min="4110" max="4110" width="53.125" style="18" customWidth="1"/>
    <col min="4111" max="4352" width="18.125" style="18"/>
    <col min="4353" max="4353" width="27.625" style="18" customWidth="1"/>
    <col min="4354" max="4354" width="9.625" style="18" bestFit="1" customWidth="1"/>
    <col min="4355" max="4355" width="9.625" style="18" customWidth="1"/>
    <col min="4356" max="4356" width="8.5" style="18" customWidth="1"/>
    <col min="4357" max="4357" width="10.125" style="18" customWidth="1"/>
    <col min="4358" max="4358" width="10.875" style="18" customWidth="1"/>
    <col min="4359" max="4359" width="8.5" style="18" customWidth="1"/>
    <col min="4360" max="4360" width="17.625" style="18" customWidth="1"/>
    <col min="4361" max="4361" width="6.125" style="18" customWidth="1"/>
    <col min="4362" max="4365" width="8.5" style="18" customWidth="1"/>
    <col min="4366" max="4366" width="53.125" style="18" customWidth="1"/>
    <col min="4367" max="4608" width="18.125" style="18"/>
    <col min="4609" max="4609" width="27.625" style="18" customWidth="1"/>
    <col min="4610" max="4610" width="9.625" style="18" bestFit="1" customWidth="1"/>
    <col min="4611" max="4611" width="9.625" style="18" customWidth="1"/>
    <col min="4612" max="4612" width="8.5" style="18" customWidth="1"/>
    <col min="4613" max="4613" width="10.125" style="18" customWidth="1"/>
    <col min="4614" max="4614" width="10.875" style="18" customWidth="1"/>
    <col min="4615" max="4615" width="8.5" style="18" customWidth="1"/>
    <col min="4616" max="4616" width="17.625" style="18" customWidth="1"/>
    <col min="4617" max="4617" width="6.125" style="18" customWidth="1"/>
    <col min="4618" max="4621" width="8.5" style="18" customWidth="1"/>
    <col min="4622" max="4622" width="53.125" style="18" customWidth="1"/>
    <col min="4623" max="4864" width="18.125" style="18"/>
    <col min="4865" max="4865" width="27.625" style="18" customWidth="1"/>
    <col min="4866" max="4866" width="9.625" style="18" bestFit="1" customWidth="1"/>
    <col min="4867" max="4867" width="9.625" style="18" customWidth="1"/>
    <col min="4868" max="4868" width="8.5" style="18" customWidth="1"/>
    <col min="4869" max="4869" width="10.125" style="18" customWidth="1"/>
    <col min="4870" max="4870" width="10.875" style="18" customWidth="1"/>
    <col min="4871" max="4871" width="8.5" style="18" customWidth="1"/>
    <col min="4872" max="4872" width="17.625" style="18" customWidth="1"/>
    <col min="4873" max="4873" width="6.125" style="18" customWidth="1"/>
    <col min="4874" max="4877" width="8.5" style="18" customWidth="1"/>
    <col min="4878" max="4878" width="53.125" style="18" customWidth="1"/>
    <col min="4879" max="5120" width="18.125" style="18"/>
    <col min="5121" max="5121" width="27.625" style="18" customWidth="1"/>
    <col min="5122" max="5122" width="9.625" style="18" bestFit="1" customWidth="1"/>
    <col min="5123" max="5123" width="9.625" style="18" customWidth="1"/>
    <col min="5124" max="5124" width="8.5" style="18" customWidth="1"/>
    <col min="5125" max="5125" width="10.125" style="18" customWidth="1"/>
    <col min="5126" max="5126" width="10.875" style="18" customWidth="1"/>
    <col min="5127" max="5127" width="8.5" style="18" customWidth="1"/>
    <col min="5128" max="5128" width="17.625" style="18" customWidth="1"/>
    <col min="5129" max="5129" width="6.125" style="18" customWidth="1"/>
    <col min="5130" max="5133" width="8.5" style="18" customWidth="1"/>
    <col min="5134" max="5134" width="53.125" style="18" customWidth="1"/>
    <col min="5135" max="5376" width="18.125" style="18"/>
    <col min="5377" max="5377" width="27.625" style="18" customWidth="1"/>
    <col min="5378" max="5378" width="9.625" style="18" bestFit="1" customWidth="1"/>
    <col min="5379" max="5379" width="9.625" style="18" customWidth="1"/>
    <col min="5380" max="5380" width="8.5" style="18" customWidth="1"/>
    <col min="5381" max="5381" width="10.125" style="18" customWidth="1"/>
    <col min="5382" max="5382" width="10.875" style="18" customWidth="1"/>
    <col min="5383" max="5383" width="8.5" style="18" customWidth="1"/>
    <col min="5384" max="5384" width="17.625" style="18" customWidth="1"/>
    <col min="5385" max="5385" width="6.125" style="18" customWidth="1"/>
    <col min="5386" max="5389" width="8.5" style="18" customWidth="1"/>
    <col min="5390" max="5390" width="53.125" style="18" customWidth="1"/>
    <col min="5391" max="5632" width="18.125" style="18"/>
    <col min="5633" max="5633" width="27.625" style="18" customWidth="1"/>
    <col min="5634" max="5634" width="9.625" style="18" bestFit="1" customWidth="1"/>
    <col min="5635" max="5635" width="9.625" style="18" customWidth="1"/>
    <col min="5636" max="5636" width="8.5" style="18" customWidth="1"/>
    <col min="5637" max="5637" width="10.125" style="18" customWidth="1"/>
    <col min="5638" max="5638" width="10.875" style="18" customWidth="1"/>
    <col min="5639" max="5639" width="8.5" style="18" customWidth="1"/>
    <col min="5640" max="5640" width="17.625" style="18" customWidth="1"/>
    <col min="5641" max="5641" width="6.125" style="18" customWidth="1"/>
    <col min="5642" max="5645" width="8.5" style="18" customWidth="1"/>
    <col min="5646" max="5646" width="53.125" style="18" customWidth="1"/>
    <col min="5647" max="5888" width="18.125" style="18"/>
    <col min="5889" max="5889" width="27.625" style="18" customWidth="1"/>
    <col min="5890" max="5890" width="9.625" style="18" bestFit="1" customWidth="1"/>
    <col min="5891" max="5891" width="9.625" style="18" customWidth="1"/>
    <col min="5892" max="5892" width="8.5" style="18" customWidth="1"/>
    <col min="5893" max="5893" width="10.125" style="18" customWidth="1"/>
    <col min="5894" max="5894" width="10.875" style="18" customWidth="1"/>
    <col min="5895" max="5895" width="8.5" style="18" customWidth="1"/>
    <col min="5896" max="5896" width="17.625" style="18" customWidth="1"/>
    <col min="5897" max="5897" width="6.125" style="18" customWidth="1"/>
    <col min="5898" max="5901" width="8.5" style="18" customWidth="1"/>
    <col min="5902" max="5902" width="53.125" style="18" customWidth="1"/>
    <col min="5903" max="6144" width="18.125" style="18"/>
    <col min="6145" max="6145" width="27.625" style="18" customWidth="1"/>
    <col min="6146" max="6146" width="9.625" style="18" bestFit="1" customWidth="1"/>
    <col min="6147" max="6147" width="9.625" style="18" customWidth="1"/>
    <col min="6148" max="6148" width="8.5" style="18" customWidth="1"/>
    <col min="6149" max="6149" width="10.125" style="18" customWidth="1"/>
    <col min="6150" max="6150" width="10.875" style="18" customWidth="1"/>
    <col min="6151" max="6151" width="8.5" style="18" customWidth="1"/>
    <col min="6152" max="6152" width="17.625" style="18" customWidth="1"/>
    <col min="6153" max="6153" width="6.125" style="18" customWidth="1"/>
    <col min="6154" max="6157" width="8.5" style="18" customWidth="1"/>
    <col min="6158" max="6158" width="53.125" style="18" customWidth="1"/>
    <col min="6159" max="6400" width="18.125" style="18"/>
    <col min="6401" max="6401" width="27.625" style="18" customWidth="1"/>
    <col min="6402" max="6402" width="9.625" style="18" bestFit="1" customWidth="1"/>
    <col min="6403" max="6403" width="9.625" style="18" customWidth="1"/>
    <col min="6404" max="6404" width="8.5" style="18" customWidth="1"/>
    <col min="6405" max="6405" width="10.125" style="18" customWidth="1"/>
    <col min="6406" max="6406" width="10.875" style="18" customWidth="1"/>
    <col min="6407" max="6407" width="8.5" style="18" customWidth="1"/>
    <col min="6408" max="6408" width="17.625" style="18" customWidth="1"/>
    <col min="6409" max="6409" width="6.125" style="18" customWidth="1"/>
    <col min="6410" max="6413" width="8.5" style="18" customWidth="1"/>
    <col min="6414" max="6414" width="53.125" style="18" customWidth="1"/>
    <col min="6415" max="6656" width="18.125" style="18"/>
    <col min="6657" max="6657" width="27.625" style="18" customWidth="1"/>
    <col min="6658" max="6658" width="9.625" style="18" bestFit="1" customWidth="1"/>
    <col min="6659" max="6659" width="9.625" style="18" customWidth="1"/>
    <col min="6660" max="6660" width="8.5" style="18" customWidth="1"/>
    <col min="6661" max="6661" width="10.125" style="18" customWidth="1"/>
    <col min="6662" max="6662" width="10.875" style="18" customWidth="1"/>
    <col min="6663" max="6663" width="8.5" style="18" customWidth="1"/>
    <col min="6664" max="6664" width="17.625" style="18" customWidth="1"/>
    <col min="6665" max="6665" width="6.125" style="18" customWidth="1"/>
    <col min="6666" max="6669" width="8.5" style="18" customWidth="1"/>
    <col min="6670" max="6670" width="53.125" style="18" customWidth="1"/>
    <col min="6671" max="6912" width="18.125" style="18"/>
    <col min="6913" max="6913" width="27.625" style="18" customWidth="1"/>
    <col min="6914" max="6914" width="9.625" style="18" bestFit="1" customWidth="1"/>
    <col min="6915" max="6915" width="9.625" style="18" customWidth="1"/>
    <col min="6916" max="6916" width="8.5" style="18" customWidth="1"/>
    <col min="6917" max="6917" width="10.125" style="18" customWidth="1"/>
    <col min="6918" max="6918" width="10.875" style="18" customWidth="1"/>
    <col min="6919" max="6919" width="8.5" style="18" customWidth="1"/>
    <col min="6920" max="6920" width="17.625" style="18" customWidth="1"/>
    <col min="6921" max="6921" width="6.125" style="18" customWidth="1"/>
    <col min="6922" max="6925" width="8.5" style="18" customWidth="1"/>
    <col min="6926" max="6926" width="53.125" style="18" customWidth="1"/>
    <col min="6927" max="7168" width="18.125" style="18"/>
    <col min="7169" max="7169" width="27.625" style="18" customWidth="1"/>
    <col min="7170" max="7170" width="9.625" style="18" bestFit="1" customWidth="1"/>
    <col min="7171" max="7171" width="9.625" style="18" customWidth="1"/>
    <col min="7172" max="7172" width="8.5" style="18" customWidth="1"/>
    <col min="7173" max="7173" width="10.125" style="18" customWidth="1"/>
    <col min="7174" max="7174" width="10.875" style="18" customWidth="1"/>
    <col min="7175" max="7175" width="8.5" style="18" customWidth="1"/>
    <col min="7176" max="7176" width="17.625" style="18" customWidth="1"/>
    <col min="7177" max="7177" width="6.125" style="18" customWidth="1"/>
    <col min="7178" max="7181" width="8.5" style="18" customWidth="1"/>
    <col min="7182" max="7182" width="53.125" style="18" customWidth="1"/>
    <col min="7183" max="7424" width="18.125" style="18"/>
    <col min="7425" max="7425" width="27.625" style="18" customWidth="1"/>
    <col min="7426" max="7426" width="9.625" style="18" bestFit="1" customWidth="1"/>
    <col min="7427" max="7427" width="9.625" style="18" customWidth="1"/>
    <col min="7428" max="7428" width="8.5" style="18" customWidth="1"/>
    <col min="7429" max="7429" width="10.125" style="18" customWidth="1"/>
    <col min="7430" max="7430" width="10.875" style="18" customWidth="1"/>
    <col min="7431" max="7431" width="8.5" style="18" customWidth="1"/>
    <col min="7432" max="7432" width="17.625" style="18" customWidth="1"/>
    <col min="7433" max="7433" width="6.125" style="18" customWidth="1"/>
    <col min="7434" max="7437" width="8.5" style="18" customWidth="1"/>
    <col min="7438" max="7438" width="53.125" style="18" customWidth="1"/>
    <col min="7439" max="7680" width="18.125" style="18"/>
    <col min="7681" max="7681" width="27.625" style="18" customWidth="1"/>
    <col min="7682" max="7682" width="9.625" style="18" bestFit="1" customWidth="1"/>
    <col min="7683" max="7683" width="9.625" style="18" customWidth="1"/>
    <col min="7684" max="7684" width="8.5" style="18" customWidth="1"/>
    <col min="7685" max="7685" width="10.125" style="18" customWidth="1"/>
    <col min="7686" max="7686" width="10.875" style="18" customWidth="1"/>
    <col min="7687" max="7687" width="8.5" style="18" customWidth="1"/>
    <col min="7688" max="7688" width="17.625" style="18" customWidth="1"/>
    <col min="7689" max="7689" width="6.125" style="18" customWidth="1"/>
    <col min="7690" max="7693" width="8.5" style="18" customWidth="1"/>
    <col min="7694" max="7694" width="53.125" style="18" customWidth="1"/>
    <col min="7695" max="7936" width="18.125" style="18"/>
    <col min="7937" max="7937" width="27.625" style="18" customWidth="1"/>
    <col min="7938" max="7938" width="9.625" style="18" bestFit="1" customWidth="1"/>
    <col min="7939" max="7939" width="9.625" style="18" customWidth="1"/>
    <col min="7940" max="7940" width="8.5" style="18" customWidth="1"/>
    <col min="7941" max="7941" width="10.125" style="18" customWidth="1"/>
    <col min="7942" max="7942" width="10.875" style="18" customWidth="1"/>
    <col min="7943" max="7943" width="8.5" style="18" customWidth="1"/>
    <col min="7944" max="7944" width="17.625" style="18" customWidth="1"/>
    <col min="7945" max="7945" width="6.125" style="18" customWidth="1"/>
    <col min="7946" max="7949" width="8.5" style="18" customWidth="1"/>
    <col min="7950" max="7950" width="53.125" style="18" customWidth="1"/>
    <col min="7951" max="8192" width="18.125" style="18"/>
    <col min="8193" max="8193" width="27.625" style="18" customWidth="1"/>
    <col min="8194" max="8194" width="9.625" style="18" bestFit="1" customWidth="1"/>
    <col min="8195" max="8195" width="9.625" style="18" customWidth="1"/>
    <col min="8196" max="8196" width="8.5" style="18" customWidth="1"/>
    <col min="8197" max="8197" width="10.125" style="18" customWidth="1"/>
    <col min="8198" max="8198" width="10.875" style="18" customWidth="1"/>
    <col min="8199" max="8199" width="8.5" style="18" customWidth="1"/>
    <col min="8200" max="8200" width="17.625" style="18" customWidth="1"/>
    <col min="8201" max="8201" width="6.125" style="18" customWidth="1"/>
    <col min="8202" max="8205" width="8.5" style="18" customWidth="1"/>
    <col min="8206" max="8206" width="53.125" style="18" customWidth="1"/>
    <col min="8207" max="8448" width="18.125" style="18"/>
    <col min="8449" max="8449" width="27.625" style="18" customWidth="1"/>
    <col min="8450" max="8450" width="9.625" style="18" bestFit="1" customWidth="1"/>
    <col min="8451" max="8451" width="9.625" style="18" customWidth="1"/>
    <col min="8452" max="8452" width="8.5" style="18" customWidth="1"/>
    <col min="8453" max="8453" width="10.125" style="18" customWidth="1"/>
    <col min="8454" max="8454" width="10.875" style="18" customWidth="1"/>
    <col min="8455" max="8455" width="8.5" style="18" customWidth="1"/>
    <col min="8456" max="8456" width="17.625" style="18" customWidth="1"/>
    <col min="8457" max="8457" width="6.125" style="18" customWidth="1"/>
    <col min="8458" max="8461" width="8.5" style="18" customWidth="1"/>
    <col min="8462" max="8462" width="53.125" style="18" customWidth="1"/>
    <col min="8463" max="8704" width="18.125" style="18"/>
    <col min="8705" max="8705" width="27.625" style="18" customWidth="1"/>
    <col min="8706" max="8706" width="9.625" style="18" bestFit="1" customWidth="1"/>
    <col min="8707" max="8707" width="9.625" style="18" customWidth="1"/>
    <col min="8708" max="8708" width="8.5" style="18" customWidth="1"/>
    <col min="8709" max="8709" width="10.125" style="18" customWidth="1"/>
    <col min="8710" max="8710" width="10.875" style="18" customWidth="1"/>
    <col min="8711" max="8711" width="8.5" style="18" customWidth="1"/>
    <col min="8712" max="8712" width="17.625" style="18" customWidth="1"/>
    <col min="8713" max="8713" width="6.125" style="18" customWidth="1"/>
    <col min="8714" max="8717" width="8.5" style="18" customWidth="1"/>
    <col min="8718" max="8718" width="53.125" style="18" customWidth="1"/>
    <col min="8719" max="8960" width="18.125" style="18"/>
    <col min="8961" max="8961" width="27.625" style="18" customWidth="1"/>
    <col min="8962" max="8962" width="9.625" style="18" bestFit="1" customWidth="1"/>
    <col min="8963" max="8963" width="9.625" style="18" customWidth="1"/>
    <col min="8964" max="8964" width="8.5" style="18" customWidth="1"/>
    <col min="8965" max="8965" width="10.125" style="18" customWidth="1"/>
    <col min="8966" max="8966" width="10.875" style="18" customWidth="1"/>
    <col min="8967" max="8967" width="8.5" style="18" customWidth="1"/>
    <col min="8968" max="8968" width="17.625" style="18" customWidth="1"/>
    <col min="8969" max="8969" width="6.125" style="18" customWidth="1"/>
    <col min="8970" max="8973" width="8.5" style="18" customWidth="1"/>
    <col min="8974" max="8974" width="53.125" style="18" customWidth="1"/>
    <col min="8975" max="9216" width="18.125" style="18"/>
    <col min="9217" max="9217" width="27.625" style="18" customWidth="1"/>
    <col min="9218" max="9218" width="9.625" style="18" bestFit="1" customWidth="1"/>
    <col min="9219" max="9219" width="9.625" style="18" customWidth="1"/>
    <col min="9220" max="9220" width="8.5" style="18" customWidth="1"/>
    <col min="9221" max="9221" width="10.125" style="18" customWidth="1"/>
    <col min="9222" max="9222" width="10.875" style="18" customWidth="1"/>
    <col min="9223" max="9223" width="8.5" style="18" customWidth="1"/>
    <col min="9224" max="9224" width="17.625" style="18" customWidth="1"/>
    <col min="9225" max="9225" width="6.125" style="18" customWidth="1"/>
    <col min="9226" max="9229" width="8.5" style="18" customWidth="1"/>
    <col min="9230" max="9230" width="53.125" style="18" customWidth="1"/>
    <col min="9231" max="9472" width="18.125" style="18"/>
    <col min="9473" max="9473" width="27.625" style="18" customWidth="1"/>
    <col min="9474" max="9474" width="9.625" style="18" bestFit="1" customWidth="1"/>
    <col min="9475" max="9475" width="9.625" style="18" customWidth="1"/>
    <col min="9476" max="9476" width="8.5" style="18" customWidth="1"/>
    <col min="9477" max="9477" width="10.125" style="18" customWidth="1"/>
    <col min="9478" max="9478" width="10.875" style="18" customWidth="1"/>
    <col min="9479" max="9479" width="8.5" style="18" customWidth="1"/>
    <col min="9480" max="9480" width="17.625" style="18" customWidth="1"/>
    <col min="9481" max="9481" width="6.125" style="18" customWidth="1"/>
    <col min="9482" max="9485" width="8.5" style="18" customWidth="1"/>
    <col min="9486" max="9486" width="53.125" style="18" customWidth="1"/>
    <col min="9487" max="9728" width="18.125" style="18"/>
    <col min="9729" max="9729" width="27.625" style="18" customWidth="1"/>
    <col min="9730" max="9730" width="9.625" style="18" bestFit="1" customWidth="1"/>
    <col min="9731" max="9731" width="9.625" style="18" customWidth="1"/>
    <col min="9732" max="9732" width="8.5" style="18" customWidth="1"/>
    <col min="9733" max="9733" width="10.125" style="18" customWidth="1"/>
    <col min="9734" max="9734" width="10.875" style="18" customWidth="1"/>
    <col min="9735" max="9735" width="8.5" style="18" customWidth="1"/>
    <col min="9736" max="9736" width="17.625" style="18" customWidth="1"/>
    <col min="9737" max="9737" width="6.125" style="18" customWidth="1"/>
    <col min="9738" max="9741" width="8.5" style="18" customWidth="1"/>
    <col min="9742" max="9742" width="53.125" style="18" customWidth="1"/>
    <col min="9743" max="9984" width="18.125" style="18"/>
    <col min="9985" max="9985" width="27.625" style="18" customWidth="1"/>
    <col min="9986" max="9986" width="9.625" style="18" bestFit="1" customWidth="1"/>
    <col min="9987" max="9987" width="9.625" style="18" customWidth="1"/>
    <col min="9988" max="9988" width="8.5" style="18" customWidth="1"/>
    <col min="9989" max="9989" width="10.125" style="18" customWidth="1"/>
    <col min="9990" max="9990" width="10.875" style="18" customWidth="1"/>
    <col min="9991" max="9991" width="8.5" style="18" customWidth="1"/>
    <col min="9992" max="9992" width="17.625" style="18" customWidth="1"/>
    <col min="9993" max="9993" width="6.125" style="18" customWidth="1"/>
    <col min="9994" max="9997" width="8.5" style="18" customWidth="1"/>
    <col min="9998" max="9998" width="53.125" style="18" customWidth="1"/>
    <col min="9999" max="10240" width="18.125" style="18"/>
    <col min="10241" max="10241" width="27.625" style="18" customWidth="1"/>
    <col min="10242" max="10242" width="9.625" style="18" bestFit="1" customWidth="1"/>
    <col min="10243" max="10243" width="9.625" style="18" customWidth="1"/>
    <col min="10244" max="10244" width="8.5" style="18" customWidth="1"/>
    <col min="10245" max="10245" width="10.125" style="18" customWidth="1"/>
    <col min="10246" max="10246" width="10.875" style="18" customWidth="1"/>
    <col min="10247" max="10247" width="8.5" style="18" customWidth="1"/>
    <col min="10248" max="10248" width="17.625" style="18" customWidth="1"/>
    <col min="10249" max="10249" width="6.125" style="18" customWidth="1"/>
    <col min="10250" max="10253" width="8.5" style="18" customWidth="1"/>
    <col min="10254" max="10254" width="53.125" style="18" customWidth="1"/>
    <col min="10255" max="10496" width="18.125" style="18"/>
    <col min="10497" max="10497" width="27.625" style="18" customWidth="1"/>
    <col min="10498" max="10498" width="9.625" style="18" bestFit="1" customWidth="1"/>
    <col min="10499" max="10499" width="9.625" style="18" customWidth="1"/>
    <col min="10500" max="10500" width="8.5" style="18" customWidth="1"/>
    <col min="10501" max="10501" width="10.125" style="18" customWidth="1"/>
    <col min="10502" max="10502" width="10.875" style="18" customWidth="1"/>
    <col min="10503" max="10503" width="8.5" style="18" customWidth="1"/>
    <col min="10504" max="10504" width="17.625" style="18" customWidth="1"/>
    <col min="10505" max="10505" width="6.125" style="18" customWidth="1"/>
    <col min="10506" max="10509" width="8.5" style="18" customWidth="1"/>
    <col min="10510" max="10510" width="53.125" style="18" customWidth="1"/>
    <col min="10511" max="10752" width="18.125" style="18"/>
    <col min="10753" max="10753" width="27.625" style="18" customWidth="1"/>
    <col min="10754" max="10754" width="9.625" style="18" bestFit="1" customWidth="1"/>
    <col min="10755" max="10755" width="9.625" style="18" customWidth="1"/>
    <col min="10756" max="10756" width="8.5" style="18" customWidth="1"/>
    <col min="10757" max="10757" width="10.125" style="18" customWidth="1"/>
    <col min="10758" max="10758" width="10.875" style="18" customWidth="1"/>
    <col min="10759" max="10759" width="8.5" style="18" customWidth="1"/>
    <col min="10760" max="10760" width="17.625" style="18" customWidth="1"/>
    <col min="10761" max="10761" width="6.125" style="18" customWidth="1"/>
    <col min="10762" max="10765" width="8.5" style="18" customWidth="1"/>
    <col min="10766" max="10766" width="53.125" style="18" customWidth="1"/>
    <col min="10767" max="11008" width="18.125" style="18"/>
    <col min="11009" max="11009" width="27.625" style="18" customWidth="1"/>
    <col min="11010" max="11010" width="9.625" style="18" bestFit="1" customWidth="1"/>
    <col min="11011" max="11011" width="9.625" style="18" customWidth="1"/>
    <col min="11012" max="11012" width="8.5" style="18" customWidth="1"/>
    <col min="11013" max="11013" width="10.125" style="18" customWidth="1"/>
    <col min="11014" max="11014" width="10.875" style="18" customWidth="1"/>
    <col min="11015" max="11015" width="8.5" style="18" customWidth="1"/>
    <col min="11016" max="11016" width="17.625" style="18" customWidth="1"/>
    <col min="11017" max="11017" width="6.125" style="18" customWidth="1"/>
    <col min="11018" max="11021" width="8.5" style="18" customWidth="1"/>
    <col min="11022" max="11022" width="53.125" style="18" customWidth="1"/>
    <col min="11023" max="11264" width="18.125" style="18"/>
    <col min="11265" max="11265" width="27.625" style="18" customWidth="1"/>
    <col min="11266" max="11266" width="9.625" style="18" bestFit="1" customWidth="1"/>
    <col min="11267" max="11267" width="9.625" style="18" customWidth="1"/>
    <col min="11268" max="11268" width="8.5" style="18" customWidth="1"/>
    <col min="11269" max="11269" width="10.125" style="18" customWidth="1"/>
    <col min="11270" max="11270" width="10.875" style="18" customWidth="1"/>
    <col min="11271" max="11271" width="8.5" style="18" customWidth="1"/>
    <col min="11272" max="11272" width="17.625" style="18" customWidth="1"/>
    <col min="11273" max="11273" width="6.125" style="18" customWidth="1"/>
    <col min="11274" max="11277" width="8.5" style="18" customWidth="1"/>
    <col min="11278" max="11278" width="53.125" style="18" customWidth="1"/>
    <col min="11279" max="11520" width="18.125" style="18"/>
    <col min="11521" max="11521" width="27.625" style="18" customWidth="1"/>
    <col min="11522" max="11522" width="9.625" style="18" bestFit="1" customWidth="1"/>
    <col min="11523" max="11523" width="9.625" style="18" customWidth="1"/>
    <col min="11524" max="11524" width="8.5" style="18" customWidth="1"/>
    <col min="11525" max="11525" width="10.125" style="18" customWidth="1"/>
    <col min="11526" max="11526" width="10.875" style="18" customWidth="1"/>
    <col min="11527" max="11527" width="8.5" style="18" customWidth="1"/>
    <col min="11528" max="11528" width="17.625" style="18" customWidth="1"/>
    <col min="11529" max="11529" width="6.125" style="18" customWidth="1"/>
    <col min="11530" max="11533" width="8.5" style="18" customWidth="1"/>
    <col min="11534" max="11534" width="53.125" style="18" customWidth="1"/>
    <col min="11535" max="11776" width="18.125" style="18"/>
    <col min="11777" max="11777" width="27.625" style="18" customWidth="1"/>
    <col min="11778" max="11778" width="9.625" style="18" bestFit="1" customWidth="1"/>
    <col min="11779" max="11779" width="9.625" style="18" customWidth="1"/>
    <col min="11780" max="11780" width="8.5" style="18" customWidth="1"/>
    <col min="11781" max="11781" width="10.125" style="18" customWidth="1"/>
    <col min="11782" max="11782" width="10.875" style="18" customWidth="1"/>
    <col min="11783" max="11783" width="8.5" style="18" customWidth="1"/>
    <col min="11784" max="11784" width="17.625" style="18" customWidth="1"/>
    <col min="11785" max="11785" width="6.125" style="18" customWidth="1"/>
    <col min="11786" max="11789" width="8.5" style="18" customWidth="1"/>
    <col min="11790" max="11790" width="53.125" style="18" customWidth="1"/>
    <col min="11791" max="12032" width="18.125" style="18"/>
    <col min="12033" max="12033" width="27.625" style="18" customWidth="1"/>
    <col min="12034" max="12034" width="9.625" style="18" bestFit="1" customWidth="1"/>
    <col min="12035" max="12035" width="9.625" style="18" customWidth="1"/>
    <col min="12036" max="12036" width="8.5" style="18" customWidth="1"/>
    <col min="12037" max="12037" width="10.125" style="18" customWidth="1"/>
    <col min="12038" max="12038" width="10.875" style="18" customWidth="1"/>
    <col min="12039" max="12039" width="8.5" style="18" customWidth="1"/>
    <col min="12040" max="12040" width="17.625" style="18" customWidth="1"/>
    <col min="12041" max="12041" width="6.125" style="18" customWidth="1"/>
    <col min="12042" max="12045" width="8.5" style="18" customWidth="1"/>
    <col min="12046" max="12046" width="53.125" style="18" customWidth="1"/>
    <col min="12047" max="12288" width="18.125" style="18"/>
    <col min="12289" max="12289" width="27.625" style="18" customWidth="1"/>
    <col min="12290" max="12290" width="9.625" style="18" bestFit="1" customWidth="1"/>
    <col min="12291" max="12291" width="9.625" style="18" customWidth="1"/>
    <col min="12292" max="12292" width="8.5" style="18" customWidth="1"/>
    <col min="12293" max="12293" width="10.125" style="18" customWidth="1"/>
    <col min="12294" max="12294" width="10.875" style="18" customWidth="1"/>
    <col min="12295" max="12295" width="8.5" style="18" customWidth="1"/>
    <col min="12296" max="12296" width="17.625" style="18" customWidth="1"/>
    <col min="12297" max="12297" width="6.125" style="18" customWidth="1"/>
    <col min="12298" max="12301" width="8.5" style="18" customWidth="1"/>
    <col min="12302" max="12302" width="53.125" style="18" customWidth="1"/>
    <col min="12303" max="12544" width="18.125" style="18"/>
    <col min="12545" max="12545" width="27.625" style="18" customWidth="1"/>
    <col min="12546" max="12546" width="9.625" style="18" bestFit="1" customWidth="1"/>
    <col min="12547" max="12547" width="9.625" style="18" customWidth="1"/>
    <col min="12548" max="12548" width="8.5" style="18" customWidth="1"/>
    <col min="12549" max="12549" width="10.125" style="18" customWidth="1"/>
    <col min="12550" max="12550" width="10.875" style="18" customWidth="1"/>
    <col min="12551" max="12551" width="8.5" style="18" customWidth="1"/>
    <col min="12552" max="12552" width="17.625" style="18" customWidth="1"/>
    <col min="12553" max="12553" width="6.125" style="18" customWidth="1"/>
    <col min="12554" max="12557" width="8.5" style="18" customWidth="1"/>
    <col min="12558" max="12558" width="53.125" style="18" customWidth="1"/>
    <col min="12559" max="12800" width="18.125" style="18"/>
    <col min="12801" max="12801" width="27.625" style="18" customWidth="1"/>
    <col min="12802" max="12802" width="9.625" style="18" bestFit="1" customWidth="1"/>
    <col min="12803" max="12803" width="9.625" style="18" customWidth="1"/>
    <col min="12804" max="12804" width="8.5" style="18" customWidth="1"/>
    <col min="12805" max="12805" width="10.125" style="18" customWidth="1"/>
    <col min="12806" max="12806" width="10.875" style="18" customWidth="1"/>
    <col min="12807" max="12807" width="8.5" style="18" customWidth="1"/>
    <col min="12808" max="12808" width="17.625" style="18" customWidth="1"/>
    <col min="12809" max="12809" width="6.125" style="18" customWidth="1"/>
    <col min="12810" max="12813" width="8.5" style="18" customWidth="1"/>
    <col min="12814" max="12814" width="53.125" style="18" customWidth="1"/>
    <col min="12815" max="13056" width="18.125" style="18"/>
    <col min="13057" max="13057" width="27.625" style="18" customWidth="1"/>
    <col min="13058" max="13058" width="9.625" style="18" bestFit="1" customWidth="1"/>
    <col min="13059" max="13059" width="9.625" style="18" customWidth="1"/>
    <col min="13060" max="13060" width="8.5" style="18" customWidth="1"/>
    <col min="13061" max="13061" width="10.125" style="18" customWidth="1"/>
    <col min="13062" max="13062" width="10.875" style="18" customWidth="1"/>
    <col min="13063" max="13063" width="8.5" style="18" customWidth="1"/>
    <col min="13064" max="13064" width="17.625" style="18" customWidth="1"/>
    <col min="13065" max="13065" width="6.125" style="18" customWidth="1"/>
    <col min="13066" max="13069" width="8.5" style="18" customWidth="1"/>
    <col min="13070" max="13070" width="53.125" style="18" customWidth="1"/>
    <col min="13071" max="13312" width="18.125" style="18"/>
    <col min="13313" max="13313" width="27.625" style="18" customWidth="1"/>
    <col min="13314" max="13314" width="9.625" style="18" bestFit="1" customWidth="1"/>
    <col min="13315" max="13315" width="9.625" style="18" customWidth="1"/>
    <col min="13316" max="13316" width="8.5" style="18" customWidth="1"/>
    <col min="13317" max="13317" width="10.125" style="18" customWidth="1"/>
    <col min="13318" max="13318" width="10.875" style="18" customWidth="1"/>
    <col min="13319" max="13319" width="8.5" style="18" customWidth="1"/>
    <col min="13320" max="13320" width="17.625" style="18" customWidth="1"/>
    <col min="13321" max="13321" width="6.125" style="18" customWidth="1"/>
    <col min="13322" max="13325" width="8.5" style="18" customWidth="1"/>
    <col min="13326" max="13326" width="53.125" style="18" customWidth="1"/>
    <col min="13327" max="13568" width="18.125" style="18"/>
    <col min="13569" max="13569" width="27.625" style="18" customWidth="1"/>
    <col min="13570" max="13570" width="9.625" style="18" bestFit="1" customWidth="1"/>
    <col min="13571" max="13571" width="9.625" style="18" customWidth="1"/>
    <col min="13572" max="13572" width="8.5" style="18" customWidth="1"/>
    <col min="13573" max="13573" width="10.125" style="18" customWidth="1"/>
    <col min="13574" max="13574" width="10.875" style="18" customWidth="1"/>
    <col min="13575" max="13575" width="8.5" style="18" customWidth="1"/>
    <col min="13576" max="13576" width="17.625" style="18" customWidth="1"/>
    <col min="13577" max="13577" width="6.125" style="18" customWidth="1"/>
    <col min="13578" max="13581" width="8.5" style="18" customWidth="1"/>
    <col min="13582" max="13582" width="53.125" style="18" customWidth="1"/>
    <col min="13583" max="13824" width="18.125" style="18"/>
    <col min="13825" max="13825" width="27.625" style="18" customWidth="1"/>
    <col min="13826" max="13826" width="9.625" style="18" bestFit="1" customWidth="1"/>
    <col min="13827" max="13827" width="9.625" style="18" customWidth="1"/>
    <col min="13828" max="13828" width="8.5" style="18" customWidth="1"/>
    <col min="13829" max="13829" width="10.125" style="18" customWidth="1"/>
    <col min="13830" max="13830" width="10.875" style="18" customWidth="1"/>
    <col min="13831" max="13831" width="8.5" style="18" customWidth="1"/>
    <col min="13832" max="13832" width="17.625" style="18" customWidth="1"/>
    <col min="13833" max="13833" width="6.125" style="18" customWidth="1"/>
    <col min="13834" max="13837" width="8.5" style="18" customWidth="1"/>
    <col min="13838" max="13838" width="53.125" style="18" customWidth="1"/>
    <col min="13839" max="14080" width="18.125" style="18"/>
    <col min="14081" max="14081" width="27.625" style="18" customWidth="1"/>
    <col min="14082" max="14082" width="9.625" style="18" bestFit="1" customWidth="1"/>
    <col min="14083" max="14083" width="9.625" style="18" customWidth="1"/>
    <col min="14084" max="14084" width="8.5" style="18" customWidth="1"/>
    <col min="14085" max="14085" width="10.125" style="18" customWidth="1"/>
    <col min="14086" max="14086" width="10.875" style="18" customWidth="1"/>
    <col min="14087" max="14087" width="8.5" style="18" customWidth="1"/>
    <col min="14088" max="14088" width="17.625" style="18" customWidth="1"/>
    <col min="14089" max="14089" width="6.125" style="18" customWidth="1"/>
    <col min="14090" max="14093" width="8.5" style="18" customWidth="1"/>
    <col min="14094" max="14094" width="53.125" style="18" customWidth="1"/>
    <col min="14095" max="14336" width="18.125" style="18"/>
    <col min="14337" max="14337" width="27.625" style="18" customWidth="1"/>
    <col min="14338" max="14338" width="9.625" style="18" bestFit="1" customWidth="1"/>
    <col min="14339" max="14339" width="9.625" style="18" customWidth="1"/>
    <col min="14340" max="14340" width="8.5" style="18" customWidth="1"/>
    <col min="14341" max="14341" width="10.125" style="18" customWidth="1"/>
    <col min="14342" max="14342" width="10.875" style="18" customWidth="1"/>
    <col min="14343" max="14343" width="8.5" style="18" customWidth="1"/>
    <col min="14344" max="14344" width="17.625" style="18" customWidth="1"/>
    <col min="14345" max="14345" width="6.125" style="18" customWidth="1"/>
    <col min="14346" max="14349" width="8.5" style="18" customWidth="1"/>
    <col min="14350" max="14350" width="53.125" style="18" customWidth="1"/>
    <col min="14351" max="14592" width="18.125" style="18"/>
    <col min="14593" max="14593" width="27.625" style="18" customWidth="1"/>
    <col min="14594" max="14594" width="9.625" style="18" bestFit="1" customWidth="1"/>
    <col min="14595" max="14595" width="9.625" style="18" customWidth="1"/>
    <col min="14596" max="14596" width="8.5" style="18" customWidth="1"/>
    <col min="14597" max="14597" width="10.125" style="18" customWidth="1"/>
    <col min="14598" max="14598" width="10.875" style="18" customWidth="1"/>
    <col min="14599" max="14599" width="8.5" style="18" customWidth="1"/>
    <col min="14600" max="14600" width="17.625" style="18" customWidth="1"/>
    <col min="14601" max="14601" width="6.125" style="18" customWidth="1"/>
    <col min="14602" max="14605" width="8.5" style="18" customWidth="1"/>
    <col min="14606" max="14606" width="53.125" style="18" customWidth="1"/>
    <col min="14607" max="14848" width="18.125" style="18"/>
    <col min="14849" max="14849" width="27.625" style="18" customWidth="1"/>
    <col min="14850" max="14850" width="9.625" style="18" bestFit="1" customWidth="1"/>
    <col min="14851" max="14851" width="9.625" style="18" customWidth="1"/>
    <col min="14852" max="14852" width="8.5" style="18" customWidth="1"/>
    <col min="14853" max="14853" width="10.125" style="18" customWidth="1"/>
    <col min="14854" max="14854" width="10.875" style="18" customWidth="1"/>
    <col min="14855" max="14855" width="8.5" style="18" customWidth="1"/>
    <col min="14856" max="14856" width="17.625" style="18" customWidth="1"/>
    <col min="14857" max="14857" width="6.125" style="18" customWidth="1"/>
    <col min="14858" max="14861" width="8.5" style="18" customWidth="1"/>
    <col min="14862" max="14862" width="53.125" style="18" customWidth="1"/>
    <col min="14863" max="15104" width="18.125" style="18"/>
    <col min="15105" max="15105" width="27.625" style="18" customWidth="1"/>
    <col min="15106" max="15106" width="9.625" style="18" bestFit="1" customWidth="1"/>
    <col min="15107" max="15107" width="9.625" style="18" customWidth="1"/>
    <col min="15108" max="15108" width="8.5" style="18" customWidth="1"/>
    <col min="15109" max="15109" width="10.125" style="18" customWidth="1"/>
    <col min="15110" max="15110" width="10.875" style="18" customWidth="1"/>
    <col min="15111" max="15111" width="8.5" style="18" customWidth="1"/>
    <col min="15112" max="15112" width="17.625" style="18" customWidth="1"/>
    <col min="15113" max="15113" width="6.125" style="18" customWidth="1"/>
    <col min="15114" max="15117" width="8.5" style="18" customWidth="1"/>
    <col min="15118" max="15118" width="53.125" style="18" customWidth="1"/>
    <col min="15119" max="15360" width="18.125" style="18"/>
    <col min="15361" max="15361" width="27.625" style="18" customWidth="1"/>
    <col min="15362" max="15362" width="9.625" style="18" bestFit="1" customWidth="1"/>
    <col min="15363" max="15363" width="9.625" style="18" customWidth="1"/>
    <col min="15364" max="15364" width="8.5" style="18" customWidth="1"/>
    <col min="15365" max="15365" width="10.125" style="18" customWidth="1"/>
    <col min="15366" max="15366" width="10.875" style="18" customWidth="1"/>
    <col min="15367" max="15367" width="8.5" style="18" customWidth="1"/>
    <col min="15368" max="15368" width="17.625" style="18" customWidth="1"/>
    <col min="15369" max="15369" width="6.125" style="18" customWidth="1"/>
    <col min="15370" max="15373" width="8.5" style="18" customWidth="1"/>
    <col min="15374" max="15374" width="53.125" style="18" customWidth="1"/>
    <col min="15375" max="15616" width="18.125" style="18"/>
    <col min="15617" max="15617" width="27.625" style="18" customWidth="1"/>
    <col min="15618" max="15618" width="9.625" style="18" bestFit="1" customWidth="1"/>
    <col min="15619" max="15619" width="9.625" style="18" customWidth="1"/>
    <col min="15620" max="15620" width="8.5" style="18" customWidth="1"/>
    <col min="15621" max="15621" width="10.125" style="18" customWidth="1"/>
    <col min="15622" max="15622" width="10.875" style="18" customWidth="1"/>
    <col min="15623" max="15623" width="8.5" style="18" customWidth="1"/>
    <col min="15624" max="15624" width="17.625" style="18" customWidth="1"/>
    <col min="15625" max="15625" width="6.125" style="18" customWidth="1"/>
    <col min="15626" max="15629" width="8.5" style="18" customWidth="1"/>
    <col min="15630" max="15630" width="53.125" style="18" customWidth="1"/>
    <col min="15631" max="15872" width="18.125" style="18"/>
    <col min="15873" max="15873" width="27.625" style="18" customWidth="1"/>
    <col min="15874" max="15874" width="9.625" style="18" bestFit="1" customWidth="1"/>
    <col min="15875" max="15875" width="9.625" style="18" customWidth="1"/>
    <col min="15876" max="15876" width="8.5" style="18" customWidth="1"/>
    <col min="15877" max="15877" width="10.125" style="18" customWidth="1"/>
    <col min="15878" max="15878" width="10.875" style="18" customWidth="1"/>
    <col min="15879" max="15879" width="8.5" style="18" customWidth="1"/>
    <col min="15880" max="15880" width="17.625" style="18" customWidth="1"/>
    <col min="15881" max="15881" width="6.125" style="18" customWidth="1"/>
    <col min="15882" max="15885" width="8.5" style="18" customWidth="1"/>
    <col min="15886" max="15886" width="53.125" style="18" customWidth="1"/>
    <col min="15887" max="16128" width="18.125" style="18"/>
    <col min="16129" max="16129" width="27.625" style="18" customWidth="1"/>
    <col min="16130" max="16130" width="9.625" style="18" bestFit="1" customWidth="1"/>
    <col min="16131" max="16131" width="9.625" style="18" customWidth="1"/>
    <col min="16132" max="16132" width="8.5" style="18" customWidth="1"/>
    <col min="16133" max="16133" width="10.125" style="18" customWidth="1"/>
    <col min="16134" max="16134" width="10.875" style="18" customWidth="1"/>
    <col min="16135" max="16135" width="8.5" style="18" customWidth="1"/>
    <col min="16136" max="16136" width="17.625" style="18" customWidth="1"/>
    <col min="16137" max="16137" width="6.125" style="18" customWidth="1"/>
    <col min="16138" max="16141" width="8.5" style="18" customWidth="1"/>
    <col min="16142" max="16142" width="53.125" style="18" customWidth="1"/>
    <col min="16143" max="16384" width="18.125" style="18"/>
  </cols>
  <sheetData>
    <row r="1" spans="1:15">
      <c r="A1" s="16" t="s">
        <v>134</v>
      </c>
      <c r="B1" s="17" t="s">
        <v>135</v>
      </c>
      <c r="C1" s="17" t="s">
        <v>136</v>
      </c>
      <c r="D1" s="17" t="s">
        <v>137</v>
      </c>
      <c r="E1" s="17" t="s">
        <v>138</v>
      </c>
      <c r="F1" s="17" t="s">
        <v>139</v>
      </c>
      <c r="G1" s="17" t="s">
        <v>15</v>
      </c>
      <c r="H1" s="17" t="s">
        <v>16</v>
      </c>
      <c r="I1" s="17" t="s">
        <v>17</v>
      </c>
      <c r="J1" s="17" t="s">
        <v>18</v>
      </c>
      <c r="K1" s="17" t="s">
        <v>19</v>
      </c>
      <c r="L1" s="17" t="s">
        <v>20</v>
      </c>
      <c r="M1" s="17" t="s">
        <v>21</v>
      </c>
      <c r="N1" s="16" t="s">
        <v>22</v>
      </c>
    </row>
    <row r="3" spans="1:15">
      <c r="A3" s="16" t="s">
        <v>23</v>
      </c>
    </row>
    <row r="4" spans="1:15">
      <c r="A4" s="20" t="s">
        <v>24</v>
      </c>
      <c r="B4" s="21">
        <f>SUM(C4:L4)</f>
        <v>120640</v>
      </c>
      <c r="C4" s="22">
        <v>47640</v>
      </c>
      <c r="D4" s="23"/>
      <c r="E4" s="22">
        <v>18000</v>
      </c>
      <c r="F4" s="23"/>
      <c r="G4" s="23"/>
      <c r="H4" s="22">
        <v>6000</v>
      </c>
      <c r="I4" s="22">
        <v>14600</v>
      </c>
      <c r="J4" s="22">
        <v>20000</v>
      </c>
      <c r="K4" s="23"/>
      <c r="L4" s="22">
        <v>14400</v>
      </c>
      <c r="M4" s="22"/>
      <c r="N4" s="24"/>
      <c r="O4" s="17"/>
    </row>
    <row r="5" spans="1:15">
      <c r="A5" s="25" t="s">
        <v>25</v>
      </c>
      <c r="B5" s="21">
        <f>SUM(C5:L5)</f>
        <v>16748</v>
      </c>
      <c r="C5" s="22">
        <v>11948</v>
      </c>
      <c r="D5" s="23"/>
      <c r="E5" s="22"/>
      <c r="F5" s="23"/>
      <c r="G5" s="23"/>
      <c r="H5" s="22"/>
      <c r="I5" s="22">
        <v>4000</v>
      </c>
      <c r="J5" s="22">
        <v>800</v>
      </c>
      <c r="K5" s="23"/>
      <c r="L5" s="22"/>
      <c r="M5" s="22"/>
      <c r="N5" s="24" t="s">
        <v>147</v>
      </c>
      <c r="O5" s="17"/>
    </row>
    <row r="6" spans="1:15">
      <c r="A6" s="25" t="s">
        <v>148</v>
      </c>
      <c r="B6" s="21">
        <v>45590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4" t="s">
        <v>149</v>
      </c>
      <c r="O6" s="17"/>
    </row>
    <row r="7" spans="1:15">
      <c r="A7" s="25" t="s">
        <v>150</v>
      </c>
      <c r="B7" s="21">
        <f>SUM(C7:L7)</f>
        <v>4150</v>
      </c>
      <c r="C7" s="22">
        <v>880</v>
      </c>
      <c r="D7" s="23"/>
      <c r="E7" s="22"/>
      <c r="F7" s="22"/>
      <c r="G7" s="22">
        <v>487</v>
      </c>
      <c r="H7" s="22"/>
      <c r="I7" s="22">
        <v>1308</v>
      </c>
      <c r="J7" s="22">
        <v>1475</v>
      </c>
      <c r="K7" s="22"/>
      <c r="L7" s="22"/>
      <c r="M7" s="22"/>
      <c r="O7" s="17"/>
    </row>
    <row r="8" spans="1:15">
      <c r="A8" s="25" t="s">
        <v>151</v>
      </c>
      <c r="B8" s="21">
        <f>SUM(C8:L8)</f>
        <v>588020</v>
      </c>
      <c r="C8" s="22">
        <v>588020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7"/>
    </row>
    <row r="10" spans="1:15">
      <c r="A10" s="16" t="s">
        <v>152</v>
      </c>
      <c r="B10" s="26" t="s">
        <v>153</v>
      </c>
    </row>
    <row r="11" spans="1:15">
      <c r="A11" s="25" t="s">
        <v>24</v>
      </c>
      <c r="B11" s="27">
        <f>SUM(C11:L11)</f>
        <v>120640</v>
      </c>
      <c r="C11" s="28">
        <v>47640</v>
      </c>
      <c r="D11" s="29"/>
      <c r="E11" s="28">
        <v>18000</v>
      </c>
      <c r="F11" s="29"/>
      <c r="G11" s="29"/>
      <c r="H11" s="28">
        <v>6000</v>
      </c>
      <c r="I11" s="28">
        <v>14600</v>
      </c>
      <c r="J11" s="28">
        <v>20000</v>
      </c>
      <c r="K11" s="29"/>
      <c r="L11" s="28">
        <v>14400</v>
      </c>
      <c r="M11" s="28"/>
      <c r="O11" s="17"/>
    </row>
    <row r="12" spans="1:15">
      <c r="A12" s="25" t="s">
        <v>25</v>
      </c>
      <c r="B12" s="27">
        <f>SUM(C12:L12)</f>
        <v>16748</v>
      </c>
      <c r="C12" s="28">
        <v>11948</v>
      </c>
      <c r="D12" s="29"/>
      <c r="E12" s="28"/>
      <c r="F12" s="29"/>
      <c r="G12" s="29"/>
      <c r="H12" s="28"/>
      <c r="I12" s="28">
        <v>4000</v>
      </c>
      <c r="J12" s="28">
        <v>800</v>
      </c>
      <c r="K12" s="29"/>
      <c r="L12" s="28"/>
      <c r="M12" s="28"/>
      <c r="N12" s="24"/>
      <c r="O12" s="17"/>
    </row>
    <row r="13" spans="1:15">
      <c r="A13" s="25" t="s">
        <v>148</v>
      </c>
      <c r="B13" s="27">
        <v>45590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4"/>
      <c r="O13" s="17"/>
    </row>
    <row r="14" spans="1:15">
      <c r="A14" s="25" t="s">
        <v>150</v>
      </c>
      <c r="B14" s="27">
        <f>SUM(C14:L14)</f>
        <v>4150</v>
      </c>
      <c r="C14" s="28">
        <v>880</v>
      </c>
      <c r="D14" s="29"/>
      <c r="E14" s="28"/>
      <c r="F14" s="28"/>
      <c r="G14" s="28">
        <v>487</v>
      </c>
      <c r="H14" s="28"/>
      <c r="I14" s="28">
        <v>1308</v>
      </c>
      <c r="J14" s="28">
        <v>1475</v>
      </c>
      <c r="K14" s="28"/>
      <c r="L14" s="28"/>
      <c r="M14" s="28"/>
      <c r="O14" s="17"/>
    </row>
    <row r="15" spans="1:15">
      <c r="A15" s="25" t="s">
        <v>151</v>
      </c>
      <c r="B15" s="27">
        <f>SUM(C15:L15)</f>
        <v>588020</v>
      </c>
      <c r="C15" s="28">
        <v>588020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4"/>
      <c r="O15" s="17"/>
    </row>
    <row r="17" spans="1:15">
      <c r="A17" s="16" t="s">
        <v>154</v>
      </c>
    </row>
    <row r="18" spans="1:15">
      <c r="A18" s="25" t="s">
        <v>155</v>
      </c>
      <c r="B18" s="17">
        <f>SUM(C18:M18)</f>
        <v>6845</v>
      </c>
      <c r="C18" s="30">
        <v>3099</v>
      </c>
      <c r="D18" s="30">
        <v>271</v>
      </c>
      <c r="E18" s="30">
        <v>242</v>
      </c>
      <c r="F18" s="31"/>
      <c r="G18" s="31"/>
      <c r="H18" s="31"/>
      <c r="I18" s="30">
        <v>58</v>
      </c>
      <c r="J18" s="30">
        <v>779</v>
      </c>
      <c r="K18" s="31"/>
      <c r="L18" s="30">
        <v>311</v>
      </c>
      <c r="M18" s="30">
        <f>189+1861+35</f>
        <v>2085</v>
      </c>
      <c r="N18" s="18" t="s">
        <v>156</v>
      </c>
      <c r="O18" s="17"/>
    </row>
    <row r="19" spans="1:15">
      <c r="A19" s="25" t="s">
        <v>157</v>
      </c>
      <c r="B19" s="17">
        <f>SUM(C19:L19)</f>
        <v>200</v>
      </c>
      <c r="C19" s="30">
        <v>149</v>
      </c>
      <c r="D19" s="30">
        <v>25</v>
      </c>
      <c r="E19" s="30"/>
      <c r="F19" s="30"/>
      <c r="G19" s="30"/>
      <c r="H19" s="30"/>
      <c r="I19" s="30"/>
      <c r="J19" s="30">
        <v>26</v>
      </c>
      <c r="K19" s="30"/>
      <c r="L19" s="30"/>
      <c r="M19" s="30">
        <v>25</v>
      </c>
      <c r="N19" s="18" t="s">
        <v>158</v>
      </c>
      <c r="O19" s="17"/>
    </row>
    <row r="20" spans="1:15">
      <c r="A20" s="25" t="s">
        <v>159</v>
      </c>
      <c r="B20" s="17">
        <f>SUM(C20:L20)</f>
        <v>2500</v>
      </c>
      <c r="C20" s="30">
        <v>2500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8" t="s">
        <v>160</v>
      </c>
      <c r="O20" s="17"/>
    </row>
    <row r="21" spans="1:15">
      <c r="A21" s="25" t="s">
        <v>161</v>
      </c>
      <c r="B21" s="17">
        <f>SUM(C21:L21)</f>
        <v>0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5">
      <c r="C22" s="19">
        <f>SUM(C18:C20)</f>
        <v>5748</v>
      </c>
    </row>
    <row r="23" spans="1:15">
      <c r="A23" s="16" t="s">
        <v>162</v>
      </c>
    </row>
    <row r="24" spans="1:15">
      <c r="A24" s="25" t="s">
        <v>163</v>
      </c>
      <c r="B24" s="17"/>
      <c r="C24" s="17"/>
      <c r="D24" s="17">
        <f>C18/C22</f>
        <v>0.53914405010438415</v>
      </c>
      <c r="E24" s="17"/>
      <c r="F24" s="17"/>
      <c r="G24" s="17"/>
      <c r="H24" s="17"/>
      <c r="I24" s="17"/>
      <c r="J24" s="17"/>
      <c r="K24" s="17"/>
      <c r="L24" s="17"/>
      <c r="M24" s="17"/>
      <c r="N24" s="32"/>
      <c r="O24" s="17"/>
    </row>
    <row r="25" spans="1:15">
      <c r="A25" s="25" t="s">
        <v>164</v>
      </c>
      <c r="B25" s="17"/>
      <c r="C25" s="33"/>
      <c r="D25" s="17">
        <f>C19/C22</f>
        <v>2.5922059846903271E-2</v>
      </c>
      <c r="E25" s="17"/>
      <c r="F25" s="17"/>
      <c r="G25" s="17"/>
      <c r="H25" s="17"/>
      <c r="I25" s="17"/>
      <c r="J25" s="17"/>
      <c r="K25" s="17"/>
      <c r="L25" s="17"/>
      <c r="M25" s="17"/>
      <c r="N25" s="24"/>
      <c r="O25" s="17"/>
    </row>
    <row r="26" spans="1:15">
      <c r="A26" s="25" t="s">
        <v>165</v>
      </c>
      <c r="B26" s="17"/>
      <c r="C26" s="17"/>
      <c r="D26" s="19">
        <f>C20/C22</f>
        <v>0.43493389004871258</v>
      </c>
      <c r="O26" s="17"/>
    </row>
    <row r="27" spans="1:15">
      <c r="A27" s="25" t="s">
        <v>166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4"/>
      <c r="O27" s="17"/>
    </row>
    <row r="28" spans="1:15">
      <c r="A28" s="25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4"/>
    </row>
    <row r="29" spans="1:15">
      <c r="A29" s="34" t="s">
        <v>167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4"/>
    </row>
    <row r="30" spans="1:15">
      <c r="A30" s="25" t="s">
        <v>168</v>
      </c>
      <c r="B30" s="17"/>
      <c r="C30" s="17"/>
      <c r="D30" s="30">
        <v>120640</v>
      </c>
      <c r="E30" s="30">
        <v>47640</v>
      </c>
      <c r="F30" s="17">
        <f>E30/D30</f>
        <v>0.39489389920424406</v>
      </c>
      <c r="G30" s="20" t="s">
        <v>24</v>
      </c>
      <c r="H30" s="17" t="s">
        <v>169</v>
      </c>
      <c r="I30" s="17">
        <f>AVERAGE(F30:F32)</f>
        <v>0.44011356891176662</v>
      </c>
      <c r="J30" s="35">
        <v>0.44</v>
      </c>
      <c r="K30" s="17"/>
      <c r="L30" s="17"/>
      <c r="M30" s="17"/>
      <c r="N30" s="24"/>
      <c r="O30" s="17"/>
    </row>
    <row r="31" spans="1:15">
      <c r="A31" s="25" t="s">
        <v>170</v>
      </c>
      <c r="B31" s="17"/>
      <c r="C31" s="17"/>
      <c r="D31" s="30">
        <v>16748</v>
      </c>
      <c r="E31" s="30">
        <v>11948</v>
      </c>
      <c r="F31" s="17">
        <f>E31/D31</f>
        <v>0.71339861475997135</v>
      </c>
      <c r="G31" s="25" t="s">
        <v>25</v>
      </c>
      <c r="H31" s="17" t="s">
        <v>171</v>
      </c>
      <c r="I31" s="17">
        <f>MEDIAN(F30:F32)</f>
        <v>0.39489389920424406</v>
      </c>
      <c r="J31" s="35">
        <v>0.4</v>
      </c>
      <c r="K31" s="17"/>
      <c r="L31" s="17"/>
      <c r="M31" s="17"/>
      <c r="N31" s="24"/>
      <c r="O31" s="17"/>
    </row>
    <row r="32" spans="1:15">
      <c r="A32" s="25" t="s">
        <v>172</v>
      </c>
      <c r="B32" s="17"/>
      <c r="C32" s="17"/>
      <c r="D32" s="30">
        <v>4150</v>
      </c>
      <c r="E32" s="30">
        <v>880</v>
      </c>
      <c r="F32" s="17">
        <f>E32/D32</f>
        <v>0.21204819277108433</v>
      </c>
      <c r="G32" s="20" t="s">
        <v>173</v>
      </c>
      <c r="H32" s="17" t="s">
        <v>174</v>
      </c>
      <c r="I32" s="17">
        <f>STDEV(F30:F32)</f>
        <v>0.25371573720100965</v>
      </c>
      <c r="J32" s="35">
        <v>0.25</v>
      </c>
      <c r="K32" s="17"/>
      <c r="L32" s="17"/>
      <c r="M32" s="17"/>
      <c r="N32" s="24"/>
      <c r="O32" s="17"/>
    </row>
    <row r="33" spans="1:15">
      <c r="A33" s="25" t="s">
        <v>175</v>
      </c>
      <c r="B33" s="17"/>
      <c r="C33" s="17"/>
      <c r="D33" s="30">
        <v>588020</v>
      </c>
      <c r="E33" s="30">
        <v>588020</v>
      </c>
      <c r="F33" s="17">
        <f>E33/D33</f>
        <v>1</v>
      </c>
      <c r="H33" s="17"/>
      <c r="I33" s="17"/>
      <c r="J33" s="17"/>
      <c r="K33" s="17"/>
      <c r="L33" s="17"/>
      <c r="M33" s="17"/>
      <c r="N33" s="24"/>
      <c r="O33" s="17"/>
    </row>
    <row r="34" spans="1:15" ht="15.75">
      <c r="A34" s="25" t="s">
        <v>176</v>
      </c>
      <c r="B34" s="17"/>
      <c r="C34" s="17"/>
      <c r="H34" s="36" t="s">
        <v>31</v>
      </c>
      <c r="I34" s="37">
        <v>0.44</v>
      </c>
      <c r="N34" s="24"/>
      <c r="O34" s="17"/>
    </row>
    <row r="35" spans="1:15" ht="15.75">
      <c r="A35" s="25" t="s">
        <v>177</v>
      </c>
      <c r="B35" s="17"/>
      <c r="C35" s="17"/>
      <c r="H35" s="36" t="s">
        <v>29</v>
      </c>
      <c r="I35" s="37">
        <v>0.4</v>
      </c>
      <c r="N35" s="24"/>
      <c r="O35" s="17"/>
    </row>
    <row r="36" spans="1:15" ht="15.75">
      <c r="A36" s="25"/>
      <c r="B36" s="17"/>
      <c r="C36" s="17"/>
      <c r="H36" s="36" t="s">
        <v>27</v>
      </c>
      <c r="I36" s="38">
        <v>0.25</v>
      </c>
      <c r="N36" s="24"/>
      <c r="O36" s="17"/>
    </row>
    <row r="37" spans="1:15">
      <c r="A37" s="16" t="s">
        <v>178</v>
      </c>
      <c r="E37" s="22"/>
      <c r="G37" s="20"/>
    </row>
    <row r="38" spans="1:15">
      <c r="A38" s="25" t="s">
        <v>179</v>
      </c>
      <c r="E38" s="22"/>
      <c r="G38" s="20"/>
      <c r="N38" s="39"/>
      <c r="O38" s="17"/>
    </row>
    <row r="39" spans="1:15" ht="25.5">
      <c r="A39" s="40" t="s">
        <v>180</v>
      </c>
      <c r="B39" s="41"/>
      <c r="C39" s="41"/>
      <c r="E39" s="22">
        <v>47640</v>
      </c>
      <c r="F39" s="19">
        <f>E39/E43</f>
        <v>7.3463194384475891E-2</v>
      </c>
      <c r="G39" s="20" t="s">
        <v>24</v>
      </c>
      <c r="I39" s="19">
        <f>AVERAGE(F39:F42)</f>
        <v>0.25</v>
      </c>
      <c r="J39" s="42">
        <v>0.25</v>
      </c>
      <c r="N39" s="43"/>
      <c r="O39" s="44"/>
    </row>
    <row r="40" spans="1:15">
      <c r="A40" s="25" t="s">
        <v>181</v>
      </c>
      <c r="B40" s="17"/>
      <c r="C40" s="17"/>
      <c r="D40" s="17"/>
      <c r="E40" s="22">
        <v>11948</v>
      </c>
      <c r="F40" s="17">
        <f>E40/E43</f>
        <v>1.8424396442185513E-2</v>
      </c>
      <c r="G40" s="25" t="s">
        <v>25</v>
      </c>
      <c r="H40" s="17"/>
      <c r="I40" s="17">
        <f>MEDIAN(F39:F42)</f>
        <v>4.5943795413330699E-2</v>
      </c>
      <c r="J40" s="35">
        <v>4.5999999999999999E-2</v>
      </c>
      <c r="K40" s="17">
        <v>4.5999999999999996</v>
      </c>
      <c r="L40" s="17"/>
      <c r="M40" s="17"/>
      <c r="N40" s="39"/>
      <c r="O40" s="17"/>
    </row>
    <row r="41" spans="1:15">
      <c r="A41" s="25" t="s">
        <v>182</v>
      </c>
      <c r="B41" s="17"/>
      <c r="C41" s="17"/>
      <c r="E41" s="22">
        <v>880</v>
      </c>
      <c r="F41" s="19">
        <f>E41/E43</f>
        <v>1.3570027510146679E-3</v>
      </c>
      <c r="G41" s="20" t="s">
        <v>183</v>
      </c>
      <c r="I41" s="19">
        <f>STDEV(F39:F42)</f>
        <v>0.43891666173508387</v>
      </c>
      <c r="J41" s="45">
        <v>0.499</v>
      </c>
      <c r="N41" s="43"/>
      <c r="O41" s="17"/>
    </row>
    <row r="42" spans="1:15">
      <c r="A42" s="25" t="s">
        <v>184</v>
      </c>
      <c r="B42" s="17"/>
      <c r="C42" s="17"/>
      <c r="E42" s="22">
        <v>588020</v>
      </c>
      <c r="F42" s="46">
        <f>E42/E43</f>
        <v>0.90675540642232388</v>
      </c>
      <c r="G42" s="25" t="s">
        <v>151</v>
      </c>
      <c r="O42" s="17"/>
    </row>
    <row r="43" spans="1:15">
      <c r="A43" s="25" t="s">
        <v>84</v>
      </c>
      <c r="B43" s="17"/>
      <c r="C43" s="17"/>
      <c r="D43" s="17"/>
      <c r="E43" s="47">
        <f>SUM(E39:E42)</f>
        <v>648488</v>
      </c>
      <c r="F43" s="17"/>
      <c r="H43" s="17"/>
      <c r="I43" s="17"/>
      <c r="J43" s="17"/>
      <c r="K43" s="17"/>
      <c r="L43" s="17"/>
      <c r="M43" s="17"/>
      <c r="N43" s="24"/>
      <c r="O43" s="17"/>
    </row>
    <row r="44" spans="1:15">
      <c r="A44" s="25" t="s">
        <v>85</v>
      </c>
      <c r="B44" s="17"/>
      <c r="C44" s="17"/>
      <c r="O44" s="17"/>
    </row>
    <row r="45" spans="1:15" ht="15.75">
      <c r="A45" s="25" t="s">
        <v>86</v>
      </c>
      <c r="B45" s="17"/>
      <c r="C45" s="17"/>
      <c r="D45" s="17"/>
      <c r="E45" s="17"/>
      <c r="F45" s="17"/>
      <c r="G45" s="17"/>
      <c r="H45" s="36" t="s">
        <v>31</v>
      </c>
      <c r="I45" s="37">
        <v>0.25</v>
      </c>
      <c r="J45" s="17"/>
      <c r="K45" s="17"/>
      <c r="L45" s="17"/>
      <c r="M45" s="17"/>
      <c r="N45" s="24"/>
      <c r="O45" s="17"/>
    </row>
    <row r="46" spans="1:15" ht="15.75">
      <c r="A46" s="25" t="s">
        <v>87</v>
      </c>
      <c r="H46" s="36" t="s">
        <v>29</v>
      </c>
      <c r="I46" s="37">
        <v>0.05</v>
      </c>
    </row>
    <row r="47" spans="1:15" ht="15.75">
      <c r="A47" s="25"/>
      <c r="H47" s="36" t="s">
        <v>27</v>
      </c>
      <c r="I47" s="48">
        <v>0.5</v>
      </c>
    </row>
    <row r="48" spans="1:15">
      <c r="A48" s="16" t="s">
        <v>88</v>
      </c>
      <c r="I48" s="20" t="s">
        <v>24</v>
      </c>
      <c r="J48" s="19">
        <f>K48/100</f>
        <v>7.2999999999999995E-2</v>
      </c>
      <c r="K48" s="19">
        <v>7.3</v>
      </c>
    </row>
    <row r="49" spans="1:11">
      <c r="A49" s="25" t="s">
        <v>89</v>
      </c>
      <c r="C49" s="17"/>
      <c r="D49" s="17"/>
      <c r="I49" s="25" t="s">
        <v>25</v>
      </c>
      <c r="J49" s="19">
        <f>K49/100</f>
        <v>1.8000000000000002E-2</v>
      </c>
      <c r="K49" s="19">
        <v>1.8</v>
      </c>
    </row>
    <row r="50" spans="1:11">
      <c r="A50" s="25" t="s">
        <v>90</v>
      </c>
      <c r="I50" s="20" t="s">
        <v>183</v>
      </c>
      <c r="J50" s="19">
        <f>K50/100</f>
        <v>2E-3</v>
      </c>
      <c r="K50" s="19">
        <v>0.2</v>
      </c>
    </row>
    <row r="51" spans="1:11">
      <c r="A51" s="25" t="s">
        <v>91</v>
      </c>
      <c r="C51" s="46"/>
      <c r="D51" s="46"/>
      <c r="I51" s="25" t="s">
        <v>151</v>
      </c>
      <c r="J51" s="19">
        <f>K51/100</f>
        <v>0.90700000000000003</v>
      </c>
      <c r="K51" s="19">
        <v>90.7</v>
      </c>
    </row>
    <row r="52" spans="1:11">
      <c r="A52" s="49" t="s">
        <v>92</v>
      </c>
      <c r="K52" s="19">
        <f>SUM(K48:K51)</f>
        <v>100</v>
      </c>
    </row>
    <row r="53" spans="1:11">
      <c r="A53" s="25" t="s">
        <v>208</v>
      </c>
    </row>
  </sheetData>
  <phoneticPr fontId="32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zoomScale="80" zoomScaleNormal="80" workbookViewId="0">
      <pane xSplit="1" ySplit="1" topLeftCell="N29" activePane="bottomRight" state="frozen"/>
      <selection pane="topRight" activeCell="B1" sqref="B1"/>
      <selection pane="bottomLeft" activeCell="A2" sqref="A2"/>
      <selection pane="bottomRight" activeCell="H45" sqref="H45:I46"/>
    </sheetView>
  </sheetViews>
  <sheetFormatPr defaultColWidth="18.125" defaultRowHeight="12.75"/>
  <cols>
    <col min="1" max="1" width="27.625" style="18" customWidth="1"/>
    <col min="2" max="2" width="9.625" style="19" bestFit="1" customWidth="1"/>
    <col min="3" max="3" width="9.625" style="19" customWidth="1"/>
    <col min="4" max="4" width="8.5" style="19" customWidth="1"/>
    <col min="5" max="5" width="10.125" style="19" customWidth="1"/>
    <col min="6" max="6" width="10.875" style="19" customWidth="1"/>
    <col min="7" max="7" width="8.5" style="19" customWidth="1"/>
    <col min="8" max="8" width="17.625" style="19" customWidth="1"/>
    <col min="9" max="9" width="6.125" style="19" customWidth="1"/>
    <col min="10" max="13" width="8.5" style="19" customWidth="1"/>
    <col min="14" max="14" width="53.125" style="18" customWidth="1"/>
    <col min="15" max="256" width="18.125" style="18"/>
    <col min="257" max="257" width="27.625" style="18" customWidth="1"/>
    <col min="258" max="258" width="9.625" style="18" bestFit="1" customWidth="1"/>
    <col min="259" max="259" width="9.625" style="18" customWidth="1"/>
    <col min="260" max="260" width="8.5" style="18" customWidth="1"/>
    <col min="261" max="261" width="10.125" style="18" customWidth="1"/>
    <col min="262" max="262" width="10.875" style="18" customWidth="1"/>
    <col min="263" max="263" width="8.5" style="18" customWidth="1"/>
    <col min="264" max="264" width="17.625" style="18" customWidth="1"/>
    <col min="265" max="265" width="6.125" style="18" customWidth="1"/>
    <col min="266" max="269" width="8.5" style="18" customWidth="1"/>
    <col min="270" max="270" width="53.125" style="18" customWidth="1"/>
    <col min="271" max="512" width="18.125" style="18"/>
    <col min="513" max="513" width="27.625" style="18" customWidth="1"/>
    <col min="514" max="514" width="9.625" style="18" bestFit="1" customWidth="1"/>
    <col min="515" max="515" width="9.625" style="18" customWidth="1"/>
    <col min="516" max="516" width="8.5" style="18" customWidth="1"/>
    <col min="517" max="517" width="10.125" style="18" customWidth="1"/>
    <col min="518" max="518" width="10.875" style="18" customWidth="1"/>
    <col min="519" max="519" width="8.5" style="18" customWidth="1"/>
    <col min="520" max="520" width="17.625" style="18" customWidth="1"/>
    <col min="521" max="521" width="6.125" style="18" customWidth="1"/>
    <col min="522" max="525" width="8.5" style="18" customWidth="1"/>
    <col min="526" max="526" width="53.125" style="18" customWidth="1"/>
    <col min="527" max="768" width="18.125" style="18"/>
    <col min="769" max="769" width="27.625" style="18" customWidth="1"/>
    <col min="770" max="770" width="9.625" style="18" bestFit="1" customWidth="1"/>
    <col min="771" max="771" width="9.625" style="18" customWidth="1"/>
    <col min="772" max="772" width="8.5" style="18" customWidth="1"/>
    <col min="773" max="773" width="10.125" style="18" customWidth="1"/>
    <col min="774" max="774" width="10.875" style="18" customWidth="1"/>
    <col min="775" max="775" width="8.5" style="18" customWidth="1"/>
    <col min="776" max="776" width="17.625" style="18" customWidth="1"/>
    <col min="777" max="777" width="6.125" style="18" customWidth="1"/>
    <col min="778" max="781" width="8.5" style="18" customWidth="1"/>
    <col min="782" max="782" width="53.125" style="18" customWidth="1"/>
    <col min="783" max="1024" width="18.125" style="18"/>
    <col min="1025" max="1025" width="27.625" style="18" customWidth="1"/>
    <col min="1026" max="1026" width="9.625" style="18" bestFit="1" customWidth="1"/>
    <col min="1027" max="1027" width="9.625" style="18" customWidth="1"/>
    <col min="1028" max="1028" width="8.5" style="18" customWidth="1"/>
    <col min="1029" max="1029" width="10.125" style="18" customWidth="1"/>
    <col min="1030" max="1030" width="10.875" style="18" customWidth="1"/>
    <col min="1031" max="1031" width="8.5" style="18" customWidth="1"/>
    <col min="1032" max="1032" width="17.625" style="18" customWidth="1"/>
    <col min="1033" max="1033" width="6.125" style="18" customWidth="1"/>
    <col min="1034" max="1037" width="8.5" style="18" customWidth="1"/>
    <col min="1038" max="1038" width="53.125" style="18" customWidth="1"/>
    <col min="1039" max="1280" width="18.125" style="18"/>
    <col min="1281" max="1281" width="27.625" style="18" customWidth="1"/>
    <col min="1282" max="1282" width="9.625" style="18" bestFit="1" customWidth="1"/>
    <col min="1283" max="1283" width="9.625" style="18" customWidth="1"/>
    <col min="1284" max="1284" width="8.5" style="18" customWidth="1"/>
    <col min="1285" max="1285" width="10.125" style="18" customWidth="1"/>
    <col min="1286" max="1286" width="10.875" style="18" customWidth="1"/>
    <col min="1287" max="1287" width="8.5" style="18" customWidth="1"/>
    <col min="1288" max="1288" width="17.625" style="18" customWidth="1"/>
    <col min="1289" max="1289" width="6.125" style="18" customWidth="1"/>
    <col min="1290" max="1293" width="8.5" style="18" customWidth="1"/>
    <col min="1294" max="1294" width="53.125" style="18" customWidth="1"/>
    <col min="1295" max="1536" width="18.125" style="18"/>
    <col min="1537" max="1537" width="27.625" style="18" customWidth="1"/>
    <col min="1538" max="1538" width="9.625" style="18" bestFit="1" customWidth="1"/>
    <col min="1539" max="1539" width="9.625" style="18" customWidth="1"/>
    <col min="1540" max="1540" width="8.5" style="18" customWidth="1"/>
    <col min="1541" max="1541" width="10.125" style="18" customWidth="1"/>
    <col min="1542" max="1542" width="10.875" style="18" customWidth="1"/>
    <col min="1543" max="1543" width="8.5" style="18" customWidth="1"/>
    <col min="1544" max="1544" width="17.625" style="18" customWidth="1"/>
    <col min="1545" max="1545" width="6.125" style="18" customWidth="1"/>
    <col min="1546" max="1549" width="8.5" style="18" customWidth="1"/>
    <col min="1550" max="1550" width="53.125" style="18" customWidth="1"/>
    <col min="1551" max="1792" width="18.125" style="18"/>
    <col min="1793" max="1793" width="27.625" style="18" customWidth="1"/>
    <col min="1794" max="1794" width="9.625" style="18" bestFit="1" customWidth="1"/>
    <col min="1795" max="1795" width="9.625" style="18" customWidth="1"/>
    <col min="1796" max="1796" width="8.5" style="18" customWidth="1"/>
    <col min="1797" max="1797" width="10.125" style="18" customWidth="1"/>
    <col min="1798" max="1798" width="10.875" style="18" customWidth="1"/>
    <col min="1799" max="1799" width="8.5" style="18" customWidth="1"/>
    <col min="1800" max="1800" width="17.625" style="18" customWidth="1"/>
    <col min="1801" max="1801" width="6.125" style="18" customWidth="1"/>
    <col min="1802" max="1805" width="8.5" style="18" customWidth="1"/>
    <col min="1806" max="1806" width="53.125" style="18" customWidth="1"/>
    <col min="1807" max="2048" width="18.125" style="18"/>
    <col min="2049" max="2049" width="27.625" style="18" customWidth="1"/>
    <col min="2050" max="2050" width="9.625" style="18" bestFit="1" customWidth="1"/>
    <col min="2051" max="2051" width="9.625" style="18" customWidth="1"/>
    <col min="2052" max="2052" width="8.5" style="18" customWidth="1"/>
    <col min="2053" max="2053" width="10.125" style="18" customWidth="1"/>
    <col min="2054" max="2054" width="10.875" style="18" customWidth="1"/>
    <col min="2055" max="2055" width="8.5" style="18" customWidth="1"/>
    <col min="2056" max="2056" width="17.625" style="18" customWidth="1"/>
    <col min="2057" max="2057" width="6.125" style="18" customWidth="1"/>
    <col min="2058" max="2061" width="8.5" style="18" customWidth="1"/>
    <col min="2062" max="2062" width="53.125" style="18" customWidth="1"/>
    <col min="2063" max="2304" width="18.125" style="18"/>
    <col min="2305" max="2305" width="27.625" style="18" customWidth="1"/>
    <col min="2306" max="2306" width="9.625" style="18" bestFit="1" customWidth="1"/>
    <col min="2307" max="2307" width="9.625" style="18" customWidth="1"/>
    <col min="2308" max="2308" width="8.5" style="18" customWidth="1"/>
    <col min="2309" max="2309" width="10.125" style="18" customWidth="1"/>
    <col min="2310" max="2310" width="10.875" style="18" customWidth="1"/>
    <col min="2311" max="2311" width="8.5" style="18" customWidth="1"/>
    <col min="2312" max="2312" width="17.625" style="18" customWidth="1"/>
    <col min="2313" max="2313" width="6.125" style="18" customWidth="1"/>
    <col min="2314" max="2317" width="8.5" style="18" customWidth="1"/>
    <col min="2318" max="2318" width="53.125" style="18" customWidth="1"/>
    <col min="2319" max="2560" width="18.125" style="18"/>
    <col min="2561" max="2561" width="27.625" style="18" customWidth="1"/>
    <col min="2562" max="2562" width="9.625" style="18" bestFit="1" customWidth="1"/>
    <col min="2563" max="2563" width="9.625" style="18" customWidth="1"/>
    <col min="2564" max="2564" width="8.5" style="18" customWidth="1"/>
    <col min="2565" max="2565" width="10.125" style="18" customWidth="1"/>
    <col min="2566" max="2566" width="10.875" style="18" customWidth="1"/>
    <col min="2567" max="2567" width="8.5" style="18" customWidth="1"/>
    <col min="2568" max="2568" width="17.625" style="18" customWidth="1"/>
    <col min="2569" max="2569" width="6.125" style="18" customWidth="1"/>
    <col min="2570" max="2573" width="8.5" style="18" customWidth="1"/>
    <col min="2574" max="2574" width="53.125" style="18" customWidth="1"/>
    <col min="2575" max="2816" width="18.125" style="18"/>
    <col min="2817" max="2817" width="27.625" style="18" customWidth="1"/>
    <col min="2818" max="2818" width="9.625" style="18" bestFit="1" customWidth="1"/>
    <col min="2819" max="2819" width="9.625" style="18" customWidth="1"/>
    <col min="2820" max="2820" width="8.5" style="18" customWidth="1"/>
    <col min="2821" max="2821" width="10.125" style="18" customWidth="1"/>
    <col min="2822" max="2822" width="10.875" style="18" customWidth="1"/>
    <col min="2823" max="2823" width="8.5" style="18" customWidth="1"/>
    <col min="2824" max="2824" width="17.625" style="18" customWidth="1"/>
    <col min="2825" max="2825" width="6.125" style="18" customWidth="1"/>
    <col min="2826" max="2829" width="8.5" style="18" customWidth="1"/>
    <col min="2830" max="2830" width="53.125" style="18" customWidth="1"/>
    <col min="2831" max="3072" width="18.125" style="18"/>
    <col min="3073" max="3073" width="27.625" style="18" customWidth="1"/>
    <col min="3074" max="3074" width="9.625" style="18" bestFit="1" customWidth="1"/>
    <col min="3075" max="3075" width="9.625" style="18" customWidth="1"/>
    <col min="3076" max="3076" width="8.5" style="18" customWidth="1"/>
    <col min="3077" max="3077" width="10.125" style="18" customWidth="1"/>
    <col min="3078" max="3078" width="10.875" style="18" customWidth="1"/>
    <col min="3079" max="3079" width="8.5" style="18" customWidth="1"/>
    <col min="3080" max="3080" width="17.625" style="18" customWidth="1"/>
    <col min="3081" max="3081" width="6.125" style="18" customWidth="1"/>
    <col min="3082" max="3085" width="8.5" style="18" customWidth="1"/>
    <col min="3086" max="3086" width="53.125" style="18" customWidth="1"/>
    <col min="3087" max="3328" width="18.125" style="18"/>
    <col min="3329" max="3329" width="27.625" style="18" customWidth="1"/>
    <col min="3330" max="3330" width="9.625" style="18" bestFit="1" customWidth="1"/>
    <col min="3331" max="3331" width="9.625" style="18" customWidth="1"/>
    <col min="3332" max="3332" width="8.5" style="18" customWidth="1"/>
    <col min="3333" max="3333" width="10.125" style="18" customWidth="1"/>
    <col min="3334" max="3334" width="10.875" style="18" customWidth="1"/>
    <col min="3335" max="3335" width="8.5" style="18" customWidth="1"/>
    <col min="3336" max="3336" width="17.625" style="18" customWidth="1"/>
    <col min="3337" max="3337" width="6.125" style="18" customWidth="1"/>
    <col min="3338" max="3341" width="8.5" style="18" customWidth="1"/>
    <col min="3342" max="3342" width="53.125" style="18" customWidth="1"/>
    <col min="3343" max="3584" width="18.125" style="18"/>
    <col min="3585" max="3585" width="27.625" style="18" customWidth="1"/>
    <col min="3586" max="3586" width="9.625" style="18" bestFit="1" customWidth="1"/>
    <col min="3587" max="3587" width="9.625" style="18" customWidth="1"/>
    <col min="3588" max="3588" width="8.5" style="18" customWidth="1"/>
    <col min="3589" max="3589" width="10.125" style="18" customWidth="1"/>
    <col min="3590" max="3590" width="10.875" style="18" customWidth="1"/>
    <col min="3591" max="3591" width="8.5" style="18" customWidth="1"/>
    <col min="3592" max="3592" width="17.625" style="18" customWidth="1"/>
    <col min="3593" max="3593" width="6.125" style="18" customWidth="1"/>
    <col min="3594" max="3597" width="8.5" style="18" customWidth="1"/>
    <col min="3598" max="3598" width="53.125" style="18" customWidth="1"/>
    <col min="3599" max="3840" width="18.125" style="18"/>
    <col min="3841" max="3841" width="27.625" style="18" customWidth="1"/>
    <col min="3842" max="3842" width="9.625" style="18" bestFit="1" customWidth="1"/>
    <col min="3843" max="3843" width="9.625" style="18" customWidth="1"/>
    <col min="3844" max="3844" width="8.5" style="18" customWidth="1"/>
    <col min="3845" max="3845" width="10.125" style="18" customWidth="1"/>
    <col min="3846" max="3846" width="10.875" style="18" customWidth="1"/>
    <col min="3847" max="3847" width="8.5" style="18" customWidth="1"/>
    <col min="3848" max="3848" width="17.625" style="18" customWidth="1"/>
    <col min="3849" max="3849" width="6.125" style="18" customWidth="1"/>
    <col min="3850" max="3853" width="8.5" style="18" customWidth="1"/>
    <col min="3854" max="3854" width="53.125" style="18" customWidth="1"/>
    <col min="3855" max="4096" width="18.125" style="18"/>
    <col min="4097" max="4097" width="27.625" style="18" customWidth="1"/>
    <col min="4098" max="4098" width="9.625" style="18" bestFit="1" customWidth="1"/>
    <col min="4099" max="4099" width="9.625" style="18" customWidth="1"/>
    <col min="4100" max="4100" width="8.5" style="18" customWidth="1"/>
    <col min="4101" max="4101" width="10.125" style="18" customWidth="1"/>
    <col min="4102" max="4102" width="10.875" style="18" customWidth="1"/>
    <col min="4103" max="4103" width="8.5" style="18" customWidth="1"/>
    <col min="4104" max="4104" width="17.625" style="18" customWidth="1"/>
    <col min="4105" max="4105" width="6.125" style="18" customWidth="1"/>
    <col min="4106" max="4109" width="8.5" style="18" customWidth="1"/>
    <col min="4110" max="4110" width="53.125" style="18" customWidth="1"/>
    <col min="4111" max="4352" width="18.125" style="18"/>
    <col min="4353" max="4353" width="27.625" style="18" customWidth="1"/>
    <col min="4354" max="4354" width="9.625" style="18" bestFit="1" customWidth="1"/>
    <col min="4355" max="4355" width="9.625" style="18" customWidth="1"/>
    <col min="4356" max="4356" width="8.5" style="18" customWidth="1"/>
    <col min="4357" max="4357" width="10.125" style="18" customWidth="1"/>
    <col min="4358" max="4358" width="10.875" style="18" customWidth="1"/>
    <col min="4359" max="4359" width="8.5" style="18" customWidth="1"/>
    <col min="4360" max="4360" width="17.625" style="18" customWidth="1"/>
    <col min="4361" max="4361" width="6.125" style="18" customWidth="1"/>
    <col min="4362" max="4365" width="8.5" style="18" customWidth="1"/>
    <col min="4366" max="4366" width="53.125" style="18" customWidth="1"/>
    <col min="4367" max="4608" width="18.125" style="18"/>
    <col min="4609" max="4609" width="27.625" style="18" customWidth="1"/>
    <col min="4610" max="4610" width="9.625" style="18" bestFit="1" customWidth="1"/>
    <col min="4611" max="4611" width="9.625" style="18" customWidth="1"/>
    <col min="4612" max="4612" width="8.5" style="18" customWidth="1"/>
    <col min="4613" max="4613" width="10.125" style="18" customWidth="1"/>
    <col min="4614" max="4614" width="10.875" style="18" customWidth="1"/>
    <col min="4615" max="4615" width="8.5" style="18" customWidth="1"/>
    <col min="4616" max="4616" width="17.625" style="18" customWidth="1"/>
    <col min="4617" max="4617" width="6.125" style="18" customWidth="1"/>
    <col min="4618" max="4621" width="8.5" style="18" customWidth="1"/>
    <col min="4622" max="4622" width="53.125" style="18" customWidth="1"/>
    <col min="4623" max="4864" width="18.125" style="18"/>
    <col min="4865" max="4865" width="27.625" style="18" customWidth="1"/>
    <col min="4866" max="4866" width="9.625" style="18" bestFit="1" customWidth="1"/>
    <col min="4867" max="4867" width="9.625" style="18" customWidth="1"/>
    <col min="4868" max="4868" width="8.5" style="18" customWidth="1"/>
    <col min="4869" max="4869" width="10.125" style="18" customWidth="1"/>
    <col min="4870" max="4870" width="10.875" style="18" customWidth="1"/>
    <col min="4871" max="4871" width="8.5" style="18" customWidth="1"/>
    <col min="4872" max="4872" width="17.625" style="18" customWidth="1"/>
    <col min="4873" max="4873" width="6.125" style="18" customWidth="1"/>
    <col min="4874" max="4877" width="8.5" style="18" customWidth="1"/>
    <col min="4878" max="4878" width="53.125" style="18" customWidth="1"/>
    <col min="4879" max="5120" width="18.125" style="18"/>
    <col min="5121" max="5121" width="27.625" style="18" customWidth="1"/>
    <col min="5122" max="5122" width="9.625" style="18" bestFit="1" customWidth="1"/>
    <col min="5123" max="5123" width="9.625" style="18" customWidth="1"/>
    <col min="5124" max="5124" width="8.5" style="18" customWidth="1"/>
    <col min="5125" max="5125" width="10.125" style="18" customWidth="1"/>
    <col min="5126" max="5126" width="10.875" style="18" customWidth="1"/>
    <col min="5127" max="5127" width="8.5" style="18" customWidth="1"/>
    <col min="5128" max="5128" width="17.625" style="18" customWidth="1"/>
    <col min="5129" max="5129" width="6.125" style="18" customWidth="1"/>
    <col min="5130" max="5133" width="8.5" style="18" customWidth="1"/>
    <col min="5134" max="5134" width="53.125" style="18" customWidth="1"/>
    <col min="5135" max="5376" width="18.125" style="18"/>
    <col min="5377" max="5377" width="27.625" style="18" customWidth="1"/>
    <col min="5378" max="5378" width="9.625" style="18" bestFit="1" customWidth="1"/>
    <col min="5379" max="5379" width="9.625" style="18" customWidth="1"/>
    <col min="5380" max="5380" width="8.5" style="18" customWidth="1"/>
    <col min="5381" max="5381" width="10.125" style="18" customWidth="1"/>
    <col min="5382" max="5382" width="10.875" style="18" customWidth="1"/>
    <col min="5383" max="5383" width="8.5" style="18" customWidth="1"/>
    <col min="5384" max="5384" width="17.625" style="18" customWidth="1"/>
    <col min="5385" max="5385" width="6.125" style="18" customWidth="1"/>
    <col min="5386" max="5389" width="8.5" style="18" customWidth="1"/>
    <col min="5390" max="5390" width="53.125" style="18" customWidth="1"/>
    <col min="5391" max="5632" width="18.125" style="18"/>
    <col min="5633" max="5633" width="27.625" style="18" customWidth="1"/>
    <col min="5634" max="5634" width="9.625" style="18" bestFit="1" customWidth="1"/>
    <col min="5635" max="5635" width="9.625" style="18" customWidth="1"/>
    <col min="5636" max="5636" width="8.5" style="18" customWidth="1"/>
    <col min="5637" max="5637" width="10.125" style="18" customWidth="1"/>
    <col min="5638" max="5638" width="10.875" style="18" customWidth="1"/>
    <col min="5639" max="5639" width="8.5" style="18" customWidth="1"/>
    <col min="5640" max="5640" width="17.625" style="18" customWidth="1"/>
    <col min="5641" max="5641" width="6.125" style="18" customWidth="1"/>
    <col min="5642" max="5645" width="8.5" style="18" customWidth="1"/>
    <col min="5646" max="5646" width="53.125" style="18" customWidth="1"/>
    <col min="5647" max="5888" width="18.125" style="18"/>
    <col min="5889" max="5889" width="27.625" style="18" customWidth="1"/>
    <col min="5890" max="5890" width="9.625" style="18" bestFit="1" customWidth="1"/>
    <col min="5891" max="5891" width="9.625" style="18" customWidth="1"/>
    <col min="5892" max="5892" width="8.5" style="18" customWidth="1"/>
    <col min="5893" max="5893" width="10.125" style="18" customWidth="1"/>
    <col min="5894" max="5894" width="10.875" style="18" customWidth="1"/>
    <col min="5895" max="5895" width="8.5" style="18" customWidth="1"/>
    <col min="5896" max="5896" width="17.625" style="18" customWidth="1"/>
    <col min="5897" max="5897" width="6.125" style="18" customWidth="1"/>
    <col min="5898" max="5901" width="8.5" style="18" customWidth="1"/>
    <col min="5902" max="5902" width="53.125" style="18" customWidth="1"/>
    <col min="5903" max="6144" width="18.125" style="18"/>
    <col min="6145" max="6145" width="27.625" style="18" customWidth="1"/>
    <col min="6146" max="6146" width="9.625" style="18" bestFit="1" customWidth="1"/>
    <col min="6147" max="6147" width="9.625" style="18" customWidth="1"/>
    <col min="6148" max="6148" width="8.5" style="18" customWidth="1"/>
    <col min="6149" max="6149" width="10.125" style="18" customWidth="1"/>
    <col min="6150" max="6150" width="10.875" style="18" customWidth="1"/>
    <col min="6151" max="6151" width="8.5" style="18" customWidth="1"/>
    <col min="6152" max="6152" width="17.625" style="18" customWidth="1"/>
    <col min="6153" max="6153" width="6.125" style="18" customWidth="1"/>
    <col min="6154" max="6157" width="8.5" style="18" customWidth="1"/>
    <col min="6158" max="6158" width="53.125" style="18" customWidth="1"/>
    <col min="6159" max="6400" width="18.125" style="18"/>
    <col min="6401" max="6401" width="27.625" style="18" customWidth="1"/>
    <col min="6402" max="6402" width="9.625" style="18" bestFit="1" customWidth="1"/>
    <col min="6403" max="6403" width="9.625" style="18" customWidth="1"/>
    <col min="6404" max="6404" width="8.5" style="18" customWidth="1"/>
    <col min="6405" max="6405" width="10.125" style="18" customWidth="1"/>
    <col min="6406" max="6406" width="10.875" style="18" customWidth="1"/>
    <col min="6407" max="6407" width="8.5" style="18" customWidth="1"/>
    <col min="6408" max="6408" width="17.625" style="18" customWidth="1"/>
    <col min="6409" max="6409" width="6.125" style="18" customWidth="1"/>
    <col min="6410" max="6413" width="8.5" style="18" customWidth="1"/>
    <col min="6414" max="6414" width="53.125" style="18" customWidth="1"/>
    <col min="6415" max="6656" width="18.125" style="18"/>
    <col min="6657" max="6657" width="27.625" style="18" customWidth="1"/>
    <col min="6658" max="6658" width="9.625" style="18" bestFit="1" customWidth="1"/>
    <col min="6659" max="6659" width="9.625" style="18" customWidth="1"/>
    <col min="6660" max="6660" width="8.5" style="18" customWidth="1"/>
    <col min="6661" max="6661" width="10.125" style="18" customWidth="1"/>
    <col min="6662" max="6662" width="10.875" style="18" customWidth="1"/>
    <col min="6663" max="6663" width="8.5" style="18" customWidth="1"/>
    <col min="6664" max="6664" width="17.625" style="18" customWidth="1"/>
    <col min="6665" max="6665" width="6.125" style="18" customWidth="1"/>
    <col min="6666" max="6669" width="8.5" style="18" customWidth="1"/>
    <col min="6670" max="6670" width="53.125" style="18" customWidth="1"/>
    <col min="6671" max="6912" width="18.125" style="18"/>
    <col min="6913" max="6913" width="27.625" style="18" customWidth="1"/>
    <col min="6914" max="6914" width="9.625" style="18" bestFit="1" customWidth="1"/>
    <col min="6915" max="6915" width="9.625" style="18" customWidth="1"/>
    <col min="6916" max="6916" width="8.5" style="18" customWidth="1"/>
    <col min="6917" max="6917" width="10.125" style="18" customWidth="1"/>
    <col min="6918" max="6918" width="10.875" style="18" customWidth="1"/>
    <col min="6919" max="6919" width="8.5" style="18" customWidth="1"/>
    <col min="6920" max="6920" width="17.625" style="18" customWidth="1"/>
    <col min="6921" max="6921" width="6.125" style="18" customWidth="1"/>
    <col min="6922" max="6925" width="8.5" style="18" customWidth="1"/>
    <col min="6926" max="6926" width="53.125" style="18" customWidth="1"/>
    <col min="6927" max="7168" width="18.125" style="18"/>
    <col min="7169" max="7169" width="27.625" style="18" customWidth="1"/>
    <col min="7170" max="7170" width="9.625" style="18" bestFit="1" customWidth="1"/>
    <col min="7171" max="7171" width="9.625" style="18" customWidth="1"/>
    <col min="7172" max="7172" width="8.5" style="18" customWidth="1"/>
    <col min="7173" max="7173" width="10.125" style="18" customWidth="1"/>
    <col min="7174" max="7174" width="10.875" style="18" customWidth="1"/>
    <col min="7175" max="7175" width="8.5" style="18" customWidth="1"/>
    <col min="7176" max="7176" width="17.625" style="18" customWidth="1"/>
    <col min="7177" max="7177" width="6.125" style="18" customWidth="1"/>
    <col min="7178" max="7181" width="8.5" style="18" customWidth="1"/>
    <col min="7182" max="7182" width="53.125" style="18" customWidth="1"/>
    <col min="7183" max="7424" width="18.125" style="18"/>
    <col min="7425" max="7425" width="27.625" style="18" customWidth="1"/>
    <col min="7426" max="7426" width="9.625" style="18" bestFit="1" customWidth="1"/>
    <col min="7427" max="7427" width="9.625" style="18" customWidth="1"/>
    <col min="7428" max="7428" width="8.5" style="18" customWidth="1"/>
    <col min="7429" max="7429" width="10.125" style="18" customWidth="1"/>
    <col min="7430" max="7430" width="10.875" style="18" customWidth="1"/>
    <col min="7431" max="7431" width="8.5" style="18" customWidth="1"/>
    <col min="7432" max="7432" width="17.625" style="18" customWidth="1"/>
    <col min="7433" max="7433" width="6.125" style="18" customWidth="1"/>
    <col min="7434" max="7437" width="8.5" style="18" customWidth="1"/>
    <col min="7438" max="7438" width="53.125" style="18" customWidth="1"/>
    <col min="7439" max="7680" width="18.125" style="18"/>
    <col min="7681" max="7681" width="27.625" style="18" customWidth="1"/>
    <col min="7682" max="7682" width="9.625" style="18" bestFit="1" customWidth="1"/>
    <col min="7683" max="7683" width="9.625" style="18" customWidth="1"/>
    <col min="7684" max="7684" width="8.5" style="18" customWidth="1"/>
    <col min="7685" max="7685" width="10.125" style="18" customWidth="1"/>
    <col min="7686" max="7686" width="10.875" style="18" customWidth="1"/>
    <col min="7687" max="7687" width="8.5" style="18" customWidth="1"/>
    <col min="7688" max="7688" width="17.625" style="18" customWidth="1"/>
    <col min="7689" max="7689" width="6.125" style="18" customWidth="1"/>
    <col min="7690" max="7693" width="8.5" style="18" customWidth="1"/>
    <col min="7694" max="7694" width="53.125" style="18" customWidth="1"/>
    <col min="7695" max="7936" width="18.125" style="18"/>
    <col min="7937" max="7937" width="27.625" style="18" customWidth="1"/>
    <col min="7938" max="7938" width="9.625" style="18" bestFit="1" customWidth="1"/>
    <col min="7939" max="7939" width="9.625" style="18" customWidth="1"/>
    <col min="7940" max="7940" width="8.5" style="18" customWidth="1"/>
    <col min="7941" max="7941" width="10.125" style="18" customWidth="1"/>
    <col min="7942" max="7942" width="10.875" style="18" customWidth="1"/>
    <col min="7943" max="7943" width="8.5" style="18" customWidth="1"/>
    <col min="7944" max="7944" width="17.625" style="18" customWidth="1"/>
    <col min="7945" max="7945" width="6.125" style="18" customWidth="1"/>
    <col min="7946" max="7949" width="8.5" style="18" customWidth="1"/>
    <col min="7950" max="7950" width="53.125" style="18" customWidth="1"/>
    <col min="7951" max="8192" width="18.125" style="18"/>
    <col min="8193" max="8193" width="27.625" style="18" customWidth="1"/>
    <col min="8194" max="8194" width="9.625" style="18" bestFit="1" customWidth="1"/>
    <col min="8195" max="8195" width="9.625" style="18" customWidth="1"/>
    <col min="8196" max="8196" width="8.5" style="18" customWidth="1"/>
    <col min="8197" max="8197" width="10.125" style="18" customWidth="1"/>
    <col min="8198" max="8198" width="10.875" style="18" customWidth="1"/>
    <col min="8199" max="8199" width="8.5" style="18" customWidth="1"/>
    <col min="8200" max="8200" width="17.625" style="18" customWidth="1"/>
    <col min="8201" max="8201" width="6.125" style="18" customWidth="1"/>
    <col min="8202" max="8205" width="8.5" style="18" customWidth="1"/>
    <col min="8206" max="8206" width="53.125" style="18" customWidth="1"/>
    <col min="8207" max="8448" width="18.125" style="18"/>
    <col min="8449" max="8449" width="27.625" style="18" customWidth="1"/>
    <col min="8450" max="8450" width="9.625" style="18" bestFit="1" customWidth="1"/>
    <col min="8451" max="8451" width="9.625" style="18" customWidth="1"/>
    <col min="8452" max="8452" width="8.5" style="18" customWidth="1"/>
    <col min="8453" max="8453" width="10.125" style="18" customWidth="1"/>
    <col min="8454" max="8454" width="10.875" style="18" customWidth="1"/>
    <col min="8455" max="8455" width="8.5" style="18" customWidth="1"/>
    <col min="8456" max="8456" width="17.625" style="18" customWidth="1"/>
    <col min="8457" max="8457" width="6.125" style="18" customWidth="1"/>
    <col min="8458" max="8461" width="8.5" style="18" customWidth="1"/>
    <col min="8462" max="8462" width="53.125" style="18" customWidth="1"/>
    <col min="8463" max="8704" width="18.125" style="18"/>
    <col min="8705" max="8705" width="27.625" style="18" customWidth="1"/>
    <col min="8706" max="8706" width="9.625" style="18" bestFit="1" customWidth="1"/>
    <col min="8707" max="8707" width="9.625" style="18" customWidth="1"/>
    <col min="8708" max="8708" width="8.5" style="18" customWidth="1"/>
    <col min="8709" max="8709" width="10.125" style="18" customWidth="1"/>
    <col min="8710" max="8710" width="10.875" style="18" customWidth="1"/>
    <col min="8711" max="8711" width="8.5" style="18" customWidth="1"/>
    <col min="8712" max="8712" width="17.625" style="18" customWidth="1"/>
    <col min="8713" max="8713" width="6.125" style="18" customWidth="1"/>
    <col min="8714" max="8717" width="8.5" style="18" customWidth="1"/>
    <col min="8718" max="8718" width="53.125" style="18" customWidth="1"/>
    <col min="8719" max="8960" width="18.125" style="18"/>
    <col min="8961" max="8961" width="27.625" style="18" customWidth="1"/>
    <col min="8962" max="8962" width="9.625" style="18" bestFit="1" customWidth="1"/>
    <col min="8963" max="8963" width="9.625" style="18" customWidth="1"/>
    <col min="8964" max="8964" width="8.5" style="18" customWidth="1"/>
    <col min="8965" max="8965" width="10.125" style="18" customWidth="1"/>
    <col min="8966" max="8966" width="10.875" style="18" customWidth="1"/>
    <col min="8967" max="8967" width="8.5" style="18" customWidth="1"/>
    <col min="8968" max="8968" width="17.625" style="18" customWidth="1"/>
    <col min="8969" max="8969" width="6.125" style="18" customWidth="1"/>
    <col min="8970" max="8973" width="8.5" style="18" customWidth="1"/>
    <col min="8974" max="8974" width="53.125" style="18" customWidth="1"/>
    <col min="8975" max="9216" width="18.125" style="18"/>
    <col min="9217" max="9217" width="27.625" style="18" customWidth="1"/>
    <col min="9218" max="9218" width="9.625" style="18" bestFit="1" customWidth="1"/>
    <col min="9219" max="9219" width="9.625" style="18" customWidth="1"/>
    <col min="9220" max="9220" width="8.5" style="18" customWidth="1"/>
    <col min="9221" max="9221" width="10.125" style="18" customWidth="1"/>
    <col min="9222" max="9222" width="10.875" style="18" customWidth="1"/>
    <col min="9223" max="9223" width="8.5" style="18" customWidth="1"/>
    <col min="9224" max="9224" width="17.625" style="18" customWidth="1"/>
    <col min="9225" max="9225" width="6.125" style="18" customWidth="1"/>
    <col min="9226" max="9229" width="8.5" style="18" customWidth="1"/>
    <col min="9230" max="9230" width="53.125" style="18" customWidth="1"/>
    <col min="9231" max="9472" width="18.125" style="18"/>
    <col min="9473" max="9473" width="27.625" style="18" customWidth="1"/>
    <col min="9474" max="9474" width="9.625" style="18" bestFit="1" customWidth="1"/>
    <col min="9475" max="9475" width="9.625" style="18" customWidth="1"/>
    <col min="9476" max="9476" width="8.5" style="18" customWidth="1"/>
    <col min="9477" max="9477" width="10.125" style="18" customWidth="1"/>
    <col min="9478" max="9478" width="10.875" style="18" customWidth="1"/>
    <col min="9479" max="9479" width="8.5" style="18" customWidth="1"/>
    <col min="9480" max="9480" width="17.625" style="18" customWidth="1"/>
    <col min="9481" max="9481" width="6.125" style="18" customWidth="1"/>
    <col min="9482" max="9485" width="8.5" style="18" customWidth="1"/>
    <col min="9486" max="9486" width="53.125" style="18" customWidth="1"/>
    <col min="9487" max="9728" width="18.125" style="18"/>
    <col min="9729" max="9729" width="27.625" style="18" customWidth="1"/>
    <col min="9730" max="9730" width="9.625" style="18" bestFit="1" customWidth="1"/>
    <col min="9731" max="9731" width="9.625" style="18" customWidth="1"/>
    <col min="9732" max="9732" width="8.5" style="18" customWidth="1"/>
    <col min="9733" max="9733" width="10.125" style="18" customWidth="1"/>
    <col min="9734" max="9734" width="10.875" style="18" customWidth="1"/>
    <col min="9735" max="9735" width="8.5" style="18" customWidth="1"/>
    <col min="9736" max="9736" width="17.625" style="18" customWidth="1"/>
    <col min="9737" max="9737" width="6.125" style="18" customWidth="1"/>
    <col min="9738" max="9741" width="8.5" style="18" customWidth="1"/>
    <col min="9742" max="9742" width="53.125" style="18" customWidth="1"/>
    <col min="9743" max="9984" width="18.125" style="18"/>
    <col min="9985" max="9985" width="27.625" style="18" customWidth="1"/>
    <col min="9986" max="9986" width="9.625" style="18" bestFit="1" customWidth="1"/>
    <col min="9987" max="9987" width="9.625" style="18" customWidth="1"/>
    <col min="9988" max="9988" width="8.5" style="18" customWidth="1"/>
    <col min="9989" max="9989" width="10.125" style="18" customWidth="1"/>
    <col min="9990" max="9990" width="10.875" style="18" customWidth="1"/>
    <col min="9991" max="9991" width="8.5" style="18" customWidth="1"/>
    <col min="9992" max="9992" width="17.625" style="18" customWidth="1"/>
    <col min="9993" max="9993" width="6.125" style="18" customWidth="1"/>
    <col min="9994" max="9997" width="8.5" style="18" customWidth="1"/>
    <col min="9998" max="9998" width="53.125" style="18" customWidth="1"/>
    <col min="9999" max="10240" width="18.125" style="18"/>
    <col min="10241" max="10241" width="27.625" style="18" customWidth="1"/>
    <col min="10242" max="10242" width="9.625" style="18" bestFit="1" customWidth="1"/>
    <col min="10243" max="10243" width="9.625" style="18" customWidth="1"/>
    <col min="10244" max="10244" width="8.5" style="18" customWidth="1"/>
    <col min="10245" max="10245" width="10.125" style="18" customWidth="1"/>
    <col min="10246" max="10246" width="10.875" style="18" customWidth="1"/>
    <col min="10247" max="10247" width="8.5" style="18" customWidth="1"/>
    <col min="10248" max="10248" width="17.625" style="18" customWidth="1"/>
    <col min="10249" max="10249" width="6.125" style="18" customWidth="1"/>
    <col min="10250" max="10253" width="8.5" style="18" customWidth="1"/>
    <col min="10254" max="10254" width="53.125" style="18" customWidth="1"/>
    <col min="10255" max="10496" width="18.125" style="18"/>
    <col min="10497" max="10497" width="27.625" style="18" customWidth="1"/>
    <col min="10498" max="10498" width="9.625" style="18" bestFit="1" customWidth="1"/>
    <col min="10499" max="10499" width="9.625" style="18" customWidth="1"/>
    <col min="10500" max="10500" width="8.5" style="18" customWidth="1"/>
    <col min="10501" max="10501" width="10.125" style="18" customWidth="1"/>
    <col min="10502" max="10502" width="10.875" style="18" customWidth="1"/>
    <col min="10503" max="10503" width="8.5" style="18" customWidth="1"/>
    <col min="10504" max="10504" width="17.625" style="18" customWidth="1"/>
    <col min="10505" max="10505" width="6.125" style="18" customWidth="1"/>
    <col min="10506" max="10509" width="8.5" style="18" customWidth="1"/>
    <col min="10510" max="10510" width="53.125" style="18" customWidth="1"/>
    <col min="10511" max="10752" width="18.125" style="18"/>
    <col min="10753" max="10753" width="27.625" style="18" customWidth="1"/>
    <col min="10754" max="10754" width="9.625" style="18" bestFit="1" customWidth="1"/>
    <col min="10755" max="10755" width="9.625" style="18" customWidth="1"/>
    <col min="10756" max="10756" width="8.5" style="18" customWidth="1"/>
    <col min="10757" max="10757" width="10.125" style="18" customWidth="1"/>
    <col min="10758" max="10758" width="10.875" style="18" customWidth="1"/>
    <col min="10759" max="10759" width="8.5" style="18" customWidth="1"/>
    <col min="10760" max="10760" width="17.625" style="18" customWidth="1"/>
    <col min="10761" max="10761" width="6.125" style="18" customWidth="1"/>
    <col min="10762" max="10765" width="8.5" style="18" customWidth="1"/>
    <col min="10766" max="10766" width="53.125" style="18" customWidth="1"/>
    <col min="10767" max="11008" width="18.125" style="18"/>
    <col min="11009" max="11009" width="27.625" style="18" customWidth="1"/>
    <col min="11010" max="11010" width="9.625" style="18" bestFit="1" customWidth="1"/>
    <col min="11011" max="11011" width="9.625" style="18" customWidth="1"/>
    <col min="11012" max="11012" width="8.5" style="18" customWidth="1"/>
    <col min="11013" max="11013" width="10.125" style="18" customWidth="1"/>
    <col min="11014" max="11014" width="10.875" style="18" customWidth="1"/>
    <col min="11015" max="11015" width="8.5" style="18" customWidth="1"/>
    <col min="11016" max="11016" width="17.625" style="18" customWidth="1"/>
    <col min="11017" max="11017" width="6.125" style="18" customWidth="1"/>
    <col min="11018" max="11021" width="8.5" style="18" customWidth="1"/>
    <col min="11022" max="11022" width="53.125" style="18" customWidth="1"/>
    <col min="11023" max="11264" width="18.125" style="18"/>
    <col min="11265" max="11265" width="27.625" style="18" customWidth="1"/>
    <col min="11266" max="11266" width="9.625" style="18" bestFit="1" customWidth="1"/>
    <col min="11267" max="11267" width="9.625" style="18" customWidth="1"/>
    <col min="11268" max="11268" width="8.5" style="18" customWidth="1"/>
    <col min="11269" max="11269" width="10.125" style="18" customWidth="1"/>
    <col min="11270" max="11270" width="10.875" style="18" customWidth="1"/>
    <col min="11271" max="11271" width="8.5" style="18" customWidth="1"/>
    <col min="11272" max="11272" width="17.625" style="18" customWidth="1"/>
    <col min="11273" max="11273" width="6.125" style="18" customWidth="1"/>
    <col min="11274" max="11277" width="8.5" style="18" customWidth="1"/>
    <col min="11278" max="11278" width="53.125" style="18" customWidth="1"/>
    <col min="11279" max="11520" width="18.125" style="18"/>
    <col min="11521" max="11521" width="27.625" style="18" customWidth="1"/>
    <col min="11522" max="11522" width="9.625" style="18" bestFit="1" customWidth="1"/>
    <col min="11523" max="11523" width="9.625" style="18" customWidth="1"/>
    <col min="11524" max="11524" width="8.5" style="18" customWidth="1"/>
    <col min="11525" max="11525" width="10.125" style="18" customWidth="1"/>
    <col min="11526" max="11526" width="10.875" style="18" customWidth="1"/>
    <col min="11527" max="11527" width="8.5" style="18" customWidth="1"/>
    <col min="11528" max="11528" width="17.625" style="18" customWidth="1"/>
    <col min="11529" max="11529" width="6.125" style="18" customWidth="1"/>
    <col min="11530" max="11533" width="8.5" style="18" customWidth="1"/>
    <col min="11534" max="11534" width="53.125" style="18" customWidth="1"/>
    <col min="11535" max="11776" width="18.125" style="18"/>
    <col min="11777" max="11777" width="27.625" style="18" customWidth="1"/>
    <col min="11778" max="11778" width="9.625" style="18" bestFit="1" customWidth="1"/>
    <col min="11779" max="11779" width="9.625" style="18" customWidth="1"/>
    <col min="11780" max="11780" width="8.5" style="18" customWidth="1"/>
    <col min="11781" max="11781" width="10.125" style="18" customWidth="1"/>
    <col min="11782" max="11782" width="10.875" style="18" customWidth="1"/>
    <col min="11783" max="11783" width="8.5" style="18" customWidth="1"/>
    <col min="11784" max="11784" width="17.625" style="18" customWidth="1"/>
    <col min="11785" max="11785" width="6.125" style="18" customWidth="1"/>
    <col min="11786" max="11789" width="8.5" style="18" customWidth="1"/>
    <col min="11790" max="11790" width="53.125" style="18" customWidth="1"/>
    <col min="11791" max="12032" width="18.125" style="18"/>
    <col min="12033" max="12033" width="27.625" style="18" customWidth="1"/>
    <col min="12034" max="12034" width="9.625" style="18" bestFit="1" customWidth="1"/>
    <col min="12035" max="12035" width="9.625" style="18" customWidth="1"/>
    <col min="12036" max="12036" width="8.5" style="18" customWidth="1"/>
    <col min="12037" max="12037" width="10.125" style="18" customWidth="1"/>
    <col min="12038" max="12038" width="10.875" style="18" customWidth="1"/>
    <col min="12039" max="12039" width="8.5" style="18" customWidth="1"/>
    <col min="12040" max="12040" width="17.625" style="18" customWidth="1"/>
    <col min="12041" max="12041" width="6.125" style="18" customWidth="1"/>
    <col min="12042" max="12045" width="8.5" style="18" customWidth="1"/>
    <col min="12046" max="12046" width="53.125" style="18" customWidth="1"/>
    <col min="12047" max="12288" width="18.125" style="18"/>
    <col min="12289" max="12289" width="27.625" style="18" customWidth="1"/>
    <col min="12290" max="12290" width="9.625" style="18" bestFit="1" customWidth="1"/>
    <col min="12291" max="12291" width="9.625" style="18" customWidth="1"/>
    <col min="12292" max="12292" width="8.5" style="18" customWidth="1"/>
    <col min="12293" max="12293" width="10.125" style="18" customWidth="1"/>
    <col min="12294" max="12294" width="10.875" style="18" customWidth="1"/>
    <col min="12295" max="12295" width="8.5" style="18" customWidth="1"/>
    <col min="12296" max="12296" width="17.625" style="18" customWidth="1"/>
    <col min="12297" max="12297" width="6.125" style="18" customWidth="1"/>
    <col min="12298" max="12301" width="8.5" style="18" customWidth="1"/>
    <col min="12302" max="12302" width="53.125" style="18" customWidth="1"/>
    <col min="12303" max="12544" width="18.125" style="18"/>
    <col min="12545" max="12545" width="27.625" style="18" customWidth="1"/>
    <col min="12546" max="12546" width="9.625" style="18" bestFit="1" customWidth="1"/>
    <col min="12547" max="12547" width="9.625" style="18" customWidth="1"/>
    <col min="12548" max="12548" width="8.5" style="18" customWidth="1"/>
    <col min="12549" max="12549" width="10.125" style="18" customWidth="1"/>
    <col min="12550" max="12550" width="10.875" style="18" customWidth="1"/>
    <col min="12551" max="12551" width="8.5" style="18" customWidth="1"/>
    <col min="12552" max="12552" width="17.625" style="18" customWidth="1"/>
    <col min="12553" max="12553" width="6.125" style="18" customWidth="1"/>
    <col min="12554" max="12557" width="8.5" style="18" customWidth="1"/>
    <col min="12558" max="12558" width="53.125" style="18" customWidth="1"/>
    <col min="12559" max="12800" width="18.125" style="18"/>
    <col min="12801" max="12801" width="27.625" style="18" customWidth="1"/>
    <col min="12802" max="12802" width="9.625" style="18" bestFit="1" customWidth="1"/>
    <col min="12803" max="12803" width="9.625" style="18" customWidth="1"/>
    <col min="12804" max="12804" width="8.5" style="18" customWidth="1"/>
    <col min="12805" max="12805" width="10.125" style="18" customWidth="1"/>
    <col min="12806" max="12806" width="10.875" style="18" customWidth="1"/>
    <col min="12807" max="12807" width="8.5" style="18" customWidth="1"/>
    <col min="12808" max="12808" width="17.625" style="18" customWidth="1"/>
    <col min="12809" max="12809" width="6.125" style="18" customWidth="1"/>
    <col min="12810" max="12813" width="8.5" style="18" customWidth="1"/>
    <col min="12814" max="12814" width="53.125" style="18" customWidth="1"/>
    <col min="12815" max="13056" width="18.125" style="18"/>
    <col min="13057" max="13057" width="27.625" style="18" customWidth="1"/>
    <col min="13058" max="13058" width="9.625" style="18" bestFit="1" customWidth="1"/>
    <col min="13059" max="13059" width="9.625" style="18" customWidth="1"/>
    <col min="13060" max="13060" width="8.5" style="18" customWidth="1"/>
    <col min="13061" max="13061" width="10.125" style="18" customWidth="1"/>
    <col min="13062" max="13062" width="10.875" style="18" customWidth="1"/>
    <col min="13063" max="13063" width="8.5" style="18" customWidth="1"/>
    <col min="13064" max="13064" width="17.625" style="18" customWidth="1"/>
    <col min="13065" max="13065" width="6.125" style="18" customWidth="1"/>
    <col min="13066" max="13069" width="8.5" style="18" customWidth="1"/>
    <col min="13070" max="13070" width="53.125" style="18" customWidth="1"/>
    <col min="13071" max="13312" width="18.125" style="18"/>
    <col min="13313" max="13313" width="27.625" style="18" customWidth="1"/>
    <col min="13314" max="13314" width="9.625" style="18" bestFit="1" customWidth="1"/>
    <col min="13315" max="13315" width="9.625" style="18" customWidth="1"/>
    <col min="13316" max="13316" width="8.5" style="18" customWidth="1"/>
    <col min="13317" max="13317" width="10.125" style="18" customWidth="1"/>
    <col min="13318" max="13318" width="10.875" style="18" customWidth="1"/>
    <col min="13319" max="13319" width="8.5" style="18" customWidth="1"/>
    <col min="13320" max="13320" width="17.625" style="18" customWidth="1"/>
    <col min="13321" max="13321" width="6.125" style="18" customWidth="1"/>
    <col min="13322" max="13325" width="8.5" style="18" customWidth="1"/>
    <col min="13326" max="13326" width="53.125" style="18" customWidth="1"/>
    <col min="13327" max="13568" width="18.125" style="18"/>
    <col min="13569" max="13569" width="27.625" style="18" customWidth="1"/>
    <col min="13570" max="13570" width="9.625" style="18" bestFit="1" customWidth="1"/>
    <col min="13571" max="13571" width="9.625" style="18" customWidth="1"/>
    <col min="13572" max="13572" width="8.5" style="18" customWidth="1"/>
    <col min="13573" max="13573" width="10.125" style="18" customWidth="1"/>
    <col min="13574" max="13574" width="10.875" style="18" customWidth="1"/>
    <col min="13575" max="13575" width="8.5" style="18" customWidth="1"/>
    <col min="13576" max="13576" width="17.625" style="18" customWidth="1"/>
    <col min="13577" max="13577" width="6.125" style="18" customWidth="1"/>
    <col min="13578" max="13581" width="8.5" style="18" customWidth="1"/>
    <col min="13582" max="13582" width="53.125" style="18" customWidth="1"/>
    <col min="13583" max="13824" width="18.125" style="18"/>
    <col min="13825" max="13825" width="27.625" style="18" customWidth="1"/>
    <col min="13826" max="13826" width="9.625" style="18" bestFit="1" customWidth="1"/>
    <col min="13827" max="13827" width="9.625" style="18" customWidth="1"/>
    <col min="13828" max="13828" width="8.5" style="18" customWidth="1"/>
    <col min="13829" max="13829" width="10.125" style="18" customWidth="1"/>
    <col min="13830" max="13830" width="10.875" style="18" customWidth="1"/>
    <col min="13831" max="13831" width="8.5" style="18" customWidth="1"/>
    <col min="13832" max="13832" width="17.625" style="18" customWidth="1"/>
    <col min="13833" max="13833" width="6.125" style="18" customWidth="1"/>
    <col min="13834" max="13837" width="8.5" style="18" customWidth="1"/>
    <col min="13838" max="13838" width="53.125" style="18" customWidth="1"/>
    <col min="13839" max="14080" width="18.125" style="18"/>
    <col min="14081" max="14081" width="27.625" style="18" customWidth="1"/>
    <col min="14082" max="14082" width="9.625" style="18" bestFit="1" customWidth="1"/>
    <col min="14083" max="14083" width="9.625" style="18" customWidth="1"/>
    <col min="14084" max="14084" width="8.5" style="18" customWidth="1"/>
    <col min="14085" max="14085" width="10.125" style="18" customWidth="1"/>
    <col min="14086" max="14086" width="10.875" style="18" customWidth="1"/>
    <col min="14087" max="14087" width="8.5" style="18" customWidth="1"/>
    <col min="14088" max="14088" width="17.625" style="18" customWidth="1"/>
    <col min="14089" max="14089" width="6.125" style="18" customWidth="1"/>
    <col min="14090" max="14093" width="8.5" style="18" customWidth="1"/>
    <col min="14094" max="14094" width="53.125" style="18" customWidth="1"/>
    <col min="14095" max="14336" width="18.125" style="18"/>
    <col min="14337" max="14337" width="27.625" style="18" customWidth="1"/>
    <col min="14338" max="14338" width="9.625" style="18" bestFit="1" customWidth="1"/>
    <col min="14339" max="14339" width="9.625" style="18" customWidth="1"/>
    <col min="14340" max="14340" width="8.5" style="18" customWidth="1"/>
    <col min="14341" max="14341" width="10.125" style="18" customWidth="1"/>
    <col min="14342" max="14342" width="10.875" style="18" customWidth="1"/>
    <col min="14343" max="14343" width="8.5" style="18" customWidth="1"/>
    <col min="14344" max="14344" width="17.625" style="18" customWidth="1"/>
    <col min="14345" max="14345" width="6.125" style="18" customWidth="1"/>
    <col min="14346" max="14349" width="8.5" style="18" customWidth="1"/>
    <col min="14350" max="14350" width="53.125" style="18" customWidth="1"/>
    <col min="14351" max="14592" width="18.125" style="18"/>
    <col min="14593" max="14593" width="27.625" style="18" customWidth="1"/>
    <col min="14594" max="14594" width="9.625" style="18" bestFit="1" customWidth="1"/>
    <col min="14595" max="14595" width="9.625" style="18" customWidth="1"/>
    <col min="14596" max="14596" width="8.5" style="18" customWidth="1"/>
    <col min="14597" max="14597" width="10.125" style="18" customWidth="1"/>
    <col min="14598" max="14598" width="10.875" style="18" customWidth="1"/>
    <col min="14599" max="14599" width="8.5" style="18" customWidth="1"/>
    <col min="14600" max="14600" width="17.625" style="18" customWidth="1"/>
    <col min="14601" max="14601" width="6.125" style="18" customWidth="1"/>
    <col min="14602" max="14605" width="8.5" style="18" customWidth="1"/>
    <col min="14606" max="14606" width="53.125" style="18" customWidth="1"/>
    <col min="14607" max="14848" width="18.125" style="18"/>
    <col min="14849" max="14849" width="27.625" style="18" customWidth="1"/>
    <col min="14850" max="14850" width="9.625" style="18" bestFit="1" customWidth="1"/>
    <col min="14851" max="14851" width="9.625" style="18" customWidth="1"/>
    <col min="14852" max="14852" width="8.5" style="18" customWidth="1"/>
    <col min="14853" max="14853" width="10.125" style="18" customWidth="1"/>
    <col min="14854" max="14854" width="10.875" style="18" customWidth="1"/>
    <col min="14855" max="14855" width="8.5" style="18" customWidth="1"/>
    <col min="14856" max="14856" width="17.625" style="18" customWidth="1"/>
    <col min="14857" max="14857" width="6.125" style="18" customWidth="1"/>
    <col min="14858" max="14861" width="8.5" style="18" customWidth="1"/>
    <col min="14862" max="14862" width="53.125" style="18" customWidth="1"/>
    <col min="14863" max="15104" width="18.125" style="18"/>
    <col min="15105" max="15105" width="27.625" style="18" customWidth="1"/>
    <col min="15106" max="15106" width="9.625" style="18" bestFit="1" customWidth="1"/>
    <col min="15107" max="15107" width="9.625" style="18" customWidth="1"/>
    <col min="15108" max="15108" width="8.5" style="18" customWidth="1"/>
    <col min="15109" max="15109" width="10.125" style="18" customWidth="1"/>
    <col min="15110" max="15110" width="10.875" style="18" customWidth="1"/>
    <col min="15111" max="15111" width="8.5" style="18" customWidth="1"/>
    <col min="15112" max="15112" width="17.625" style="18" customWidth="1"/>
    <col min="15113" max="15113" width="6.125" style="18" customWidth="1"/>
    <col min="15114" max="15117" width="8.5" style="18" customWidth="1"/>
    <col min="15118" max="15118" width="53.125" style="18" customWidth="1"/>
    <col min="15119" max="15360" width="18.125" style="18"/>
    <col min="15361" max="15361" width="27.625" style="18" customWidth="1"/>
    <col min="15362" max="15362" width="9.625" style="18" bestFit="1" customWidth="1"/>
    <col min="15363" max="15363" width="9.625" style="18" customWidth="1"/>
    <col min="15364" max="15364" width="8.5" style="18" customWidth="1"/>
    <col min="15365" max="15365" width="10.125" style="18" customWidth="1"/>
    <col min="15366" max="15366" width="10.875" style="18" customWidth="1"/>
    <col min="15367" max="15367" width="8.5" style="18" customWidth="1"/>
    <col min="15368" max="15368" width="17.625" style="18" customWidth="1"/>
    <col min="15369" max="15369" width="6.125" style="18" customWidth="1"/>
    <col min="15370" max="15373" width="8.5" style="18" customWidth="1"/>
    <col min="15374" max="15374" width="53.125" style="18" customWidth="1"/>
    <col min="15375" max="15616" width="18.125" style="18"/>
    <col min="15617" max="15617" width="27.625" style="18" customWidth="1"/>
    <col min="15618" max="15618" width="9.625" style="18" bestFit="1" customWidth="1"/>
    <col min="15619" max="15619" width="9.625" style="18" customWidth="1"/>
    <col min="15620" max="15620" width="8.5" style="18" customWidth="1"/>
    <col min="15621" max="15621" width="10.125" style="18" customWidth="1"/>
    <col min="15622" max="15622" width="10.875" style="18" customWidth="1"/>
    <col min="15623" max="15623" width="8.5" style="18" customWidth="1"/>
    <col min="15624" max="15624" width="17.625" style="18" customWidth="1"/>
    <col min="15625" max="15625" width="6.125" style="18" customWidth="1"/>
    <col min="15626" max="15629" width="8.5" style="18" customWidth="1"/>
    <col min="15630" max="15630" width="53.125" style="18" customWidth="1"/>
    <col min="15631" max="15872" width="18.125" style="18"/>
    <col min="15873" max="15873" width="27.625" style="18" customWidth="1"/>
    <col min="15874" max="15874" width="9.625" style="18" bestFit="1" customWidth="1"/>
    <col min="15875" max="15875" width="9.625" style="18" customWidth="1"/>
    <col min="15876" max="15876" width="8.5" style="18" customWidth="1"/>
    <col min="15877" max="15877" width="10.125" style="18" customWidth="1"/>
    <col min="15878" max="15878" width="10.875" style="18" customWidth="1"/>
    <col min="15879" max="15879" width="8.5" style="18" customWidth="1"/>
    <col min="15880" max="15880" width="17.625" style="18" customWidth="1"/>
    <col min="15881" max="15881" width="6.125" style="18" customWidth="1"/>
    <col min="15882" max="15885" width="8.5" style="18" customWidth="1"/>
    <col min="15886" max="15886" width="53.125" style="18" customWidth="1"/>
    <col min="15887" max="16128" width="18.125" style="18"/>
    <col min="16129" max="16129" width="27.625" style="18" customWidth="1"/>
    <col min="16130" max="16130" width="9.625" style="18" bestFit="1" customWidth="1"/>
    <col min="16131" max="16131" width="9.625" style="18" customWidth="1"/>
    <col min="16132" max="16132" width="8.5" style="18" customWidth="1"/>
    <col min="16133" max="16133" width="10.125" style="18" customWidth="1"/>
    <col min="16134" max="16134" width="10.875" style="18" customWidth="1"/>
    <col min="16135" max="16135" width="8.5" style="18" customWidth="1"/>
    <col min="16136" max="16136" width="17.625" style="18" customWidth="1"/>
    <col min="16137" max="16137" width="6.125" style="18" customWidth="1"/>
    <col min="16138" max="16141" width="8.5" style="18" customWidth="1"/>
    <col min="16142" max="16142" width="53.125" style="18" customWidth="1"/>
    <col min="16143" max="16384" width="18.125" style="18"/>
  </cols>
  <sheetData>
    <row r="1" spans="1:15">
      <c r="A1" s="16" t="s">
        <v>134</v>
      </c>
      <c r="B1" s="17" t="s">
        <v>135</v>
      </c>
      <c r="C1" s="17" t="s">
        <v>136</v>
      </c>
      <c r="D1" s="17" t="s">
        <v>137</v>
      </c>
      <c r="E1" s="17" t="s">
        <v>138</v>
      </c>
      <c r="F1" s="17" t="s">
        <v>139</v>
      </c>
      <c r="G1" s="17" t="s">
        <v>15</v>
      </c>
      <c r="H1" s="17" t="s">
        <v>16</v>
      </c>
      <c r="I1" s="17" t="s">
        <v>17</v>
      </c>
      <c r="J1" s="17" t="s">
        <v>18</v>
      </c>
      <c r="K1" s="17" t="s">
        <v>19</v>
      </c>
      <c r="L1" s="17" t="s">
        <v>20</v>
      </c>
      <c r="M1" s="17" t="s">
        <v>21</v>
      </c>
      <c r="N1" s="16" t="s">
        <v>22</v>
      </c>
    </row>
    <row r="3" spans="1:15">
      <c r="A3" s="16" t="s">
        <v>23</v>
      </c>
    </row>
    <row r="4" spans="1:15">
      <c r="A4" s="20" t="s">
        <v>24</v>
      </c>
      <c r="B4" s="21">
        <f>SUM(C4:L4)</f>
        <v>120640</v>
      </c>
      <c r="C4" s="22">
        <v>47640</v>
      </c>
      <c r="D4" s="23"/>
      <c r="E4" s="22">
        <v>18000</v>
      </c>
      <c r="F4" s="23"/>
      <c r="G4" s="23"/>
      <c r="H4" s="22">
        <v>6000</v>
      </c>
      <c r="I4" s="22">
        <v>14600</v>
      </c>
      <c r="J4" s="22">
        <v>20000</v>
      </c>
      <c r="K4" s="23"/>
      <c r="L4" s="22">
        <v>14400</v>
      </c>
      <c r="M4" s="22"/>
      <c r="N4" s="24"/>
      <c r="O4" s="17"/>
    </row>
    <row r="5" spans="1:15">
      <c r="A5" s="25" t="s">
        <v>25</v>
      </c>
      <c r="B5" s="21">
        <f>SUM(C5:L5)</f>
        <v>16748</v>
      </c>
      <c r="C5" s="22">
        <v>11948</v>
      </c>
      <c r="D5" s="23"/>
      <c r="E5" s="22"/>
      <c r="F5" s="23"/>
      <c r="G5" s="23"/>
      <c r="H5" s="22"/>
      <c r="I5" s="22">
        <v>4000</v>
      </c>
      <c r="J5" s="22">
        <v>800</v>
      </c>
      <c r="K5" s="23"/>
      <c r="L5" s="22"/>
      <c r="M5" s="22"/>
      <c r="N5" s="24" t="s">
        <v>147</v>
      </c>
      <c r="O5" s="17"/>
    </row>
    <row r="6" spans="1:15">
      <c r="A6" s="25" t="s">
        <v>148</v>
      </c>
      <c r="B6" s="21">
        <v>45590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4" t="s">
        <v>149</v>
      </c>
      <c r="O6" s="17"/>
    </row>
    <row r="7" spans="1:15">
      <c r="A7" s="25" t="s">
        <v>150</v>
      </c>
      <c r="B7" s="21">
        <f>SUM(C7:L7)</f>
        <v>4150</v>
      </c>
      <c r="C7" s="22">
        <v>880</v>
      </c>
      <c r="D7" s="23"/>
      <c r="E7" s="22"/>
      <c r="F7" s="22"/>
      <c r="G7" s="22">
        <v>487</v>
      </c>
      <c r="H7" s="22"/>
      <c r="I7" s="22">
        <v>1308</v>
      </c>
      <c r="J7" s="22">
        <v>1475</v>
      </c>
      <c r="K7" s="22"/>
      <c r="L7" s="22"/>
      <c r="M7" s="22"/>
      <c r="O7" s="17"/>
    </row>
    <row r="8" spans="1:15">
      <c r="A8" s="25" t="s">
        <v>151</v>
      </c>
      <c r="B8" s="21">
        <f>SUM(C8:L8)</f>
        <v>588020</v>
      </c>
      <c r="C8" s="22">
        <v>588020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17"/>
    </row>
    <row r="10" spans="1:15">
      <c r="A10" s="16" t="s">
        <v>152</v>
      </c>
      <c r="B10" s="26" t="s">
        <v>153</v>
      </c>
    </row>
    <row r="11" spans="1:15">
      <c r="A11" s="25" t="s">
        <v>24</v>
      </c>
      <c r="B11" s="27">
        <f>SUM(C11:L11)</f>
        <v>120640</v>
      </c>
      <c r="C11" s="28">
        <v>47640</v>
      </c>
      <c r="D11" s="29"/>
      <c r="E11" s="28">
        <v>18000</v>
      </c>
      <c r="F11" s="29"/>
      <c r="G11" s="29"/>
      <c r="H11" s="28">
        <v>6000</v>
      </c>
      <c r="I11" s="28">
        <v>14600</v>
      </c>
      <c r="J11" s="28">
        <v>20000</v>
      </c>
      <c r="K11" s="29"/>
      <c r="L11" s="28">
        <v>14400</v>
      </c>
      <c r="M11" s="28"/>
      <c r="O11" s="17"/>
    </row>
    <row r="12" spans="1:15">
      <c r="A12" s="25" t="s">
        <v>25</v>
      </c>
      <c r="B12" s="27">
        <f>SUM(C12:L12)</f>
        <v>16748</v>
      </c>
      <c r="C12" s="28">
        <v>11948</v>
      </c>
      <c r="D12" s="29"/>
      <c r="E12" s="28"/>
      <c r="F12" s="29"/>
      <c r="G12" s="29"/>
      <c r="H12" s="28"/>
      <c r="I12" s="28">
        <v>4000</v>
      </c>
      <c r="J12" s="28">
        <v>800</v>
      </c>
      <c r="K12" s="29"/>
      <c r="L12" s="28"/>
      <c r="M12" s="28"/>
      <c r="N12" s="24"/>
      <c r="O12" s="17"/>
    </row>
    <row r="13" spans="1:15">
      <c r="A13" s="25" t="s">
        <v>148</v>
      </c>
      <c r="B13" s="27">
        <v>45590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4"/>
      <c r="O13" s="17"/>
    </row>
    <row r="14" spans="1:15">
      <c r="A14" s="25" t="s">
        <v>150</v>
      </c>
      <c r="B14" s="27">
        <f>SUM(C14:L14)</f>
        <v>4150</v>
      </c>
      <c r="C14" s="28">
        <v>880</v>
      </c>
      <c r="D14" s="29"/>
      <c r="E14" s="28"/>
      <c r="F14" s="28"/>
      <c r="G14" s="28">
        <v>487</v>
      </c>
      <c r="H14" s="28"/>
      <c r="I14" s="28">
        <v>1308</v>
      </c>
      <c r="J14" s="28">
        <v>1475</v>
      </c>
      <c r="K14" s="28"/>
      <c r="L14" s="28"/>
      <c r="M14" s="28"/>
      <c r="O14" s="17"/>
    </row>
    <row r="15" spans="1:15">
      <c r="A15" s="25" t="s">
        <v>151</v>
      </c>
      <c r="B15" s="27">
        <f>SUM(C15:L15)</f>
        <v>588020</v>
      </c>
      <c r="C15" s="28">
        <v>588020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4"/>
      <c r="O15" s="17"/>
    </row>
    <row r="17" spans="1:15">
      <c r="A17" s="16" t="s">
        <v>154</v>
      </c>
    </row>
    <row r="18" spans="1:15">
      <c r="A18" s="25" t="s">
        <v>155</v>
      </c>
      <c r="B18" s="17">
        <f>SUM(C18:M18)</f>
        <v>6845</v>
      </c>
      <c r="C18" s="30">
        <v>3099</v>
      </c>
      <c r="D18" s="30">
        <v>271</v>
      </c>
      <c r="E18" s="30">
        <v>242</v>
      </c>
      <c r="F18" s="31"/>
      <c r="G18" s="31"/>
      <c r="H18" s="31"/>
      <c r="I18" s="30">
        <v>58</v>
      </c>
      <c r="J18" s="30">
        <v>779</v>
      </c>
      <c r="K18" s="31"/>
      <c r="L18" s="30">
        <v>311</v>
      </c>
      <c r="M18" s="30">
        <f>189+1861+35</f>
        <v>2085</v>
      </c>
      <c r="N18" s="18" t="s">
        <v>156</v>
      </c>
      <c r="O18" s="17"/>
    </row>
    <row r="19" spans="1:15">
      <c r="A19" s="25" t="s">
        <v>157</v>
      </c>
      <c r="B19" s="17">
        <f>SUM(C19:L19)</f>
        <v>200</v>
      </c>
      <c r="C19" s="30">
        <v>149</v>
      </c>
      <c r="D19" s="30">
        <v>25</v>
      </c>
      <c r="E19" s="30"/>
      <c r="F19" s="30"/>
      <c r="G19" s="30"/>
      <c r="H19" s="30"/>
      <c r="I19" s="30"/>
      <c r="J19" s="30">
        <v>26</v>
      </c>
      <c r="K19" s="30"/>
      <c r="L19" s="30"/>
      <c r="M19" s="30">
        <v>25</v>
      </c>
      <c r="N19" s="18" t="s">
        <v>158</v>
      </c>
      <c r="O19" s="17"/>
    </row>
    <row r="20" spans="1:15">
      <c r="A20" s="25" t="s">
        <v>159</v>
      </c>
      <c r="B20" s="17">
        <f>SUM(C20:L20)</f>
        <v>2500</v>
      </c>
      <c r="C20" s="30">
        <v>2500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8" t="s">
        <v>160</v>
      </c>
      <c r="O20" s="17"/>
    </row>
    <row r="21" spans="1:15">
      <c r="A21" s="25" t="s">
        <v>161</v>
      </c>
      <c r="B21" s="17">
        <f>SUM(C21:L21)</f>
        <v>0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  <row r="22" spans="1:15">
      <c r="C22" s="19">
        <f>SUM(C18:C20)</f>
        <v>5748</v>
      </c>
    </row>
    <row r="23" spans="1:15">
      <c r="A23" s="16" t="s">
        <v>162</v>
      </c>
    </row>
    <row r="24" spans="1:15">
      <c r="A24" s="25" t="s">
        <v>163</v>
      </c>
      <c r="B24" s="17"/>
      <c r="C24" s="17"/>
      <c r="D24" s="17">
        <f>C18/C22</f>
        <v>0.53914405010438415</v>
      </c>
      <c r="E24" s="17"/>
      <c r="F24" s="17"/>
      <c r="G24" s="17"/>
      <c r="H24" s="17"/>
      <c r="I24" s="17"/>
      <c r="J24" s="17"/>
      <c r="K24" s="17"/>
      <c r="L24" s="17"/>
      <c r="M24" s="17"/>
      <c r="N24" s="32"/>
      <c r="O24" s="17"/>
    </row>
    <row r="25" spans="1:15">
      <c r="A25" s="25" t="s">
        <v>164</v>
      </c>
      <c r="B25" s="17"/>
      <c r="C25" s="33"/>
      <c r="D25" s="17">
        <f>C19/C22</f>
        <v>2.5922059846903271E-2</v>
      </c>
      <c r="E25" s="17"/>
      <c r="F25" s="17"/>
      <c r="G25" s="17"/>
      <c r="H25" s="17"/>
      <c r="I25" s="17"/>
      <c r="J25" s="17"/>
      <c r="K25" s="17"/>
      <c r="L25" s="17"/>
      <c r="M25" s="17"/>
      <c r="N25" s="24"/>
      <c r="O25" s="17"/>
    </row>
    <row r="26" spans="1:15">
      <c r="A26" s="25" t="s">
        <v>165</v>
      </c>
      <c r="B26" s="17"/>
      <c r="C26" s="17"/>
      <c r="D26" s="19">
        <f>C20/C22</f>
        <v>0.43493389004871258</v>
      </c>
      <c r="O26" s="17"/>
    </row>
    <row r="27" spans="1:15">
      <c r="A27" s="25" t="s">
        <v>166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4"/>
      <c r="O27" s="17"/>
    </row>
    <row r="28" spans="1:15">
      <c r="A28" s="25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4"/>
    </row>
    <row r="29" spans="1:15">
      <c r="A29" s="34" t="s">
        <v>167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4"/>
    </row>
    <row r="30" spans="1:15">
      <c r="A30" s="25" t="s">
        <v>168</v>
      </c>
      <c r="B30" s="17"/>
      <c r="C30" s="17"/>
      <c r="D30" s="30">
        <v>120640</v>
      </c>
      <c r="E30" s="30">
        <v>47640</v>
      </c>
      <c r="F30" s="17">
        <f>E30/D30</f>
        <v>0.39489389920424406</v>
      </c>
      <c r="G30" s="20" t="s">
        <v>24</v>
      </c>
      <c r="H30" s="17" t="s">
        <v>169</v>
      </c>
      <c r="I30" s="17">
        <f>AVERAGE(F30:F32)</f>
        <v>0.44011356891176662</v>
      </c>
      <c r="J30" s="35">
        <v>0.44</v>
      </c>
      <c r="K30" s="17"/>
      <c r="L30" s="17"/>
      <c r="M30" s="17"/>
      <c r="N30" s="24"/>
      <c r="O30" s="17"/>
    </row>
    <row r="31" spans="1:15">
      <c r="A31" s="25" t="s">
        <v>170</v>
      </c>
      <c r="B31" s="17"/>
      <c r="C31" s="17"/>
      <c r="D31" s="30">
        <v>16748</v>
      </c>
      <c r="E31" s="30">
        <v>11948</v>
      </c>
      <c r="F31" s="17">
        <f>E31/D31</f>
        <v>0.71339861475997135</v>
      </c>
      <c r="G31" s="25" t="s">
        <v>25</v>
      </c>
      <c r="H31" s="17" t="s">
        <v>171</v>
      </c>
      <c r="I31" s="17">
        <f>MEDIAN(F30:F32)</f>
        <v>0.39489389920424406</v>
      </c>
      <c r="J31" s="35">
        <v>0.4</v>
      </c>
      <c r="K31" s="17"/>
      <c r="L31" s="17"/>
      <c r="M31" s="17"/>
      <c r="N31" s="24"/>
      <c r="O31" s="17"/>
    </row>
    <row r="32" spans="1:15">
      <c r="A32" s="25" t="s">
        <v>172</v>
      </c>
      <c r="B32" s="17"/>
      <c r="C32" s="17"/>
      <c r="D32" s="30">
        <v>4150</v>
      </c>
      <c r="E32" s="30">
        <v>880</v>
      </c>
      <c r="F32" s="17">
        <f>E32/D32</f>
        <v>0.21204819277108433</v>
      </c>
      <c r="G32" s="20" t="s">
        <v>173</v>
      </c>
      <c r="H32" s="17" t="s">
        <v>174</v>
      </c>
      <c r="I32" s="17">
        <f>STDEV(F30:F32)</f>
        <v>0.25371573720100965</v>
      </c>
      <c r="J32" s="35">
        <v>0.25</v>
      </c>
      <c r="K32" s="17"/>
      <c r="L32" s="17"/>
      <c r="M32" s="17"/>
      <c r="N32" s="24"/>
      <c r="O32" s="17"/>
    </row>
    <row r="33" spans="1:15">
      <c r="A33" s="25" t="s">
        <v>175</v>
      </c>
      <c r="B33" s="17"/>
      <c r="C33" s="17"/>
      <c r="D33" s="30">
        <v>588020</v>
      </c>
      <c r="E33" s="30">
        <v>588020</v>
      </c>
      <c r="F33" s="17">
        <f>E33/D33</f>
        <v>1</v>
      </c>
      <c r="H33" s="17"/>
      <c r="I33" s="17"/>
      <c r="J33" s="17"/>
      <c r="K33" s="17"/>
      <c r="L33" s="17"/>
      <c r="M33" s="17"/>
      <c r="N33" s="24"/>
      <c r="O33" s="17"/>
    </row>
    <row r="34" spans="1:15" ht="15.75">
      <c r="A34" s="25" t="s">
        <v>176</v>
      </c>
      <c r="B34" s="17"/>
      <c r="C34" s="17"/>
      <c r="H34" s="36" t="s">
        <v>31</v>
      </c>
      <c r="I34" s="37">
        <v>0.44</v>
      </c>
      <c r="N34" s="24"/>
      <c r="O34" s="17"/>
    </row>
    <row r="35" spans="1:15" ht="15.75">
      <c r="A35" s="25" t="s">
        <v>177</v>
      </c>
      <c r="B35" s="17"/>
      <c r="C35" s="17"/>
      <c r="H35" s="36" t="s">
        <v>29</v>
      </c>
      <c r="I35" s="37">
        <v>0.4</v>
      </c>
      <c r="N35" s="24"/>
      <c r="O35" s="17"/>
    </row>
    <row r="36" spans="1:15" ht="15.75">
      <c r="A36" s="25"/>
      <c r="B36" s="17"/>
      <c r="C36" s="17"/>
      <c r="H36" s="36" t="s">
        <v>27</v>
      </c>
      <c r="I36" s="38">
        <v>0.25</v>
      </c>
      <c r="N36" s="24"/>
      <c r="O36" s="17"/>
    </row>
    <row r="37" spans="1:15">
      <c r="A37" s="16" t="s">
        <v>178</v>
      </c>
      <c r="E37" s="22"/>
      <c r="G37" s="20"/>
    </row>
    <row r="38" spans="1:15">
      <c r="A38" s="25" t="s">
        <v>179</v>
      </c>
      <c r="E38" s="22"/>
      <c r="G38" s="20"/>
      <c r="N38" s="39"/>
      <c r="O38" s="17"/>
    </row>
    <row r="39" spans="1:15" ht="25.5">
      <c r="A39" s="40" t="s">
        <v>180</v>
      </c>
      <c r="B39" s="41"/>
      <c r="C39" s="41"/>
      <c r="E39" s="22">
        <v>47640</v>
      </c>
      <c r="F39" s="19">
        <f>E39/E43</f>
        <v>7.3463194384475891E-2</v>
      </c>
      <c r="G39" s="20" t="s">
        <v>24</v>
      </c>
      <c r="I39" s="19">
        <f>AVERAGE(F39:F42)</f>
        <v>0.25</v>
      </c>
      <c r="J39" s="42">
        <v>0.25</v>
      </c>
      <c r="N39" s="43"/>
      <c r="O39" s="44"/>
    </row>
    <row r="40" spans="1:15">
      <c r="A40" s="25" t="s">
        <v>181</v>
      </c>
      <c r="B40" s="17"/>
      <c r="C40" s="17"/>
      <c r="D40" s="17"/>
      <c r="E40" s="22">
        <v>11948</v>
      </c>
      <c r="F40" s="17">
        <f>E40/E43</f>
        <v>1.8424396442185513E-2</v>
      </c>
      <c r="G40" s="25" t="s">
        <v>25</v>
      </c>
      <c r="H40" s="17"/>
      <c r="I40" s="17">
        <f>MEDIAN(F39:F42)</f>
        <v>4.5943795413330699E-2</v>
      </c>
      <c r="J40" s="35">
        <v>4.5999999999999999E-2</v>
      </c>
      <c r="K40" s="17">
        <v>4.5999999999999996</v>
      </c>
      <c r="L40" s="17"/>
      <c r="M40" s="17"/>
      <c r="N40" s="39"/>
      <c r="O40" s="17"/>
    </row>
    <row r="41" spans="1:15">
      <c r="A41" s="25" t="s">
        <v>182</v>
      </c>
      <c r="B41" s="17"/>
      <c r="C41" s="17"/>
      <c r="E41" s="22">
        <v>880</v>
      </c>
      <c r="F41" s="19">
        <f>E41/E43</f>
        <v>1.3570027510146679E-3</v>
      </c>
      <c r="G41" s="20" t="s">
        <v>183</v>
      </c>
      <c r="I41" s="19">
        <f>STDEV(F39:F42)</f>
        <v>0.43891666173508387</v>
      </c>
      <c r="J41" s="45">
        <v>0.499</v>
      </c>
      <c r="N41" s="43"/>
      <c r="O41" s="17"/>
    </row>
    <row r="42" spans="1:15">
      <c r="A42" s="25" t="s">
        <v>184</v>
      </c>
      <c r="B42" s="17"/>
      <c r="C42" s="17"/>
      <c r="E42" s="22">
        <v>588020</v>
      </c>
      <c r="F42" s="46">
        <f>E42/E43</f>
        <v>0.90675540642232388</v>
      </c>
      <c r="G42" s="25" t="s">
        <v>151</v>
      </c>
      <c r="O42" s="17"/>
    </row>
    <row r="43" spans="1:15">
      <c r="A43" s="25" t="s">
        <v>84</v>
      </c>
      <c r="B43" s="17"/>
      <c r="C43" s="17"/>
      <c r="D43" s="17"/>
      <c r="E43" s="47">
        <f>SUM(E39:E42)</f>
        <v>648488</v>
      </c>
      <c r="F43" s="17"/>
      <c r="H43" s="17"/>
      <c r="I43" s="17"/>
      <c r="J43" s="17"/>
      <c r="K43" s="17"/>
      <c r="L43" s="17"/>
      <c r="M43" s="17"/>
      <c r="N43" s="24"/>
      <c r="O43" s="17"/>
    </row>
    <row r="44" spans="1:15">
      <c r="A44" s="25" t="s">
        <v>85</v>
      </c>
      <c r="B44" s="17"/>
      <c r="C44" s="17"/>
      <c r="O44" s="17"/>
    </row>
    <row r="45" spans="1:15" ht="15.75">
      <c r="A45" s="25" t="s">
        <v>86</v>
      </c>
      <c r="B45" s="17"/>
      <c r="C45" s="17"/>
      <c r="D45" s="17"/>
      <c r="E45" s="17"/>
      <c r="F45" s="17"/>
      <c r="G45" s="17"/>
      <c r="H45" s="36" t="s">
        <v>31</v>
      </c>
      <c r="I45" s="37">
        <v>0.25</v>
      </c>
      <c r="J45" s="17"/>
      <c r="K45" s="17"/>
      <c r="L45" s="17"/>
      <c r="M45" s="17"/>
      <c r="N45" s="24"/>
      <c r="O45" s="17"/>
    </row>
    <row r="46" spans="1:15" ht="15.75">
      <c r="A46" s="25" t="s">
        <v>87</v>
      </c>
      <c r="H46" s="36" t="s">
        <v>29</v>
      </c>
      <c r="I46" s="37">
        <v>0.05</v>
      </c>
    </row>
    <row r="47" spans="1:15" ht="15.75">
      <c r="A47" s="25"/>
      <c r="H47" s="36" t="s">
        <v>27</v>
      </c>
      <c r="I47" s="48">
        <v>0.5</v>
      </c>
    </row>
    <row r="48" spans="1:15">
      <c r="A48" s="16" t="s">
        <v>88</v>
      </c>
      <c r="I48" s="20" t="s">
        <v>24</v>
      </c>
      <c r="J48" s="19">
        <f>K48/100</f>
        <v>7.2999999999999995E-2</v>
      </c>
      <c r="K48" s="19">
        <v>7.3</v>
      </c>
    </row>
    <row r="49" spans="1:11">
      <c r="A49" s="25" t="s">
        <v>89</v>
      </c>
      <c r="C49" s="17"/>
      <c r="D49" s="17"/>
      <c r="I49" s="25" t="s">
        <v>25</v>
      </c>
      <c r="J49" s="19">
        <f>K49/100</f>
        <v>1.8000000000000002E-2</v>
      </c>
      <c r="K49" s="19">
        <v>1.8</v>
      </c>
    </row>
    <row r="50" spans="1:11">
      <c r="A50" s="25" t="s">
        <v>90</v>
      </c>
      <c r="I50" s="20" t="s">
        <v>183</v>
      </c>
      <c r="J50" s="19">
        <f>K50/100</f>
        <v>2E-3</v>
      </c>
      <c r="K50" s="19">
        <v>0.2</v>
      </c>
    </row>
    <row r="51" spans="1:11">
      <c r="A51" s="25" t="s">
        <v>91</v>
      </c>
      <c r="C51" s="46"/>
      <c r="D51" s="46"/>
      <c r="I51" s="25" t="s">
        <v>151</v>
      </c>
      <c r="J51" s="19">
        <f>K51/100</f>
        <v>0.90700000000000003</v>
      </c>
      <c r="K51" s="19">
        <v>90.7</v>
      </c>
    </row>
    <row r="52" spans="1:11">
      <c r="A52" s="49" t="s">
        <v>92</v>
      </c>
      <c r="K52" s="19">
        <f>SUM(K48:K51)</f>
        <v>100</v>
      </c>
    </row>
    <row r="53" spans="1:11">
      <c r="A53" s="25" t="s">
        <v>208</v>
      </c>
    </row>
  </sheetData>
  <phoneticPr fontId="32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F1" workbookViewId="0">
      <selection activeCell="B32" sqref="B32"/>
    </sheetView>
  </sheetViews>
  <sheetFormatPr defaultColWidth="8.875" defaultRowHeight="15.75"/>
  <cols>
    <col min="2" max="2" width="28.375" customWidth="1"/>
    <col min="5" max="5" width="11" customWidth="1"/>
    <col min="6" max="6" width="9.125" customWidth="1"/>
    <col min="8" max="8" width="6.375" customWidth="1"/>
  </cols>
  <sheetData>
    <row r="1" spans="1:8">
      <c r="A1">
        <v>2011</v>
      </c>
      <c r="B1" t="s">
        <v>209</v>
      </c>
      <c r="C1" t="s">
        <v>210</v>
      </c>
      <c r="D1" t="s">
        <v>136</v>
      </c>
      <c r="E1" s="50">
        <v>25000</v>
      </c>
      <c r="F1" t="s">
        <v>211</v>
      </c>
      <c r="H1">
        <f>E1/E6</f>
        <v>0.23809523809523808</v>
      </c>
    </row>
    <row r="2" spans="1:8">
      <c r="B2" t="s">
        <v>212</v>
      </c>
      <c r="C2" t="s">
        <v>210</v>
      </c>
      <c r="D2" t="s">
        <v>136</v>
      </c>
      <c r="E2" s="50">
        <v>10000</v>
      </c>
      <c r="F2" t="s">
        <v>213</v>
      </c>
      <c r="H2">
        <f>E2/E6</f>
        <v>9.5238095238095233E-2</v>
      </c>
    </row>
    <row r="3" spans="1:8">
      <c r="B3" t="s">
        <v>214</v>
      </c>
      <c r="C3" t="s">
        <v>210</v>
      </c>
      <c r="D3" t="s">
        <v>136</v>
      </c>
      <c r="E3" s="50">
        <v>30000</v>
      </c>
      <c r="F3" t="s">
        <v>215</v>
      </c>
      <c r="H3">
        <f>E3/E6</f>
        <v>0.2857142857142857</v>
      </c>
    </row>
    <row r="4" spans="1:8">
      <c r="B4" t="s">
        <v>392</v>
      </c>
      <c r="C4" t="s">
        <v>217</v>
      </c>
      <c r="D4" t="s">
        <v>136</v>
      </c>
      <c r="E4" s="50">
        <v>25000</v>
      </c>
      <c r="F4" t="s">
        <v>218</v>
      </c>
      <c r="H4">
        <f>E4/E6</f>
        <v>0.23809523809523808</v>
      </c>
    </row>
    <row r="5" spans="1:8">
      <c r="B5" s="51" t="s">
        <v>219</v>
      </c>
      <c r="C5" s="51" t="s">
        <v>210</v>
      </c>
      <c r="D5" s="51" t="s">
        <v>136</v>
      </c>
      <c r="E5" s="52">
        <v>15000</v>
      </c>
      <c r="F5" s="51" t="s">
        <v>220</v>
      </c>
      <c r="H5">
        <f>E5/E6</f>
        <v>0.14285714285714285</v>
      </c>
    </row>
    <row r="6" spans="1:8">
      <c r="B6" s="53" t="s">
        <v>33</v>
      </c>
      <c r="C6" s="54"/>
      <c r="D6" s="54"/>
      <c r="E6" s="55">
        <f>SUM(E1:E5)</f>
        <v>105000</v>
      </c>
      <c r="F6" s="54"/>
    </row>
    <row r="7" spans="1:8">
      <c r="B7" s="56"/>
      <c r="C7" s="51"/>
      <c r="D7" s="51"/>
      <c r="E7" s="57"/>
      <c r="F7" s="51"/>
    </row>
    <row r="8" spans="1:8">
      <c r="B8" s="58" t="s">
        <v>221</v>
      </c>
      <c r="E8" s="50">
        <f>12430806+7106000</f>
        <v>19536806</v>
      </c>
      <c r="G8" t="s">
        <v>222</v>
      </c>
      <c r="H8">
        <v>105</v>
      </c>
    </row>
    <row r="9" spans="1:8">
      <c r="B9" s="58"/>
      <c r="E9" s="50"/>
      <c r="G9" t="s">
        <v>223</v>
      </c>
      <c r="H9">
        <v>750.31</v>
      </c>
    </row>
    <row r="10" spans="1:8" ht="16.5" thickBot="1">
      <c r="B10" s="59" t="s">
        <v>223</v>
      </c>
      <c r="C10" s="60" t="s">
        <v>224</v>
      </c>
      <c r="D10" s="60"/>
      <c r="E10" s="61">
        <v>750306</v>
      </c>
      <c r="F10" s="60"/>
      <c r="G10" t="s">
        <v>221</v>
      </c>
      <c r="H10" s="62">
        <v>19536.810000000001</v>
      </c>
    </row>
    <row r="13" spans="1:8">
      <c r="A13">
        <v>2010</v>
      </c>
      <c r="B13" s="63">
        <v>2010</v>
      </c>
      <c r="E13" s="50"/>
      <c r="H13">
        <f>AVERAGE(H1:H5)</f>
        <v>0.2</v>
      </c>
    </row>
    <row r="14" spans="1:8">
      <c r="B14" t="s">
        <v>225</v>
      </c>
      <c r="C14" t="s">
        <v>226</v>
      </c>
      <c r="E14" s="50">
        <v>10000</v>
      </c>
      <c r="F14" t="s">
        <v>213</v>
      </c>
      <c r="H14">
        <f>MEDIAN(H1:H5)</f>
        <v>0.23809523809523808</v>
      </c>
    </row>
    <row r="15" spans="1:8">
      <c r="B15" t="s">
        <v>214</v>
      </c>
      <c r="C15" t="s">
        <v>227</v>
      </c>
      <c r="D15" t="s">
        <v>136</v>
      </c>
      <c r="E15" s="50">
        <v>20000</v>
      </c>
      <c r="F15" t="s">
        <v>215</v>
      </c>
      <c r="H15">
        <f>STDEV(H1:H5)</f>
        <v>7.824607964359509E-2</v>
      </c>
    </row>
    <row r="16" spans="1:8">
      <c r="B16" s="64" t="s">
        <v>228</v>
      </c>
      <c r="C16" s="64" t="s">
        <v>227</v>
      </c>
      <c r="D16" s="64" t="s">
        <v>136</v>
      </c>
      <c r="E16" s="65">
        <v>25000</v>
      </c>
      <c r="F16" s="64" t="s">
        <v>213</v>
      </c>
    </row>
    <row r="17" spans="2:8">
      <c r="B17" s="53" t="s">
        <v>33</v>
      </c>
      <c r="C17" s="66"/>
      <c r="D17" s="66"/>
      <c r="E17" s="55">
        <f>SUM(E14:E16)</f>
        <v>55000</v>
      </c>
      <c r="F17" s="66"/>
    </row>
    <row r="18" spans="2:8">
      <c r="E18" s="50"/>
      <c r="G18" s="67" t="s">
        <v>31</v>
      </c>
      <c r="H18" s="68">
        <v>0.2</v>
      </c>
    </row>
    <row r="19" spans="2:8" ht="16.5" thickBot="1">
      <c r="B19" s="60" t="s">
        <v>221</v>
      </c>
      <c r="C19" s="60"/>
      <c r="D19" s="60" t="s">
        <v>229</v>
      </c>
      <c r="E19" s="69">
        <f>13556600+7106000</f>
        <v>20662600</v>
      </c>
      <c r="F19" s="60"/>
      <c r="G19" s="67" t="s">
        <v>29</v>
      </c>
      <c r="H19" s="68">
        <v>0.23799999999999999</v>
      </c>
    </row>
    <row r="20" spans="2:8">
      <c r="B20" s="51"/>
      <c r="C20" s="51"/>
      <c r="D20" s="51"/>
      <c r="E20" s="70"/>
      <c r="F20" s="51"/>
      <c r="G20" s="71" t="s">
        <v>27</v>
      </c>
      <c r="H20" s="71">
        <v>7.8E-2</v>
      </c>
    </row>
    <row r="21" spans="2:8" ht="16.5" thickBot="1">
      <c r="B21" s="60" t="s">
        <v>223</v>
      </c>
      <c r="C21" s="60" t="s">
        <v>224</v>
      </c>
      <c r="D21" s="60"/>
      <c r="E21" s="61">
        <v>995100</v>
      </c>
      <c r="F21" s="60"/>
    </row>
    <row r="24" spans="2:8">
      <c r="D24">
        <v>2010</v>
      </c>
      <c r="E24" s="72">
        <v>55000</v>
      </c>
    </row>
    <row r="25" spans="2:8">
      <c r="D25">
        <v>2011</v>
      </c>
      <c r="E25" s="72">
        <v>105000</v>
      </c>
    </row>
    <row r="28" spans="2:8">
      <c r="E28">
        <f>((E25-E24)/E24)*100</f>
        <v>90.909090909090907</v>
      </c>
    </row>
    <row r="30" spans="2:8">
      <c r="E30" s="67" t="s">
        <v>31</v>
      </c>
      <c r="F30" s="73">
        <f>AVERAGE(E24:E25)</f>
        <v>80000</v>
      </c>
    </row>
    <row r="31" spans="2:8">
      <c r="E31" s="67" t="s">
        <v>29</v>
      </c>
      <c r="F31" s="73">
        <f>MEDIAN(E24:E25)</f>
        <v>80000</v>
      </c>
    </row>
    <row r="32" spans="2:8">
      <c r="E32" s="71" t="s">
        <v>27</v>
      </c>
      <c r="F32" s="74">
        <f>STDEV(E24:E25)</f>
        <v>35355.33905932738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opLeftCell="J1" workbookViewId="0">
      <selection activeCell="F16" sqref="F16:G17"/>
    </sheetView>
  </sheetViews>
  <sheetFormatPr defaultColWidth="8.875" defaultRowHeight="15.75"/>
  <cols>
    <col min="5" max="5" width="17.5" customWidth="1"/>
    <col min="7" max="7" width="6.125" customWidth="1"/>
  </cols>
  <sheetData>
    <row r="2" spans="1:8">
      <c r="A2">
        <v>2010</v>
      </c>
      <c r="B2" s="63">
        <v>2010</v>
      </c>
      <c r="E2" s="50"/>
    </row>
    <row r="3" spans="1:8">
      <c r="B3" t="s">
        <v>225</v>
      </c>
      <c r="C3" t="s">
        <v>226</v>
      </c>
      <c r="E3" s="50">
        <v>10000</v>
      </c>
      <c r="F3" t="s">
        <v>213</v>
      </c>
      <c r="H3">
        <f>E3/E6</f>
        <v>0.18181818181818182</v>
      </c>
    </row>
    <row r="4" spans="1:8">
      <c r="B4" t="s">
        <v>214</v>
      </c>
      <c r="C4" t="s">
        <v>227</v>
      </c>
      <c r="D4" t="s">
        <v>136</v>
      </c>
      <c r="E4" s="50">
        <v>20000</v>
      </c>
      <c r="F4" t="s">
        <v>215</v>
      </c>
      <c r="H4">
        <f>E4/E6</f>
        <v>0.36363636363636365</v>
      </c>
    </row>
    <row r="5" spans="1:8">
      <c r="B5" s="64" t="s">
        <v>228</v>
      </c>
      <c r="C5" s="64" t="s">
        <v>227</v>
      </c>
      <c r="D5" s="64" t="s">
        <v>136</v>
      </c>
      <c r="E5" s="65">
        <v>25000</v>
      </c>
      <c r="F5" s="64" t="s">
        <v>213</v>
      </c>
      <c r="H5">
        <f>E5/E6</f>
        <v>0.45454545454545453</v>
      </c>
    </row>
    <row r="6" spans="1:8">
      <c r="B6" s="53" t="s">
        <v>33</v>
      </c>
      <c r="C6" s="66"/>
      <c r="D6" s="66"/>
      <c r="E6" s="55">
        <f>SUM(E3:E5)</f>
        <v>55000</v>
      </c>
      <c r="F6" s="66"/>
    </row>
    <row r="7" spans="1:8">
      <c r="E7" s="50"/>
    </row>
    <row r="8" spans="1:8" ht="16.5" thickBot="1">
      <c r="B8" s="60" t="s">
        <v>221</v>
      </c>
      <c r="C8" s="60"/>
      <c r="D8" s="60" t="s">
        <v>229</v>
      </c>
      <c r="E8" s="69">
        <f>13556600+7106000</f>
        <v>20662600</v>
      </c>
      <c r="F8" s="60"/>
      <c r="G8" t="s">
        <v>222</v>
      </c>
      <c r="H8">
        <v>55</v>
      </c>
    </row>
    <row r="9" spans="1:8">
      <c r="B9" s="51"/>
      <c r="C9" s="51"/>
      <c r="D9" s="51"/>
      <c r="E9" s="70"/>
      <c r="F9" s="51"/>
      <c r="G9" t="s">
        <v>223</v>
      </c>
      <c r="H9">
        <v>995.1</v>
      </c>
    </row>
    <row r="10" spans="1:8" ht="16.5" thickBot="1">
      <c r="B10" s="60" t="s">
        <v>223</v>
      </c>
      <c r="C10" s="60" t="s">
        <v>224</v>
      </c>
      <c r="D10" s="60"/>
      <c r="E10" s="61">
        <v>995100</v>
      </c>
      <c r="F10" s="60"/>
      <c r="G10" t="s">
        <v>221</v>
      </c>
      <c r="H10">
        <v>20662.599999999999</v>
      </c>
    </row>
    <row r="12" spans="1:8">
      <c r="H12">
        <f>AVERAGE(H3:H5)</f>
        <v>0.33333333333333331</v>
      </c>
    </row>
    <row r="13" spans="1:8">
      <c r="H13">
        <f>MEDIAN(H3:H5)</f>
        <v>0.36363636363636365</v>
      </c>
    </row>
    <row r="14" spans="1:8">
      <c r="H14">
        <f>STDEV(H3:H5)</f>
        <v>0.13886593015017698</v>
      </c>
    </row>
    <row r="16" spans="1:8">
      <c r="F16" s="67" t="s">
        <v>31</v>
      </c>
      <c r="G16" s="68">
        <v>0.33</v>
      </c>
    </row>
    <row r="17" spans="6:7">
      <c r="F17" s="67" t="s">
        <v>29</v>
      </c>
      <c r="G17" s="68">
        <v>0.36</v>
      </c>
    </row>
    <row r="18" spans="6:7">
      <c r="F18" s="71" t="s">
        <v>27</v>
      </c>
      <c r="G18" s="71">
        <v>0.14000000000000001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E30" sqref="E30:F31"/>
    </sheetView>
  </sheetViews>
  <sheetFormatPr defaultColWidth="8.875" defaultRowHeight="15.75"/>
  <cols>
    <col min="2" max="2" width="28.375" customWidth="1"/>
    <col min="5" max="5" width="11" customWidth="1"/>
    <col min="6" max="6" width="9.125" customWidth="1"/>
    <col min="8" max="8" width="6.375" customWidth="1"/>
  </cols>
  <sheetData>
    <row r="1" spans="1:8">
      <c r="A1">
        <v>2011</v>
      </c>
      <c r="B1" t="s">
        <v>209</v>
      </c>
      <c r="C1" t="s">
        <v>210</v>
      </c>
      <c r="D1" t="s">
        <v>136</v>
      </c>
      <c r="E1" s="50">
        <v>25000</v>
      </c>
      <c r="F1" t="s">
        <v>211</v>
      </c>
      <c r="H1">
        <f>E1/E6</f>
        <v>0.23809523809523808</v>
      </c>
    </row>
    <row r="2" spans="1:8">
      <c r="B2" t="s">
        <v>212</v>
      </c>
      <c r="C2" t="s">
        <v>210</v>
      </c>
      <c r="D2" t="s">
        <v>136</v>
      </c>
      <c r="E2" s="50">
        <v>10000</v>
      </c>
      <c r="F2" t="s">
        <v>213</v>
      </c>
      <c r="H2">
        <f>E2/E6</f>
        <v>9.5238095238095233E-2</v>
      </c>
    </row>
    <row r="3" spans="1:8">
      <c r="B3" t="s">
        <v>214</v>
      </c>
      <c r="C3" t="s">
        <v>210</v>
      </c>
      <c r="D3" t="s">
        <v>136</v>
      </c>
      <c r="E3" s="50">
        <v>30000</v>
      </c>
      <c r="F3" t="s">
        <v>215</v>
      </c>
      <c r="H3">
        <f>E3/E6</f>
        <v>0.2857142857142857</v>
      </c>
    </row>
    <row r="4" spans="1:8">
      <c r="B4" t="s">
        <v>216</v>
      </c>
      <c r="C4" t="s">
        <v>217</v>
      </c>
      <c r="D4" t="s">
        <v>136</v>
      </c>
      <c r="E4" s="50">
        <v>25000</v>
      </c>
      <c r="F4" t="s">
        <v>218</v>
      </c>
      <c r="H4">
        <f>E4/E6</f>
        <v>0.23809523809523808</v>
      </c>
    </row>
    <row r="5" spans="1:8">
      <c r="B5" s="51" t="s">
        <v>219</v>
      </c>
      <c r="C5" s="51" t="s">
        <v>210</v>
      </c>
      <c r="D5" s="51" t="s">
        <v>136</v>
      </c>
      <c r="E5" s="52">
        <v>15000</v>
      </c>
      <c r="F5" s="51" t="s">
        <v>220</v>
      </c>
      <c r="H5">
        <f>E5/E6</f>
        <v>0.14285714285714285</v>
      </c>
    </row>
    <row r="6" spans="1:8">
      <c r="B6" s="53" t="s">
        <v>33</v>
      </c>
      <c r="C6" s="54"/>
      <c r="D6" s="54"/>
      <c r="E6" s="55">
        <f>SUM(E1:E5)</f>
        <v>105000</v>
      </c>
      <c r="F6" s="54"/>
    </row>
    <row r="7" spans="1:8">
      <c r="B7" s="56"/>
      <c r="C7" s="51"/>
      <c r="D7" s="51"/>
      <c r="E7" s="57"/>
      <c r="F7" s="51"/>
    </row>
    <row r="8" spans="1:8">
      <c r="B8" s="58" t="s">
        <v>221</v>
      </c>
      <c r="E8" s="50">
        <f>12430806+7106000</f>
        <v>19536806</v>
      </c>
      <c r="G8" t="s">
        <v>222</v>
      </c>
      <c r="H8">
        <v>105</v>
      </c>
    </row>
    <row r="9" spans="1:8">
      <c r="B9" s="58"/>
      <c r="E9" s="50"/>
      <c r="G9" t="s">
        <v>223</v>
      </c>
      <c r="H9">
        <v>750.31</v>
      </c>
    </row>
    <row r="10" spans="1:8" ht="16.5" thickBot="1">
      <c r="B10" s="59" t="s">
        <v>223</v>
      </c>
      <c r="C10" s="60" t="s">
        <v>224</v>
      </c>
      <c r="D10" s="60"/>
      <c r="E10" s="61">
        <v>750306</v>
      </c>
      <c r="F10" s="60"/>
      <c r="G10" t="s">
        <v>221</v>
      </c>
      <c r="H10" s="62">
        <v>19536.810000000001</v>
      </c>
    </row>
    <row r="13" spans="1:8">
      <c r="A13">
        <v>2010</v>
      </c>
      <c r="B13" s="63">
        <v>2010</v>
      </c>
      <c r="E13" s="50"/>
      <c r="H13">
        <f>AVERAGE(H1:H5)</f>
        <v>0.2</v>
      </c>
    </row>
    <row r="14" spans="1:8">
      <c r="B14" t="s">
        <v>225</v>
      </c>
      <c r="C14" t="s">
        <v>226</v>
      </c>
      <c r="E14" s="50">
        <v>10000</v>
      </c>
      <c r="F14" t="s">
        <v>213</v>
      </c>
      <c r="H14">
        <f>MEDIAN(H1:H5)</f>
        <v>0.23809523809523808</v>
      </c>
    </row>
    <row r="15" spans="1:8">
      <c r="B15" t="s">
        <v>214</v>
      </c>
      <c r="C15" t="s">
        <v>227</v>
      </c>
      <c r="D15" t="s">
        <v>136</v>
      </c>
      <c r="E15" s="50">
        <v>20000</v>
      </c>
      <c r="F15" t="s">
        <v>215</v>
      </c>
      <c r="H15">
        <f>STDEV(H1:H5)</f>
        <v>7.824607964359509E-2</v>
      </c>
    </row>
    <row r="16" spans="1:8">
      <c r="B16" s="64" t="s">
        <v>228</v>
      </c>
      <c r="C16" s="64" t="s">
        <v>227</v>
      </c>
      <c r="D16" s="64" t="s">
        <v>136</v>
      </c>
      <c r="E16" s="65">
        <v>25000</v>
      </c>
      <c r="F16" s="64" t="s">
        <v>213</v>
      </c>
    </row>
    <row r="17" spans="2:8">
      <c r="B17" s="53" t="s">
        <v>33</v>
      </c>
      <c r="C17" s="66"/>
      <c r="D17" s="66"/>
      <c r="E17" s="55">
        <f>SUM(E14:E16)</f>
        <v>55000</v>
      </c>
      <c r="F17" s="66"/>
    </row>
    <row r="18" spans="2:8">
      <c r="E18" s="50"/>
      <c r="G18" s="67" t="s">
        <v>31</v>
      </c>
      <c r="H18" s="68">
        <v>0.2</v>
      </c>
    </row>
    <row r="19" spans="2:8" ht="16.5" thickBot="1">
      <c r="B19" s="60" t="s">
        <v>221</v>
      </c>
      <c r="C19" s="60"/>
      <c r="D19" s="60" t="s">
        <v>229</v>
      </c>
      <c r="E19" s="69">
        <f>13556600+7106000</f>
        <v>20662600</v>
      </c>
      <c r="F19" s="60"/>
      <c r="G19" s="67" t="s">
        <v>29</v>
      </c>
      <c r="H19" s="68">
        <v>0.23799999999999999</v>
      </c>
    </row>
    <row r="20" spans="2:8">
      <c r="B20" s="51"/>
      <c r="C20" s="51"/>
      <c r="D20" s="51"/>
      <c r="E20" s="70"/>
      <c r="F20" s="51"/>
      <c r="G20" s="71" t="s">
        <v>27</v>
      </c>
      <c r="H20" s="71">
        <v>7.8E-2</v>
      </c>
    </row>
    <row r="21" spans="2:8" ht="16.5" thickBot="1">
      <c r="B21" s="60" t="s">
        <v>223</v>
      </c>
      <c r="C21" s="60" t="s">
        <v>224</v>
      </c>
      <c r="D21" s="60"/>
      <c r="E21" s="61">
        <v>995100</v>
      </c>
      <c r="F21" s="60"/>
    </row>
    <row r="24" spans="2:8">
      <c r="D24">
        <v>2010</v>
      </c>
      <c r="E24" s="72">
        <v>55000</v>
      </c>
    </row>
    <row r="25" spans="2:8">
      <c r="D25">
        <v>2011</v>
      </c>
      <c r="E25" s="72">
        <v>105000</v>
      </c>
    </row>
    <row r="28" spans="2:8">
      <c r="E28">
        <f>((E25-E24)/E24)*100</f>
        <v>90.909090909090907</v>
      </c>
    </row>
    <row r="30" spans="2:8">
      <c r="E30" s="67" t="s">
        <v>31</v>
      </c>
      <c r="F30" s="73">
        <f>AVERAGE(E24:E25)</f>
        <v>80000</v>
      </c>
    </row>
    <row r="31" spans="2:8">
      <c r="E31" s="67" t="s">
        <v>29</v>
      </c>
      <c r="F31" s="73">
        <f>MEDIAN(E24:E25)</f>
        <v>80000</v>
      </c>
    </row>
    <row r="32" spans="2:8">
      <c r="E32" s="71" t="s">
        <v>27</v>
      </c>
      <c r="F32" s="74">
        <f>STDEV(E24:E25)</f>
        <v>35355.33905932738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H10" workbookViewId="0">
      <selection activeCell="L32" sqref="L32:N34"/>
    </sheetView>
  </sheetViews>
  <sheetFormatPr defaultColWidth="8.875" defaultRowHeight="15.75"/>
  <cols>
    <col min="2" max="2" width="36.625" bestFit="1" customWidth="1"/>
    <col min="3" max="3" width="15.625" customWidth="1"/>
    <col min="5" max="5" width="35.875" customWidth="1"/>
    <col min="8" max="8" width="14.625" customWidth="1"/>
    <col min="9" max="9" width="10.625" customWidth="1"/>
    <col min="10" max="10" width="13" customWidth="1"/>
    <col min="11" max="11" width="11.5" customWidth="1"/>
    <col min="13" max="13" width="11" customWidth="1"/>
    <col min="14" max="14" width="12" customWidth="1"/>
  </cols>
  <sheetData>
    <row r="1" spans="1:11">
      <c r="A1">
        <v>2011</v>
      </c>
      <c r="B1" t="s">
        <v>209</v>
      </c>
      <c r="C1" t="s">
        <v>210</v>
      </c>
      <c r="D1" t="s">
        <v>136</v>
      </c>
      <c r="E1" s="50">
        <v>25000</v>
      </c>
      <c r="F1" t="s">
        <v>211</v>
      </c>
    </row>
    <row r="2" spans="1:11">
      <c r="B2" t="s">
        <v>212</v>
      </c>
      <c r="C2" t="s">
        <v>210</v>
      </c>
      <c r="D2" t="s">
        <v>136</v>
      </c>
      <c r="E2" s="50">
        <v>10000</v>
      </c>
      <c r="F2" t="s">
        <v>213</v>
      </c>
    </row>
    <row r="3" spans="1:11">
      <c r="B3" t="s">
        <v>214</v>
      </c>
      <c r="C3" t="s">
        <v>210</v>
      </c>
      <c r="D3" t="s">
        <v>136</v>
      </c>
      <c r="E3" s="50">
        <v>30000</v>
      </c>
      <c r="F3" t="s">
        <v>215</v>
      </c>
    </row>
    <row r="4" spans="1:11">
      <c r="B4" t="s">
        <v>216</v>
      </c>
      <c r="C4" t="s">
        <v>217</v>
      </c>
      <c r="D4" t="s">
        <v>136</v>
      </c>
      <c r="E4" s="50">
        <v>25000</v>
      </c>
      <c r="F4" t="s">
        <v>218</v>
      </c>
    </row>
    <row r="5" spans="1:11">
      <c r="B5" s="51" t="s">
        <v>219</v>
      </c>
      <c r="C5" s="51" t="s">
        <v>210</v>
      </c>
      <c r="D5" s="51" t="s">
        <v>136</v>
      </c>
      <c r="E5" s="52">
        <v>15000</v>
      </c>
      <c r="F5" s="51" t="s">
        <v>220</v>
      </c>
    </row>
    <row r="6" spans="1:11">
      <c r="B6" s="53" t="s">
        <v>33</v>
      </c>
      <c r="C6" s="54"/>
      <c r="D6" s="54"/>
      <c r="E6" s="55">
        <f>SUM(E1:E5)</f>
        <v>105000</v>
      </c>
      <c r="F6" s="54"/>
      <c r="H6">
        <v>105000</v>
      </c>
      <c r="I6">
        <v>19536806</v>
      </c>
    </row>
    <row r="7" spans="1:11">
      <c r="B7" s="56"/>
      <c r="C7" s="51"/>
      <c r="D7" s="51"/>
      <c r="E7" s="57"/>
      <c r="F7" s="51"/>
      <c r="H7">
        <v>55000</v>
      </c>
      <c r="I7">
        <v>20662600</v>
      </c>
    </row>
    <row r="8" spans="1:11">
      <c r="B8" s="58" t="s">
        <v>221</v>
      </c>
      <c r="E8" s="50">
        <f>12430806+7106000</f>
        <v>19536806</v>
      </c>
    </row>
    <row r="9" spans="1:11">
      <c r="B9" s="58"/>
      <c r="E9" s="50"/>
    </row>
    <row r="10" spans="1:11" ht="16.5" thickBot="1">
      <c r="B10" s="59" t="s">
        <v>223</v>
      </c>
      <c r="C10" s="60" t="s">
        <v>224</v>
      </c>
      <c r="D10" s="60"/>
      <c r="E10" s="61">
        <v>750306</v>
      </c>
      <c r="F10" s="60"/>
    </row>
    <row r="11" spans="1:11" ht="63">
      <c r="H11" s="75"/>
      <c r="I11" s="83" t="s">
        <v>234</v>
      </c>
      <c r="J11" s="82" t="s">
        <v>233</v>
      </c>
      <c r="K11" s="81" t="s">
        <v>394</v>
      </c>
    </row>
    <row r="12" spans="1:11">
      <c r="H12" s="80">
        <v>2010</v>
      </c>
      <c r="I12" s="79">
        <v>55000</v>
      </c>
      <c r="J12" s="79">
        <v>20662600</v>
      </c>
      <c r="K12" s="79">
        <v>995100</v>
      </c>
    </row>
    <row r="13" spans="1:11">
      <c r="A13">
        <v>2010</v>
      </c>
      <c r="B13" s="63">
        <v>2010</v>
      </c>
      <c r="E13" s="50"/>
      <c r="H13" s="80">
        <v>2011</v>
      </c>
      <c r="I13" s="79">
        <v>105000</v>
      </c>
      <c r="J13" s="79">
        <v>19536806</v>
      </c>
      <c r="K13" s="79">
        <v>750306</v>
      </c>
    </row>
    <row r="14" spans="1:11">
      <c r="B14" t="s">
        <v>225</v>
      </c>
      <c r="C14" t="s">
        <v>226</v>
      </c>
      <c r="E14" s="50">
        <v>10000</v>
      </c>
      <c r="F14" t="s">
        <v>213</v>
      </c>
      <c r="H14" s="77" t="s">
        <v>231</v>
      </c>
      <c r="I14" s="76">
        <v>0.91</v>
      </c>
      <c r="J14" s="76">
        <v>-0.05</v>
      </c>
      <c r="K14" s="76">
        <v>-0.25</v>
      </c>
    </row>
    <row r="15" spans="1:11">
      <c r="B15" t="s">
        <v>214</v>
      </c>
      <c r="C15" t="s">
        <v>227</v>
      </c>
      <c r="D15" t="s">
        <v>136</v>
      </c>
      <c r="E15" s="50">
        <v>20000</v>
      </c>
      <c r="F15" t="s">
        <v>215</v>
      </c>
    </row>
    <row r="16" spans="1:11">
      <c r="B16" s="64" t="s">
        <v>228</v>
      </c>
      <c r="C16" s="64" t="s">
        <v>227</v>
      </c>
      <c r="D16" s="64" t="s">
        <v>136</v>
      </c>
      <c r="E16" s="65">
        <v>25000</v>
      </c>
      <c r="F16" s="64" t="s">
        <v>213</v>
      </c>
    </row>
    <row r="17" spans="2:14">
      <c r="B17" s="53" t="s">
        <v>33</v>
      </c>
      <c r="C17" s="66"/>
      <c r="D17" s="66"/>
      <c r="E17" s="55">
        <f>SUM(E14:E16)</f>
        <v>55000</v>
      </c>
      <c r="F17" s="66"/>
    </row>
    <row r="18" spans="2:14">
      <c r="E18" s="50"/>
    </row>
    <row r="19" spans="2:14" ht="16.5" thickBot="1">
      <c r="B19" s="60" t="s">
        <v>221</v>
      </c>
      <c r="C19" s="60"/>
      <c r="D19" s="60" t="s">
        <v>229</v>
      </c>
      <c r="E19" s="69">
        <f>13556600+7106000</f>
        <v>20662600</v>
      </c>
      <c r="F19" s="60"/>
    </row>
    <row r="20" spans="2:14">
      <c r="B20" s="51"/>
      <c r="C20" s="51"/>
      <c r="D20" s="51"/>
      <c r="E20" s="70"/>
      <c r="F20" s="51"/>
    </row>
    <row r="21" spans="2:14" ht="16.5" thickBot="1">
      <c r="B21" s="60" t="s">
        <v>223</v>
      </c>
      <c r="C21" s="60" t="s">
        <v>224</v>
      </c>
      <c r="D21" s="60"/>
      <c r="E21" s="61">
        <v>995100</v>
      </c>
      <c r="F21" s="60"/>
    </row>
    <row r="25" spans="2:14">
      <c r="L25" t="s">
        <v>31</v>
      </c>
      <c r="M25" t="s">
        <v>29</v>
      </c>
      <c r="N25" t="s">
        <v>232</v>
      </c>
    </row>
    <row r="26" spans="2:14">
      <c r="L26" s="78">
        <f>AVERAGE(I12:K12)</f>
        <v>7237566.666666667</v>
      </c>
      <c r="M26" s="78">
        <f>MEDIAN(I12:K12)</f>
        <v>995100</v>
      </c>
    </row>
    <row r="27" spans="2:14">
      <c r="L27" s="78">
        <f>AVERAGE(I13:K13)</f>
        <v>6797370.666666667</v>
      </c>
      <c r="M27" s="78">
        <f>MEDIAN(I13:K13)</f>
        <v>750306</v>
      </c>
    </row>
    <row r="29" spans="2:14">
      <c r="G29" t="s">
        <v>230</v>
      </c>
      <c r="I29">
        <f>((I13-I12)/I12)*100</f>
        <v>90.909090909090907</v>
      </c>
      <c r="J29">
        <f>((J13-J12)/J12)*100</f>
        <v>-5.4484624393832339</v>
      </c>
      <c r="K29">
        <f>((K13-K12)/K12)*100</f>
        <v>-24.599939704552305</v>
      </c>
    </row>
    <row r="30" spans="2:14">
      <c r="I30">
        <f>I29/100</f>
        <v>0.90909090909090906</v>
      </c>
      <c r="J30">
        <f>J29/100</f>
        <v>-5.4484624393832337E-2</v>
      </c>
      <c r="K30">
        <f>K29/100</f>
        <v>-0.24599939704552307</v>
      </c>
    </row>
    <row r="32" spans="2:14">
      <c r="L32" s="67"/>
      <c r="M32" s="75">
        <v>2010</v>
      </c>
      <c r="N32" s="75">
        <v>2011</v>
      </c>
    </row>
    <row r="33" spans="12:14">
      <c r="L33" s="67" t="s">
        <v>31</v>
      </c>
      <c r="M33" s="73">
        <v>7237567</v>
      </c>
      <c r="N33" s="73">
        <v>6797371</v>
      </c>
    </row>
    <row r="34" spans="12:14">
      <c r="L34" s="67" t="s">
        <v>29</v>
      </c>
      <c r="M34" s="73">
        <v>996100</v>
      </c>
      <c r="N34" s="73">
        <v>750306</v>
      </c>
    </row>
  </sheetData>
  <phoneticPr fontId="3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6"/>
  <sheetViews>
    <sheetView workbookViewId="0">
      <selection activeCell="B14" sqref="B14:C15"/>
    </sheetView>
  </sheetViews>
  <sheetFormatPr defaultColWidth="8.875" defaultRowHeight="15.75"/>
  <cols>
    <col min="2" max="2" width="16.875" customWidth="1"/>
    <col min="3" max="3" width="7" customWidth="1"/>
  </cols>
  <sheetData>
    <row r="3" spans="2:5">
      <c r="B3">
        <v>0.61</v>
      </c>
      <c r="C3">
        <v>0.28000000000000003</v>
      </c>
      <c r="D3">
        <v>0.09</v>
      </c>
      <c r="E3">
        <v>0.03</v>
      </c>
    </row>
    <row r="5" spans="2:5">
      <c r="B5" t="s">
        <v>235</v>
      </c>
    </row>
    <row r="6" spans="2:5">
      <c r="B6" t="s">
        <v>236</v>
      </c>
    </row>
    <row r="7" spans="2:5">
      <c r="B7" t="s">
        <v>237</v>
      </c>
    </row>
    <row r="8" spans="2:5">
      <c r="B8" t="s">
        <v>238</v>
      </c>
    </row>
    <row r="10" spans="2:5">
      <c r="C10">
        <f>AVERAGE(B3:E3)</f>
        <v>0.2525</v>
      </c>
      <c r="D10" s="84">
        <v>0.253</v>
      </c>
    </row>
    <row r="11" spans="2:5">
      <c r="C11">
        <f>MEDIAN(B3:E3)</f>
        <v>0.185</v>
      </c>
      <c r="D11" s="84">
        <v>0.28499999999999998</v>
      </c>
    </row>
    <row r="12" spans="2:5">
      <c r="C12">
        <f>STDEV(B3:E3)</f>
        <v>0.26107150999933587</v>
      </c>
      <c r="D12" s="84">
        <v>0.26100000000000001</v>
      </c>
    </row>
    <row r="14" spans="2:5">
      <c r="B14" s="67" t="s">
        <v>31</v>
      </c>
      <c r="C14" s="85">
        <v>0.253</v>
      </c>
    </row>
    <row r="15" spans="2:5">
      <c r="B15" s="67" t="s">
        <v>29</v>
      </c>
      <c r="C15" s="85">
        <v>0.185</v>
      </c>
    </row>
    <row r="16" spans="2:5">
      <c r="B16" s="67" t="s">
        <v>27</v>
      </c>
      <c r="C16" s="86">
        <v>0.26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47"/>
  <sheetViews>
    <sheetView topLeftCell="AY1" workbookViewId="0">
      <pane ySplit="1" topLeftCell="A298" activePane="bottomLeft" state="frozen"/>
      <selection pane="bottomLeft" activeCell="BA314" sqref="BA314:BB315"/>
    </sheetView>
  </sheetViews>
  <sheetFormatPr defaultColWidth="8.875" defaultRowHeight="11.25"/>
  <cols>
    <col min="1" max="1" width="20.625" style="97" bestFit="1" customWidth="1"/>
    <col min="2" max="2" width="9.625" style="97" bestFit="1" customWidth="1"/>
    <col min="3" max="3" width="4.375" style="97" bestFit="1" customWidth="1"/>
    <col min="4" max="4" width="8.125" style="97" bestFit="1" customWidth="1"/>
    <col min="5" max="5" width="7.125" style="97" bestFit="1" customWidth="1"/>
    <col min="6" max="6" width="9.625" style="97" bestFit="1" customWidth="1"/>
    <col min="7" max="7" width="4" style="97" bestFit="1" customWidth="1"/>
    <col min="8" max="8" width="13.625" style="97" bestFit="1" customWidth="1"/>
    <col min="9" max="9" width="10.625" style="97" bestFit="1" customWidth="1"/>
    <col min="10" max="10" width="11.625" style="97" bestFit="1" customWidth="1"/>
    <col min="11" max="11" width="17.125" style="97" bestFit="1" customWidth="1"/>
    <col min="12" max="12" width="13.625" style="97" bestFit="1" customWidth="1"/>
    <col min="13" max="13" width="16.625" style="97" bestFit="1" customWidth="1"/>
    <col min="14" max="14" width="25.5" style="97" customWidth="1"/>
    <col min="15" max="15" width="26.5" style="97" bestFit="1" customWidth="1"/>
    <col min="16" max="16" width="20.625" style="97" bestFit="1" customWidth="1"/>
    <col min="17" max="17" width="21.5" style="97" bestFit="1" customWidth="1"/>
    <col min="18" max="18" width="29.125" style="97" bestFit="1" customWidth="1"/>
    <col min="19" max="19" width="31.875" style="97" bestFit="1" customWidth="1"/>
    <col min="20" max="20" width="32" style="97" bestFit="1" customWidth="1"/>
    <col min="21" max="21" width="23.375" style="97" bestFit="1" customWidth="1"/>
    <col min="22" max="22" width="31.625" style="97" bestFit="1" customWidth="1"/>
    <col min="23" max="23" width="34.375" style="97" bestFit="1" customWidth="1"/>
    <col min="24" max="24" width="34.5" style="97" bestFit="1" customWidth="1"/>
    <col min="25" max="25" width="25.875" style="97" bestFit="1" customWidth="1"/>
    <col min="26" max="26" width="28.125" style="97" bestFit="1" customWidth="1"/>
    <col min="27" max="27" width="30.875" style="97" bestFit="1" customWidth="1"/>
    <col min="28" max="28" width="31" style="97" bestFit="1" customWidth="1"/>
    <col min="29" max="29" width="22.375" style="97" bestFit="1" customWidth="1"/>
    <col min="30" max="30" width="27.125" style="97" bestFit="1" customWidth="1"/>
    <col min="31" max="31" width="29.875" style="97" bestFit="1" customWidth="1"/>
    <col min="32" max="32" width="30" style="97" bestFit="1" customWidth="1"/>
    <col min="33" max="33" width="21.375" style="97" bestFit="1" customWidth="1"/>
    <col min="34" max="34" width="28.625" style="97" bestFit="1" customWidth="1"/>
    <col min="35" max="35" width="31.5" style="97" bestFit="1" customWidth="1"/>
    <col min="36" max="36" width="31.625" style="97" bestFit="1" customWidth="1"/>
    <col min="37" max="37" width="23" style="97" bestFit="1" customWidth="1"/>
    <col min="38" max="38" width="23.125" style="97" bestFit="1" customWidth="1"/>
    <col min="39" max="39" width="26" style="97" bestFit="1" customWidth="1"/>
    <col min="40" max="40" width="26.125" style="97" bestFit="1" customWidth="1"/>
    <col min="41" max="41" width="17.5" style="97" bestFit="1" customWidth="1"/>
    <col min="42" max="42" width="12.375" style="97" bestFit="1" customWidth="1"/>
    <col min="43" max="43" width="22.125" style="97" bestFit="1" customWidth="1"/>
    <col min="44" max="44" width="21.375" style="97" bestFit="1" customWidth="1"/>
    <col min="45" max="45" width="15.5" style="97" bestFit="1" customWidth="1"/>
    <col min="46" max="46" width="15.625" style="97" bestFit="1" customWidth="1"/>
    <col min="47" max="47" width="16.375" style="97" bestFit="1" customWidth="1"/>
    <col min="48" max="48" width="14.625" style="97" bestFit="1" customWidth="1"/>
    <col min="49" max="49" width="16.875" style="97" bestFit="1" customWidth="1"/>
    <col min="50" max="50" width="15.625" style="97" bestFit="1" customWidth="1"/>
    <col min="51" max="51" width="17.125" style="97" bestFit="1" customWidth="1"/>
    <col min="52" max="52" width="11.875" style="97" bestFit="1" customWidth="1"/>
    <col min="53" max="53" width="14.125" style="120" bestFit="1" customWidth="1"/>
    <col min="54" max="54" width="11.125" style="97" bestFit="1" customWidth="1"/>
    <col min="55" max="55" width="11.625" style="97" bestFit="1" customWidth="1"/>
    <col min="56" max="56" width="13.625" style="97" bestFit="1" customWidth="1"/>
    <col min="57" max="57" width="11" style="97" bestFit="1" customWidth="1"/>
    <col min="58" max="58" width="8.625" style="120" bestFit="1" customWidth="1"/>
    <col min="59" max="59" width="19" style="97" bestFit="1" customWidth="1"/>
    <col min="60" max="60" width="16" style="97" bestFit="1" customWidth="1"/>
    <col min="61" max="61" width="16.125" style="97" bestFit="1" customWidth="1"/>
    <col min="62" max="62" width="8.875" style="97"/>
    <col min="63" max="63" width="11.75" style="97" bestFit="1" customWidth="1"/>
    <col min="64" max="64" width="8.875" style="97"/>
    <col min="65" max="65" width="11.75" style="97" bestFit="1" customWidth="1"/>
    <col min="66" max="298" width="8.875" style="97"/>
    <col min="299" max="299" width="8.375" style="97" bestFit="1" customWidth="1"/>
    <col min="300" max="308" width="8.875" style="97"/>
    <col min="309" max="309" width="13" style="97" customWidth="1"/>
    <col min="310" max="310" width="12.125" style="97" customWidth="1"/>
    <col min="311" max="313" width="8.875" style="97"/>
    <col min="314" max="314" width="11.875" style="97" customWidth="1"/>
    <col min="315" max="554" width="8.875" style="97"/>
    <col min="555" max="555" width="8.375" style="97" bestFit="1" customWidth="1"/>
    <col min="556" max="564" width="8.875" style="97"/>
    <col min="565" max="565" width="13" style="97" customWidth="1"/>
    <col min="566" max="566" width="12.125" style="97" customWidth="1"/>
    <col min="567" max="569" width="8.875" style="97"/>
    <col min="570" max="570" width="11.875" style="97" customWidth="1"/>
    <col min="571" max="810" width="8.875" style="97"/>
    <col min="811" max="811" width="8.375" style="97" bestFit="1" customWidth="1"/>
    <col min="812" max="820" width="8.875" style="97"/>
    <col min="821" max="821" width="13" style="97" customWidth="1"/>
    <col min="822" max="822" width="12.125" style="97" customWidth="1"/>
    <col min="823" max="825" width="8.875" style="97"/>
    <col min="826" max="826" width="11.875" style="97" customWidth="1"/>
    <col min="827" max="1066" width="8.875" style="97"/>
    <col min="1067" max="1067" width="8.375" style="97" bestFit="1" customWidth="1"/>
    <col min="1068" max="1076" width="8.875" style="97"/>
    <col min="1077" max="1077" width="13" style="97" customWidth="1"/>
    <col min="1078" max="1078" width="12.125" style="97" customWidth="1"/>
    <col min="1079" max="1081" width="8.875" style="97"/>
    <col min="1082" max="1082" width="11.875" style="97" customWidth="1"/>
    <col min="1083" max="1322" width="8.875" style="97"/>
    <col min="1323" max="1323" width="8.375" style="97" bestFit="1" customWidth="1"/>
    <col min="1324" max="1332" width="8.875" style="97"/>
    <col min="1333" max="1333" width="13" style="97" customWidth="1"/>
    <col min="1334" max="1334" width="12.125" style="97" customWidth="1"/>
    <col min="1335" max="1337" width="8.875" style="97"/>
    <col min="1338" max="1338" width="11.875" style="97" customWidth="1"/>
    <col min="1339" max="1578" width="8.875" style="97"/>
    <col min="1579" max="1579" width="8.375" style="97" bestFit="1" customWidth="1"/>
    <col min="1580" max="1588" width="8.875" style="97"/>
    <col min="1589" max="1589" width="13" style="97" customWidth="1"/>
    <col min="1590" max="1590" width="12.125" style="97" customWidth="1"/>
    <col min="1591" max="1593" width="8.875" style="97"/>
    <col min="1594" max="1594" width="11.875" style="97" customWidth="1"/>
    <col min="1595" max="1834" width="8.875" style="97"/>
    <col min="1835" max="1835" width="8.375" style="97" bestFit="1" customWidth="1"/>
    <col min="1836" max="1844" width="8.875" style="97"/>
    <col min="1845" max="1845" width="13" style="97" customWidth="1"/>
    <col min="1846" max="1846" width="12.125" style="97" customWidth="1"/>
    <col min="1847" max="1849" width="8.875" style="97"/>
    <col min="1850" max="1850" width="11.875" style="97" customWidth="1"/>
    <col min="1851" max="2090" width="8.875" style="97"/>
    <col min="2091" max="2091" width="8.375" style="97" bestFit="1" customWidth="1"/>
    <col min="2092" max="2100" width="8.875" style="97"/>
    <col min="2101" max="2101" width="13" style="97" customWidth="1"/>
    <col min="2102" max="2102" width="12.125" style="97" customWidth="1"/>
    <col min="2103" max="2105" width="8.875" style="97"/>
    <col min="2106" max="2106" width="11.875" style="97" customWidth="1"/>
    <col min="2107" max="2346" width="8.875" style="97"/>
    <col min="2347" max="2347" width="8.375" style="97" bestFit="1" customWidth="1"/>
    <col min="2348" max="2356" width="8.875" style="97"/>
    <col min="2357" max="2357" width="13" style="97" customWidth="1"/>
    <col min="2358" max="2358" width="12.125" style="97" customWidth="1"/>
    <col min="2359" max="2361" width="8.875" style="97"/>
    <col min="2362" max="2362" width="11.875" style="97" customWidth="1"/>
    <col min="2363" max="2602" width="8.875" style="97"/>
    <col min="2603" max="2603" width="8.375" style="97" bestFit="1" customWidth="1"/>
    <col min="2604" max="2612" width="8.875" style="97"/>
    <col min="2613" max="2613" width="13" style="97" customWidth="1"/>
    <col min="2614" max="2614" width="12.125" style="97" customWidth="1"/>
    <col min="2615" max="2617" width="8.875" style="97"/>
    <col min="2618" max="2618" width="11.875" style="97" customWidth="1"/>
    <col min="2619" max="2858" width="8.875" style="97"/>
    <col min="2859" max="2859" width="8.375" style="97" bestFit="1" customWidth="1"/>
    <col min="2860" max="2868" width="8.875" style="97"/>
    <col min="2869" max="2869" width="13" style="97" customWidth="1"/>
    <col min="2870" max="2870" width="12.125" style="97" customWidth="1"/>
    <col min="2871" max="2873" width="8.875" style="97"/>
    <col min="2874" max="2874" width="11.875" style="97" customWidth="1"/>
    <col min="2875" max="3114" width="8.875" style="97"/>
    <col min="3115" max="3115" width="8.375" style="97" bestFit="1" customWidth="1"/>
    <col min="3116" max="3124" width="8.875" style="97"/>
    <col min="3125" max="3125" width="13" style="97" customWidth="1"/>
    <col min="3126" max="3126" width="12.125" style="97" customWidth="1"/>
    <col min="3127" max="3129" width="8.875" style="97"/>
    <col min="3130" max="3130" width="11.875" style="97" customWidth="1"/>
    <col min="3131" max="3370" width="8.875" style="97"/>
    <col min="3371" max="3371" width="8.375" style="97" bestFit="1" customWidth="1"/>
    <col min="3372" max="3380" width="8.875" style="97"/>
    <col min="3381" max="3381" width="13" style="97" customWidth="1"/>
    <col min="3382" max="3382" width="12.125" style="97" customWidth="1"/>
    <col min="3383" max="3385" width="8.875" style="97"/>
    <col min="3386" max="3386" width="11.875" style="97" customWidth="1"/>
    <col min="3387" max="3626" width="8.875" style="97"/>
    <col min="3627" max="3627" width="8.375" style="97" bestFit="1" customWidth="1"/>
    <col min="3628" max="3636" width="8.875" style="97"/>
    <col min="3637" max="3637" width="13" style="97" customWidth="1"/>
    <col min="3638" max="3638" width="12.125" style="97" customWidth="1"/>
    <col min="3639" max="3641" width="8.875" style="97"/>
    <col min="3642" max="3642" width="11.875" style="97" customWidth="1"/>
    <col min="3643" max="3882" width="8.875" style="97"/>
    <col min="3883" max="3883" width="8.375" style="97" bestFit="1" customWidth="1"/>
    <col min="3884" max="3892" width="8.875" style="97"/>
    <col min="3893" max="3893" width="13" style="97" customWidth="1"/>
    <col min="3894" max="3894" width="12.125" style="97" customWidth="1"/>
    <col min="3895" max="3897" width="8.875" style="97"/>
    <col min="3898" max="3898" width="11.875" style="97" customWidth="1"/>
    <col min="3899" max="4138" width="8.875" style="97"/>
    <col min="4139" max="4139" width="8.375" style="97" bestFit="1" customWidth="1"/>
    <col min="4140" max="4148" width="8.875" style="97"/>
    <col min="4149" max="4149" width="13" style="97" customWidth="1"/>
    <col min="4150" max="4150" width="12.125" style="97" customWidth="1"/>
    <col min="4151" max="4153" width="8.875" style="97"/>
    <col min="4154" max="4154" width="11.875" style="97" customWidth="1"/>
    <col min="4155" max="4394" width="8.875" style="97"/>
    <col min="4395" max="4395" width="8.375" style="97" bestFit="1" customWidth="1"/>
    <col min="4396" max="4404" width="8.875" style="97"/>
    <col min="4405" max="4405" width="13" style="97" customWidth="1"/>
    <col min="4406" max="4406" width="12.125" style="97" customWidth="1"/>
    <col min="4407" max="4409" width="8.875" style="97"/>
    <col min="4410" max="4410" width="11.875" style="97" customWidth="1"/>
    <col min="4411" max="4650" width="8.875" style="97"/>
    <col min="4651" max="4651" width="8.375" style="97" bestFit="1" customWidth="1"/>
    <col min="4652" max="4660" width="8.875" style="97"/>
    <col min="4661" max="4661" width="13" style="97" customWidth="1"/>
    <col min="4662" max="4662" width="12.125" style="97" customWidth="1"/>
    <col min="4663" max="4665" width="8.875" style="97"/>
    <col min="4666" max="4666" width="11.875" style="97" customWidth="1"/>
    <col min="4667" max="4906" width="8.875" style="97"/>
    <col min="4907" max="4907" width="8.375" style="97" bestFit="1" customWidth="1"/>
    <col min="4908" max="4916" width="8.875" style="97"/>
    <col min="4917" max="4917" width="13" style="97" customWidth="1"/>
    <col min="4918" max="4918" width="12.125" style="97" customWidth="1"/>
    <col min="4919" max="4921" width="8.875" style="97"/>
    <col min="4922" max="4922" width="11.875" style="97" customWidth="1"/>
    <col min="4923" max="5162" width="8.875" style="97"/>
    <col min="5163" max="5163" width="8.375" style="97" bestFit="1" customWidth="1"/>
    <col min="5164" max="5172" width="8.875" style="97"/>
    <col min="5173" max="5173" width="13" style="97" customWidth="1"/>
    <col min="5174" max="5174" width="12.125" style="97" customWidth="1"/>
    <col min="5175" max="5177" width="8.875" style="97"/>
    <col min="5178" max="5178" width="11.875" style="97" customWidth="1"/>
    <col min="5179" max="5418" width="8.875" style="97"/>
    <col min="5419" max="5419" width="8.375" style="97" bestFit="1" customWidth="1"/>
    <col min="5420" max="5428" width="8.875" style="97"/>
    <col min="5429" max="5429" width="13" style="97" customWidth="1"/>
    <col min="5430" max="5430" width="12.125" style="97" customWidth="1"/>
    <col min="5431" max="5433" width="8.875" style="97"/>
    <col min="5434" max="5434" width="11.875" style="97" customWidth="1"/>
    <col min="5435" max="5674" width="8.875" style="97"/>
    <col min="5675" max="5675" width="8.375" style="97" bestFit="1" customWidth="1"/>
    <col min="5676" max="5684" width="8.875" style="97"/>
    <col min="5685" max="5685" width="13" style="97" customWidth="1"/>
    <col min="5686" max="5686" width="12.125" style="97" customWidth="1"/>
    <col min="5687" max="5689" width="8.875" style="97"/>
    <col min="5690" max="5690" width="11.875" style="97" customWidth="1"/>
    <col min="5691" max="5930" width="8.875" style="97"/>
    <col min="5931" max="5931" width="8.375" style="97" bestFit="1" customWidth="1"/>
    <col min="5932" max="5940" width="8.875" style="97"/>
    <col min="5941" max="5941" width="13" style="97" customWidth="1"/>
    <col min="5942" max="5942" width="12.125" style="97" customWidth="1"/>
    <col min="5943" max="5945" width="8.875" style="97"/>
    <col min="5946" max="5946" width="11.875" style="97" customWidth="1"/>
    <col min="5947" max="6186" width="8.875" style="97"/>
    <col min="6187" max="6187" width="8.375" style="97" bestFit="1" customWidth="1"/>
    <col min="6188" max="6196" width="8.875" style="97"/>
    <col min="6197" max="6197" width="13" style="97" customWidth="1"/>
    <col min="6198" max="6198" width="12.125" style="97" customWidth="1"/>
    <col min="6199" max="6201" width="8.875" style="97"/>
    <col min="6202" max="6202" width="11.875" style="97" customWidth="1"/>
    <col min="6203" max="6442" width="8.875" style="97"/>
    <col min="6443" max="6443" width="8.375" style="97" bestFit="1" customWidth="1"/>
    <col min="6444" max="6452" width="8.875" style="97"/>
    <col min="6453" max="6453" width="13" style="97" customWidth="1"/>
    <col min="6454" max="6454" width="12.125" style="97" customWidth="1"/>
    <col min="6455" max="6457" width="8.875" style="97"/>
    <col min="6458" max="6458" width="11.875" style="97" customWidth="1"/>
    <col min="6459" max="6698" width="8.875" style="97"/>
    <col min="6699" max="6699" width="8.375" style="97" bestFit="1" customWidth="1"/>
    <col min="6700" max="6708" width="8.875" style="97"/>
    <col min="6709" max="6709" width="13" style="97" customWidth="1"/>
    <col min="6710" max="6710" width="12.125" style="97" customWidth="1"/>
    <col min="6711" max="6713" width="8.875" style="97"/>
    <col min="6714" max="6714" width="11.875" style="97" customWidth="1"/>
    <col min="6715" max="6954" width="8.875" style="97"/>
    <col min="6955" max="6955" width="8.375" style="97" bestFit="1" customWidth="1"/>
    <col min="6956" max="6964" width="8.875" style="97"/>
    <col min="6965" max="6965" width="13" style="97" customWidth="1"/>
    <col min="6966" max="6966" width="12.125" style="97" customWidth="1"/>
    <col min="6967" max="6969" width="8.875" style="97"/>
    <col min="6970" max="6970" width="11.875" style="97" customWidth="1"/>
    <col min="6971" max="7210" width="8.875" style="97"/>
    <col min="7211" max="7211" width="8.375" style="97" bestFit="1" customWidth="1"/>
    <col min="7212" max="7220" width="8.875" style="97"/>
    <col min="7221" max="7221" width="13" style="97" customWidth="1"/>
    <col min="7222" max="7222" width="12.125" style="97" customWidth="1"/>
    <col min="7223" max="7225" width="8.875" style="97"/>
    <col min="7226" max="7226" width="11.875" style="97" customWidth="1"/>
    <col min="7227" max="7466" width="8.875" style="97"/>
    <col min="7467" max="7467" width="8.375" style="97" bestFit="1" customWidth="1"/>
    <col min="7468" max="7476" width="8.875" style="97"/>
    <col min="7477" max="7477" width="13" style="97" customWidth="1"/>
    <col min="7478" max="7478" width="12.125" style="97" customWidth="1"/>
    <col min="7479" max="7481" width="8.875" style="97"/>
    <col min="7482" max="7482" width="11.875" style="97" customWidth="1"/>
    <col min="7483" max="7722" width="8.875" style="97"/>
    <col min="7723" max="7723" width="8.375" style="97" bestFit="1" customWidth="1"/>
    <col min="7724" max="7732" width="8.875" style="97"/>
    <col min="7733" max="7733" width="13" style="97" customWidth="1"/>
    <col min="7734" max="7734" width="12.125" style="97" customWidth="1"/>
    <col min="7735" max="7737" width="8.875" style="97"/>
    <col min="7738" max="7738" width="11.875" style="97" customWidth="1"/>
    <col min="7739" max="7978" width="8.875" style="97"/>
    <col min="7979" max="7979" width="8.375" style="97" bestFit="1" customWidth="1"/>
    <col min="7980" max="7988" width="8.875" style="97"/>
    <col min="7989" max="7989" width="13" style="97" customWidth="1"/>
    <col min="7990" max="7990" width="12.125" style="97" customWidth="1"/>
    <col min="7991" max="7993" width="8.875" style="97"/>
    <col min="7994" max="7994" width="11.875" style="97" customWidth="1"/>
    <col min="7995" max="8234" width="8.875" style="97"/>
    <col min="8235" max="8235" width="8.375" style="97" bestFit="1" customWidth="1"/>
    <col min="8236" max="8244" width="8.875" style="97"/>
    <col min="8245" max="8245" width="13" style="97" customWidth="1"/>
    <col min="8246" max="8246" width="12.125" style="97" customWidth="1"/>
    <col min="8247" max="8249" width="8.875" style="97"/>
    <col min="8250" max="8250" width="11.875" style="97" customWidth="1"/>
    <col min="8251" max="8490" width="8.875" style="97"/>
    <col min="8491" max="8491" width="8.375" style="97" bestFit="1" customWidth="1"/>
    <col min="8492" max="8500" width="8.875" style="97"/>
    <col min="8501" max="8501" width="13" style="97" customWidth="1"/>
    <col min="8502" max="8502" width="12.125" style="97" customWidth="1"/>
    <col min="8503" max="8505" width="8.875" style="97"/>
    <col min="8506" max="8506" width="11.875" style="97" customWidth="1"/>
    <col min="8507" max="8746" width="8.875" style="97"/>
    <col min="8747" max="8747" width="8.375" style="97" bestFit="1" customWidth="1"/>
    <col min="8748" max="8756" width="8.875" style="97"/>
    <col min="8757" max="8757" width="13" style="97" customWidth="1"/>
    <col min="8758" max="8758" width="12.125" style="97" customWidth="1"/>
    <col min="8759" max="8761" width="8.875" style="97"/>
    <col min="8762" max="8762" width="11.875" style="97" customWidth="1"/>
    <col min="8763" max="9002" width="8.875" style="97"/>
    <col min="9003" max="9003" width="8.375" style="97" bestFit="1" customWidth="1"/>
    <col min="9004" max="9012" width="8.875" style="97"/>
    <col min="9013" max="9013" width="13" style="97" customWidth="1"/>
    <col min="9014" max="9014" width="12.125" style="97" customWidth="1"/>
    <col min="9015" max="9017" width="8.875" style="97"/>
    <col min="9018" max="9018" width="11.875" style="97" customWidth="1"/>
    <col min="9019" max="9258" width="8.875" style="97"/>
    <col min="9259" max="9259" width="8.375" style="97" bestFit="1" customWidth="1"/>
    <col min="9260" max="9268" width="8.875" style="97"/>
    <col min="9269" max="9269" width="13" style="97" customWidth="1"/>
    <col min="9270" max="9270" width="12.125" style="97" customWidth="1"/>
    <col min="9271" max="9273" width="8.875" style="97"/>
    <col min="9274" max="9274" width="11.875" style="97" customWidth="1"/>
    <col min="9275" max="9514" width="8.875" style="97"/>
    <col min="9515" max="9515" width="8.375" style="97" bestFit="1" customWidth="1"/>
    <col min="9516" max="9524" width="8.875" style="97"/>
    <col min="9525" max="9525" width="13" style="97" customWidth="1"/>
    <col min="9526" max="9526" width="12.125" style="97" customWidth="1"/>
    <col min="9527" max="9529" width="8.875" style="97"/>
    <col min="9530" max="9530" width="11.875" style="97" customWidth="1"/>
    <col min="9531" max="9770" width="8.875" style="97"/>
    <col min="9771" max="9771" width="8.375" style="97" bestFit="1" customWidth="1"/>
    <col min="9772" max="9780" width="8.875" style="97"/>
    <col min="9781" max="9781" width="13" style="97" customWidth="1"/>
    <col min="9782" max="9782" width="12.125" style="97" customWidth="1"/>
    <col min="9783" max="9785" width="8.875" style="97"/>
    <col min="9786" max="9786" width="11.875" style="97" customWidth="1"/>
    <col min="9787" max="10026" width="8.875" style="97"/>
    <col min="10027" max="10027" width="8.375" style="97" bestFit="1" customWidth="1"/>
    <col min="10028" max="10036" width="8.875" style="97"/>
    <col min="10037" max="10037" width="13" style="97" customWidth="1"/>
    <col min="10038" max="10038" width="12.125" style="97" customWidth="1"/>
    <col min="10039" max="10041" width="8.875" style="97"/>
    <col min="10042" max="10042" width="11.875" style="97" customWidth="1"/>
    <col min="10043" max="10282" width="8.875" style="97"/>
    <col min="10283" max="10283" width="8.375" style="97" bestFit="1" customWidth="1"/>
    <col min="10284" max="10292" width="8.875" style="97"/>
    <col min="10293" max="10293" width="13" style="97" customWidth="1"/>
    <col min="10294" max="10294" width="12.125" style="97" customWidth="1"/>
    <col min="10295" max="10297" width="8.875" style="97"/>
    <col min="10298" max="10298" width="11.875" style="97" customWidth="1"/>
    <col min="10299" max="10538" width="8.875" style="97"/>
    <col min="10539" max="10539" width="8.375" style="97" bestFit="1" customWidth="1"/>
    <col min="10540" max="10548" width="8.875" style="97"/>
    <col min="10549" max="10549" width="13" style="97" customWidth="1"/>
    <col min="10550" max="10550" width="12.125" style="97" customWidth="1"/>
    <col min="10551" max="10553" width="8.875" style="97"/>
    <col min="10554" max="10554" width="11.875" style="97" customWidth="1"/>
    <col min="10555" max="10794" width="8.875" style="97"/>
    <col min="10795" max="10795" width="8.375" style="97" bestFit="1" customWidth="1"/>
    <col min="10796" max="10804" width="8.875" style="97"/>
    <col min="10805" max="10805" width="13" style="97" customWidth="1"/>
    <col min="10806" max="10806" width="12.125" style="97" customWidth="1"/>
    <col min="10807" max="10809" width="8.875" style="97"/>
    <col min="10810" max="10810" width="11.875" style="97" customWidth="1"/>
    <col min="10811" max="11050" width="8.875" style="97"/>
    <col min="11051" max="11051" width="8.375" style="97" bestFit="1" customWidth="1"/>
    <col min="11052" max="11060" width="8.875" style="97"/>
    <col min="11061" max="11061" width="13" style="97" customWidth="1"/>
    <col min="11062" max="11062" width="12.125" style="97" customWidth="1"/>
    <col min="11063" max="11065" width="8.875" style="97"/>
    <col min="11066" max="11066" width="11.875" style="97" customWidth="1"/>
    <col min="11067" max="11306" width="8.875" style="97"/>
    <col min="11307" max="11307" width="8.375" style="97" bestFit="1" customWidth="1"/>
    <col min="11308" max="11316" width="8.875" style="97"/>
    <col min="11317" max="11317" width="13" style="97" customWidth="1"/>
    <col min="11318" max="11318" width="12.125" style="97" customWidth="1"/>
    <col min="11319" max="11321" width="8.875" style="97"/>
    <col min="11322" max="11322" width="11.875" style="97" customWidth="1"/>
    <col min="11323" max="11562" width="8.875" style="97"/>
    <col min="11563" max="11563" width="8.375" style="97" bestFit="1" customWidth="1"/>
    <col min="11564" max="11572" width="8.875" style="97"/>
    <col min="11573" max="11573" width="13" style="97" customWidth="1"/>
    <col min="11574" max="11574" width="12.125" style="97" customWidth="1"/>
    <col min="11575" max="11577" width="8.875" style="97"/>
    <col min="11578" max="11578" width="11.875" style="97" customWidth="1"/>
    <col min="11579" max="11818" width="8.875" style="97"/>
    <col min="11819" max="11819" width="8.375" style="97" bestFit="1" customWidth="1"/>
    <col min="11820" max="11828" width="8.875" style="97"/>
    <col min="11829" max="11829" width="13" style="97" customWidth="1"/>
    <col min="11830" max="11830" width="12.125" style="97" customWidth="1"/>
    <col min="11831" max="11833" width="8.875" style="97"/>
    <col min="11834" max="11834" width="11.875" style="97" customWidth="1"/>
    <col min="11835" max="12074" width="8.875" style="97"/>
    <col min="12075" max="12075" width="8.375" style="97" bestFit="1" customWidth="1"/>
    <col min="12076" max="12084" width="8.875" style="97"/>
    <col min="12085" max="12085" width="13" style="97" customWidth="1"/>
    <col min="12086" max="12086" width="12.125" style="97" customWidth="1"/>
    <col min="12087" max="12089" width="8.875" style="97"/>
    <col min="12090" max="12090" width="11.875" style="97" customWidth="1"/>
    <col min="12091" max="12330" width="8.875" style="97"/>
    <col min="12331" max="12331" width="8.375" style="97" bestFit="1" customWidth="1"/>
    <col min="12332" max="12340" width="8.875" style="97"/>
    <col min="12341" max="12341" width="13" style="97" customWidth="1"/>
    <col min="12342" max="12342" width="12.125" style="97" customWidth="1"/>
    <col min="12343" max="12345" width="8.875" style="97"/>
    <col min="12346" max="12346" width="11.875" style="97" customWidth="1"/>
    <col min="12347" max="12586" width="8.875" style="97"/>
    <col min="12587" max="12587" width="8.375" style="97" bestFit="1" customWidth="1"/>
    <col min="12588" max="12596" width="8.875" style="97"/>
    <col min="12597" max="12597" width="13" style="97" customWidth="1"/>
    <col min="12598" max="12598" width="12.125" style="97" customWidth="1"/>
    <col min="12599" max="12601" width="8.875" style="97"/>
    <col min="12602" max="12602" width="11.875" style="97" customWidth="1"/>
    <col min="12603" max="12842" width="8.875" style="97"/>
    <col min="12843" max="12843" width="8.375" style="97" bestFit="1" customWidth="1"/>
    <col min="12844" max="12852" width="8.875" style="97"/>
    <col min="12853" max="12853" width="13" style="97" customWidth="1"/>
    <col min="12854" max="12854" width="12.125" style="97" customWidth="1"/>
    <col min="12855" max="12857" width="8.875" style="97"/>
    <col min="12858" max="12858" width="11.875" style="97" customWidth="1"/>
    <col min="12859" max="13098" width="8.875" style="97"/>
    <col min="13099" max="13099" width="8.375" style="97" bestFit="1" customWidth="1"/>
    <col min="13100" max="13108" width="8.875" style="97"/>
    <col min="13109" max="13109" width="13" style="97" customWidth="1"/>
    <col min="13110" max="13110" width="12.125" style="97" customWidth="1"/>
    <col min="13111" max="13113" width="8.875" style="97"/>
    <col min="13114" max="13114" width="11.875" style="97" customWidth="1"/>
    <col min="13115" max="13354" width="8.875" style="97"/>
    <col min="13355" max="13355" width="8.375" style="97" bestFit="1" customWidth="1"/>
    <col min="13356" max="13364" width="8.875" style="97"/>
    <col min="13365" max="13365" width="13" style="97" customWidth="1"/>
    <col min="13366" max="13366" width="12.125" style="97" customWidth="1"/>
    <col min="13367" max="13369" width="8.875" style="97"/>
    <col min="13370" max="13370" width="11.875" style="97" customWidth="1"/>
    <col min="13371" max="13610" width="8.875" style="97"/>
    <col min="13611" max="13611" width="8.375" style="97" bestFit="1" customWidth="1"/>
    <col min="13612" max="13620" width="8.875" style="97"/>
    <col min="13621" max="13621" width="13" style="97" customWidth="1"/>
    <col min="13622" max="13622" width="12.125" style="97" customWidth="1"/>
    <col min="13623" max="13625" width="8.875" style="97"/>
    <col min="13626" max="13626" width="11.875" style="97" customWidth="1"/>
    <col min="13627" max="13866" width="8.875" style="97"/>
    <col min="13867" max="13867" width="8.375" style="97" bestFit="1" customWidth="1"/>
    <col min="13868" max="13876" width="8.875" style="97"/>
    <col min="13877" max="13877" width="13" style="97" customWidth="1"/>
    <col min="13878" max="13878" width="12.125" style="97" customWidth="1"/>
    <col min="13879" max="13881" width="8.875" style="97"/>
    <col min="13882" max="13882" width="11.875" style="97" customWidth="1"/>
    <col min="13883" max="14122" width="8.875" style="97"/>
    <col min="14123" max="14123" width="8.375" style="97" bestFit="1" customWidth="1"/>
    <col min="14124" max="14132" width="8.875" style="97"/>
    <col min="14133" max="14133" width="13" style="97" customWidth="1"/>
    <col min="14134" max="14134" width="12.125" style="97" customWidth="1"/>
    <col min="14135" max="14137" width="8.875" style="97"/>
    <col min="14138" max="14138" width="11.875" style="97" customWidth="1"/>
    <col min="14139" max="14378" width="8.875" style="97"/>
    <col min="14379" max="14379" width="8.375" style="97" bestFit="1" customWidth="1"/>
    <col min="14380" max="14388" width="8.875" style="97"/>
    <col min="14389" max="14389" width="13" style="97" customWidth="1"/>
    <col min="14390" max="14390" width="12.125" style="97" customWidth="1"/>
    <col min="14391" max="14393" width="8.875" style="97"/>
    <col min="14394" max="14394" width="11.875" style="97" customWidth="1"/>
    <col min="14395" max="14634" width="8.875" style="97"/>
    <col min="14635" max="14635" width="8.375" style="97" bestFit="1" customWidth="1"/>
    <col min="14636" max="14644" width="8.875" style="97"/>
    <col min="14645" max="14645" width="13" style="97" customWidth="1"/>
    <col min="14646" max="14646" width="12.125" style="97" customWidth="1"/>
    <col min="14647" max="14649" width="8.875" style="97"/>
    <col min="14650" max="14650" width="11.875" style="97" customWidth="1"/>
    <col min="14651" max="14890" width="8.875" style="97"/>
    <col min="14891" max="14891" width="8.375" style="97" bestFit="1" customWidth="1"/>
    <col min="14892" max="14900" width="8.875" style="97"/>
    <col min="14901" max="14901" width="13" style="97" customWidth="1"/>
    <col min="14902" max="14902" width="12.125" style="97" customWidth="1"/>
    <col min="14903" max="14905" width="8.875" style="97"/>
    <col min="14906" max="14906" width="11.875" style="97" customWidth="1"/>
    <col min="14907" max="15146" width="8.875" style="97"/>
    <col min="15147" max="15147" width="8.375" style="97" bestFit="1" customWidth="1"/>
    <col min="15148" max="15156" width="8.875" style="97"/>
    <col min="15157" max="15157" width="13" style="97" customWidth="1"/>
    <col min="15158" max="15158" width="12.125" style="97" customWidth="1"/>
    <col min="15159" max="15161" width="8.875" style="97"/>
    <col min="15162" max="15162" width="11.875" style="97" customWidth="1"/>
    <col min="15163" max="15402" width="8.875" style="97"/>
    <col min="15403" max="15403" width="8.375" style="97" bestFit="1" customWidth="1"/>
    <col min="15404" max="15412" width="8.875" style="97"/>
    <col min="15413" max="15413" width="13" style="97" customWidth="1"/>
    <col min="15414" max="15414" width="12.125" style="97" customWidth="1"/>
    <col min="15415" max="15417" width="8.875" style="97"/>
    <col min="15418" max="15418" width="11.875" style="97" customWidth="1"/>
    <col min="15419" max="15658" width="8.875" style="97"/>
    <col min="15659" max="15659" width="8.375" style="97" bestFit="1" customWidth="1"/>
    <col min="15660" max="15668" width="8.875" style="97"/>
    <col min="15669" max="15669" width="13" style="97" customWidth="1"/>
    <col min="15670" max="15670" width="12.125" style="97" customWidth="1"/>
    <col min="15671" max="15673" width="8.875" style="97"/>
    <col min="15674" max="15674" width="11.875" style="97" customWidth="1"/>
    <col min="15675" max="15914" width="8.875" style="97"/>
    <col min="15915" max="15915" width="8.375" style="97" bestFit="1" customWidth="1"/>
    <col min="15916" max="15924" width="8.875" style="97"/>
    <col min="15925" max="15925" width="13" style="97" customWidth="1"/>
    <col min="15926" max="15926" width="12.125" style="97" customWidth="1"/>
    <col min="15927" max="15929" width="8.875" style="97"/>
    <col min="15930" max="15930" width="11.875" style="97" customWidth="1"/>
    <col min="15931" max="16170" width="8.875" style="97"/>
    <col min="16171" max="16171" width="8.375" style="97" bestFit="1" customWidth="1"/>
    <col min="16172" max="16180" width="8.875" style="97"/>
    <col min="16181" max="16181" width="13" style="97" customWidth="1"/>
    <col min="16182" max="16182" width="12.125" style="97" customWidth="1"/>
    <col min="16183" max="16185" width="8.875" style="97"/>
    <col min="16186" max="16186" width="11.875" style="97" customWidth="1"/>
    <col min="16187" max="16384" width="8.875" style="97"/>
  </cols>
  <sheetData>
    <row r="1" spans="1:61">
      <c r="A1" s="96" t="s">
        <v>244</v>
      </c>
      <c r="B1" s="96" t="s">
        <v>245</v>
      </c>
      <c r="C1" s="96" t="s">
        <v>246</v>
      </c>
      <c r="D1" s="96" t="s">
        <v>247</v>
      </c>
      <c r="E1" s="96" t="s">
        <v>248</v>
      </c>
      <c r="F1" s="96" t="s">
        <v>249</v>
      </c>
      <c r="G1" s="96" t="s">
        <v>250</v>
      </c>
      <c r="H1" s="96" t="s">
        <v>251</v>
      </c>
      <c r="I1" s="96" t="s">
        <v>252</v>
      </c>
      <c r="J1" s="96" t="s">
        <v>253</v>
      </c>
      <c r="K1" s="96" t="s">
        <v>254</v>
      </c>
      <c r="L1" s="96" t="s">
        <v>255</v>
      </c>
      <c r="M1" s="96" t="s">
        <v>256</v>
      </c>
      <c r="N1" s="96" t="s">
        <v>257</v>
      </c>
      <c r="O1" s="96" t="s">
        <v>258</v>
      </c>
      <c r="P1" s="96" t="s">
        <v>259</v>
      </c>
      <c r="Q1" s="96" t="s">
        <v>260</v>
      </c>
      <c r="R1" s="96" t="s">
        <v>261</v>
      </c>
      <c r="S1" s="96" t="s">
        <v>262</v>
      </c>
      <c r="T1" s="96" t="s">
        <v>263</v>
      </c>
      <c r="U1" s="96" t="s">
        <v>264</v>
      </c>
      <c r="V1" s="96" t="s">
        <v>265</v>
      </c>
      <c r="W1" s="96" t="s">
        <v>266</v>
      </c>
      <c r="X1" s="96" t="s">
        <v>267</v>
      </c>
      <c r="Y1" s="96" t="s">
        <v>268</v>
      </c>
      <c r="Z1" s="96" t="s">
        <v>269</v>
      </c>
      <c r="AA1" s="96" t="s">
        <v>140</v>
      </c>
      <c r="AB1" s="96" t="s">
        <v>141</v>
      </c>
      <c r="AC1" s="96" t="s">
        <v>142</v>
      </c>
      <c r="AD1" s="96" t="s">
        <v>143</v>
      </c>
      <c r="AE1" s="96" t="s">
        <v>144</v>
      </c>
      <c r="AF1" s="96" t="s">
        <v>145</v>
      </c>
      <c r="AG1" s="96" t="s">
        <v>146</v>
      </c>
      <c r="AH1" s="96" t="s">
        <v>289</v>
      </c>
      <c r="AI1" s="96" t="s">
        <v>290</v>
      </c>
      <c r="AJ1" s="96" t="s">
        <v>291</v>
      </c>
      <c r="AK1" s="96" t="s">
        <v>292</v>
      </c>
      <c r="AL1" s="96" t="s">
        <v>293</v>
      </c>
      <c r="AM1" s="96" t="s">
        <v>294</v>
      </c>
      <c r="AN1" s="96" t="s">
        <v>295</v>
      </c>
      <c r="AO1" s="96" t="s">
        <v>296</v>
      </c>
      <c r="AP1" s="96" t="s">
        <v>297</v>
      </c>
      <c r="AQ1" s="96" t="s">
        <v>298</v>
      </c>
      <c r="AR1" s="96" t="s">
        <v>299</v>
      </c>
      <c r="AS1" s="96" t="s">
        <v>300</v>
      </c>
      <c r="AT1" s="96" t="s">
        <v>301</v>
      </c>
      <c r="AU1" s="96" t="s">
        <v>302</v>
      </c>
      <c r="AV1" s="96" t="s">
        <v>303</v>
      </c>
      <c r="AW1" s="96" t="s">
        <v>304</v>
      </c>
      <c r="AX1" s="96" t="s">
        <v>305</v>
      </c>
      <c r="AY1" s="96" t="s">
        <v>306</v>
      </c>
      <c r="AZ1" s="96" t="s">
        <v>307</v>
      </c>
      <c r="BA1" s="96" t="s">
        <v>308</v>
      </c>
      <c r="BB1" s="96" t="s">
        <v>309</v>
      </c>
      <c r="BC1" s="96" t="s">
        <v>310</v>
      </c>
      <c r="BD1" s="96" t="s">
        <v>311</v>
      </c>
      <c r="BE1" s="96" t="s">
        <v>312</v>
      </c>
      <c r="BF1" s="96" t="s">
        <v>313</v>
      </c>
      <c r="BG1" s="96" t="s">
        <v>314</v>
      </c>
      <c r="BH1" s="96" t="s">
        <v>315</v>
      </c>
      <c r="BI1" s="96" t="s">
        <v>316</v>
      </c>
    </row>
    <row r="2" spans="1:61" s="101" customFormat="1">
      <c r="A2" s="98" t="s">
        <v>221</v>
      </c>
      <c r="B2" s="98" t="s">
        <v>317</v>
      </c>
      <c r="C2" s="98" t="s">
        <v>318</v>
      </c>
      <c r="D2" s="98" t="s">
        <v>319</v>
      </c>
      <c r="E2" s="98" t="s">
        <v>317</v>
      </c>
      <c r="F2" s="98" t="s">
        <v>320</v>
      </c>
      <c r="G2" s="98" t="s">
        <v>321</v>
      </c>
      <c r="H2" s="98" t="s">
        <v>322</v>
      </c>
      <c r="I2" s="98" t="s">
        <v>323</v>
      </c>
      <c r="J2" s="98" t="s">
        <v>324</v>
      </c>
      <c r="K2" s="99">
        <v>15</v>
      </c>
      <c r="L2" s="99">
        <v>1977</v>
      </c>
      <c r="M2" s="99">
        <v>1980</v>
      </c>
      <c r="N2" s="99">
        <v>40484</v>
      </c>
      <c r="O2" s="99">
        <v>100284</v>
      </c>
      <c r="P2" s="99">
        <v>100284</v>
      </c>
      <c r="Q2" s="99">
        <v>63366</v>
      </c>
      <c r="R2" s="99"/>
      <c r="S2" s="99"/>
      <c r="T2" s="99"/>
      <c r="U2" s="99">
        <v>0</v>
      </c>
      <c r="V2" s="99">
        <v>43963</v>
      </c>
      <c r="W2" s="99"/>
      <c r="X2" s="99"/>
      <c r="Y2" s="99">
        <v>43963</v>
      </c>
      <c r="Z2" s="99">
        <v>107329</v>
      </c>
      <c r="AA2" s="99">
        <v>0</v>
      </c>
      <c r="AB2" s="99">
        <v>0</v>
      </c>
      <c r="AC2" s="99">
        <v>107329</v>
      </c>
      <c r="AD2" s="99"/>
      <c r="AE2" s="99"/>
      <c r="AF2" s="99"/>
      <c r="AG2" s="99">
        <v>0</v>
      </c>
      <c r="AH2" s="99">
        <v>107329</v>
      </c>
      <c r="AI2" s="99">
        <v>0</v>
      </c>
      <c r="AJ2" s="99">
        <v>0</v>
      </c>
      <c r="AK2" s="99">
        <v>107329</v>
      </c>
      <c r="AL2" s="99">
        <v>-7045</v>
      </c>
      <c r="AM2" s="99">
        <v>0</v>
      </c>
      <c r="AN2" s="99">
        <v>0</v>
      </c>
      <c r="AO2" s="99">
        <v>-7045</v>
      </c>
      <c r="AP2" s="99">
        <v>0</v>
      </c>
      <c r="AQ2" s="99">
        <v>30362</v>
      </c>
      <c r="AR2" s="99"/>
      <c r="AS2" s="99">
        <v>0</v>
      </c>
      <c r="AT2" s="99">
        <v>0</v>
      </c>
      <c r="AU2" s="99">
        <v>0</v>
      </c>
      <c r="AV2" s="99">
        <v>27300</v>
      </c>
      <c r="AW2" s="99">
        <v>0</v>
      </c>
      <c r="AX2" s="99">
        <v>3500</v>
      </c>
      <c r="AY2" s="99">
        <v>0</v>
      </c>
      <c r="AZ2" s="99">
        <v>69922</v>
      </c>
      <c r="BA2" s="100">
        <v>100284</v>
      </c>
      <c r="BB2" s="99"/>
      <c r="BC2" s="99">
        <v>10945</v>
      </c>
      <c r="BD2" s="99"/>
      <c r="BE2" s="99">
        <v>21889</v>
      </c>
      <c r="BF2" s="100">
        <v>32834</v>
      </c>
      <c r="BG2" s="99">
        <v>35397</v>
      </c>
      <c r="BH2" s="99">
        <v>0</v>
      </c>
      <c r="BI2" s="99">
        <v>1450</v>
      </c>
    </row>
    <row r="3" spans="1:61" s="101" customFormat="1">
      <c r="A3" s="98" t="s">
        <v>221</v>
      </c>
      <c r="B3" s="98" t="s">
        <v>317</v>
      </c>
      <c r="C3" s="98" t="s">
        <v>318</v>
      </c>
      <c r="D3" s="98" t="s">
        <v>319</v>
      </c>
      <c r="E3" s="98" t="s">
        <v>317</v>
      </c>
      <c r="F3" s="98" t="s">
        <v>320</v>
      </c>
      <c r="G3" s="98" t="s">
        <v>321</v>
      </c>
      <c r="H3" s="98" t="s">
        <v>322</v>
      </c>
      <c r="I3" s="98" t="s">
        <v>323</v>
      </c>
      <c r="J3" s="98" t="s">
        <v>324</v>
      </c>
      <c r="K3" s="99">
        <v>13</v>
      </c>
      <c r="L3" s="99">
        <v>1977</v>
      </c>
      <c r="M3" s="99">
        <v>1980</v>
      </c>
      <c r="N3" s="99">
        <v>39215</v>
      </c>
      <c r="O3" s="99">
        <v>89921</v>
      </c>
      <c r="P3" s="99">
        <v>89921</v>
      </c>
      <c r="Q3" s="99">
        <v>51054</v>
      </c>
      <c r="R3" s="99">
        <v>0</v>
      </c>
      <c r="S3" s="99"/>
      <c r="T3" s="99"/>
      <c r="U3" s="99">
        <v>0</v>
      </c>
      <c r="V3" s="99">
        <v>37899</v>
      </c>
      <c r="W3" s="99"/>
      <c r="X3" s="99"/>
      <c r="Y3" s="99">
        <v>37899</v>
      </c>
      <c r="Z3" s="99">
        <v>88953</v>
      </c>
      <c r="AA3" s="99">
        <v>0</v>
      </c>
      <c r="AB3" s="99">
        <v>0</v>
      </c>
      <c r="AC3" s="99">
        <v>88953</v>
      </c>
      <c r="AD3" s="99">
        <v>0</v>
      </c>
      <c r="AE3" s="99"/>
      <c r="AF3" s="99"/>
      <c r="AG3" s="99">
        <v>0</v>
      </c>
      <c r="AH3" s="99">
        <v>88953</v>
      </c>
      <c r="AI3" s="99">
        <v>0</v>
      </c>
      <c r="AJ3" s="99">
        <v>0</v>
      </c>
      <c r="AK3" s="99">
        <v>88953</v>
      </c>
      <c r="AL3" s="99">
        <v>968</v>
      </c>
      <c r="AM3" s="99">
        <v>0</v>
      </c>
      <c r="AN3" s="99">
        <v>0</v>
      </c>
      <c r="AO3" s="99">
        <v>968</v>
      </c>
      <c r="AP3" s="99">
        <v>0</v>
      </c>
      <c r="AQ3" s="99">
        <v>23000</v>
      </c>
      <c r="AR3" s="99"/>
      <c r="AS3" s="99">
        <v>0</v>
      </c>
      <c r="AT3" s="99">
        <v>0</v>
      </c>
      <c r="AU3" s="99">
        <v>0</v>
      </c>
      <c r="AV3" s="99">
        <v>21200</v>
      </c>
      <c r="AW3" s="99">
        <v>0</v>
      </c>
      <c r="AX3" s="99">
        <v>8000</v>
      </c>
      <c r="AY3" s="99">
        <v>0</v>
      </c>
      <c r="AZ3" s="99">
        <v>66921</v>
      </c>
      <c r="BA3" s="100">
        <v>89921</v>
      </c>
      <c r="BB3" s="99"/>
      <c r="BC3" s="99">
        <v>10173</v>
      </c>
      <c r="BD3" s="99"/>
      <c r="BE3" s="99">
        <v>20346</v>
      </c>
      <c r="BF3" s="100">
        <v>30519</v>
      </c>
      <c r="BG3" s="99">
        <v>35247</v>
      </c>
      <c r="BH3" s="99">
        <v>0</v>
      </c>
      <c r="BI3" s="99">
        <v>0</v>
      </c>
    </row>
    <row r="4" spans="1:61" s="101" customFormat="1">
      <c r="A4" s="98" t="s">
        <v>221</v>
      </c>
      <c r="B4" s="98" t="s">
        <v>317</v>
      </c>
      <c r="C4" s="98" t="s">
        <v>318</v>
      </c>
      <c r="D4" s="98" t="s">
        <v>325</v>
      </c>
      <c r="E4" s="98" t="s">
        <v>317</v>
      </c>
      <c r="F4" s="98" t="s">
        <v>320</v>
      </c>
      <c r="G4" s="98"/>
      <c r="H4" s="98" t="s">
        <v>326</v>
      </c>
      <c r="I4" s="98" t="s">
        <v>327</v>
      </c>
      <c r="J4" s="98" t="s">
        <v>328</v>
      </c>
      <c r="K4" s="99">
        <v>38</v>
      </c>
      <c r="L4" s="99">
        <v>1931</v>
      </c>
      <c r="M4" s="99">
        <v>1935</v>
      </c>
      <c r="N4" s="99">
        <v>1124022</v>
      </c>
      <c r="O4" s="99">
        <v>2125627</v>
      </c>
      <c r="P4" s="99">
        <v>1615572</v>
      </c>
      <c r="Q4" s="99">
        <v>1315932</v>
      </c>
      <c r="R4" s="99">
        <v>131923</v>
      </c>
      <c r="S4" s="99"/>
      <c r="T4" s="99"/>
      <c r="U4" s="99">
        <v>131923</v>
      </c>
      <c r="V4" s="99">
        <v>806925</v>
      </c>
      <c r="W4" s="99"/>
      <c r="X4" s="99"/>
      <c r="Y4" s="99">
        <v>806925</v>
      </c>
      <c r="Z4" s="99">
        <v>2254780</v>
      </c>
      <c r="AA4" s="99">
        <v>0</v>
      </c>
      <c r="AB4" s="99">
        <v>0</v>
      </c>
      <c r="AC4" s="99">
        <v>2254780</v>
      </c>
      <c r="AD4" s="99"/>
      <c r="AE4" s="99"/>
      <c r="AF4" s="99"/>
      <c r="AG4" s="99">
        <v>0</v>
      </c>
      <c r="AH4" s="99">
        <v>2254780</v>
      </c>
      <c r="AI4" s="99">
        <v>0</v>
      </c>
      <c r="AJ4" s="99">
        <v>0</v>
      </c>
      <c r="AK4" s="99">
        <v>2254780</v>
      </c>
      <c r="AL4" s="99">
        <v>-129153</v>
      </c>
      <c r="AM4" s="99">
        <v>-149400</v>
      </c>
      <c r="AN4" s="99">
        <v>-360655</v>
      </c>
      <c r="AO4" s="99">
        <v>-639208</v>
      </c>
      <c r="AP4" s="99">
        <v>417294</v>
      </c>
      <c r="AQ4" s="99">
        <v>654720</v>
      </c>
      <c r="AR4" s="99">
        <v>312888</v>
      </c>
      <c r="AS4" s="99">
        <v>312888</v>
      </c>
      <c r="AT4" s="99">
        <v>224245</v>
      </c>
      <c r="AU4" s="99">
        <v>186481</v>
      </c>
      <c r="AV4" s="99">
        <v>39000</v>
      </c>
      <c r="AW4" s="99">
        <v>0</v>
      </c>
      <c r="AX4" s="99">
        <v>50100</v>
      </c>
      <c r="AY4" s="99">
        <v>25000</v>
      </c>
      <c r="AZ4" s="99">
        <v>1061349</v>
      </c>
      <c r="BA4" s="100">
        <v>1615572</v>
      </c>
      <c r="BB4" s="99">
        <v>718055</v>
      </c>
      <c r="BC4" s="99">
        <v>74837</v>
      </c>
      <c r="BD4" s="99">
        <v>88814</v>
      </c>
      <c r="BE4" s="99">
        <v>371253</v>
      </c>
      <c r="BF4" s="100">
        <v>1252959</v>
      </c>
      <c r="BG4" s="99">
        <v>1446104</v>
      </c>
      <c r="BH4" s="99">
        <v>18548</v>
      </c>
      <c r="BI4" s="99">
        <v>22871</v>
      </c>
    </row>
    <row r="5" spans="1:61" s="101" customFormat="1">
      <c r="A5" s="98" t="s">
        <v>221</v>
      </c>
      <c r="B5" s="98" t="s">
        <v>317</v>
      </c>
      <c r="C5" s="98" t="s">
        <v>318</v>
      </c>
      <c r="D5" s="98" t="s">
        <v>325</v>
      </c>
      <c r="E5" s="98" t="s">
        <v>317</v>
      </c>
      <c r="F5" s="98" t="s">
        <v>320</v>
      </c>
      <c r="G5" s="98"/>
      <c r="H5" s="98" t="s">
        <v>326</v>
      </c>
      <c r="I5" s="98" t="s">
        <v>327</v>
      </c>
      <c r="J5" s="98" t="s">
        <v>328</v>
      </c>
      <c r="K5" s="99">
        <v>38</v>
      </c>
      <c r="L5" s="99">
        <v>1931</v>
      </c>
      <c r="M5" s="99">
        <v>1935</v>
      </c>
      <c r="N5" s="99">
        <v>1109781</v>
      </c>
      <c r="O5" s="99">
        <v>2074857</v>
      </c>
      <c r="P5" s="99">
        <v>1985357</v>
      </c>
      <c r="Q5" s="99">
        <v>1152475</v>
      </c>
      <c r="R5" s="99">
        <v>150600</v>
      </c>
      <c r="S5" s="99"/>
      <c r="T5" s="99"/>
      <c r="U5" s="99">
        <v>150600</v>
      </c>
      <c r="V5" s="99">
        <v>780842</v>
      </c>
      <c r="W5" s="99"/>
      <c r="X5" s="99"/>
      <c r="Y5" s="99">
        <v>780842</v>
      </c>
      <c r="Z5" s="99">
        <v>2083917</v>
      </c>
      <c r="AA5" s="99">
        <v>0</v>
      </c>
      <c r="AB5" s="99">
        <v>0</v>
      </c>
      <c r="AC5" s="99">
        <v>2083917</v>
      </c>
      <c r="AD5" s="99"/>
      <c r="AE5" s="99"/>
      <c r="AF5" s="99"/>
      <c r="AG5" s="99">
        <v>0</v>
      </c>
      <c r="AH5" s="99">
        <v>2083917</v>
      </c>
      <c r="AI5" s="99">
        <v>0</v>
      </c>
      <c r="AJ5" s="99">
        <v>0</v>
      </c>
      <c r="AK5" s="99">
        <v>2083917</v>
      </c>
      <c r="AL5" s="99">
        <v>-9060</v>
      </c>
      <c r="AM5" s="99">
        <v>-104271</v>
      </c>
      <c r="AN5" s="99">
        <v>14771</v>
      </c>
      <c r="AO5" s="99">
        <v>-98560</v>
      </c>
      <c r="AP5" s="99">
        <v>204259</v>
      </c>
      <c r="AQ5" s="99">
        <v>444337</v>
      </c>
      <c r="AR5" s="99">
        <v>252548</v>
      </c>
      <c r="AS5" s="99">
        <v>610060</v>
      </c>
      <c r="AT5" s="99">
        <v>192710</v>
      </c>
      <c r="AU5" s="99">
        <v>283125</v>
      </c>
      <c r="AV5" s="99">
        <v>34917</v>
      </c>
      <c r="AW5" s="99">
        <v>0</v>
      </c>
      <c r="AX5" s="99">
        <v>44589</v>
      </c>
      <c r="AY5" s="99">
        <v>50000</v>
      </c>
      <c r="AZ5" s="99">
        <v>1514576</v>
      </c>
      <c r="BA5" s="100">
        <v>1985357</v>
      </c>
      <c r="BB5" s="99">
        <v>593502</v>
      </c>
      <c r="BC5" s="99">
        <v>66195</v>
      </c>
      <c r="BD5" s="99">
        <v>88845</v>
      </c>
      <c r="BE5" s="99">
        <v>355347</v>
      </c>
      <c r="BF5" s="100">
        <v>1103889</v>
      </c>
      <c r="BG5" s="99">
        <v>1275548</v>
      </c>
      <c r="BH5" s="99">
        <v>12325</v>
      </c>
      <c r="BI5" s="99">
        <v>14218</v>
      </c>
    </row>
    <row r="6" spans="1:61" s="101" customFormat="1">
      <c r="A6" s="98" t="s">
        <v>221</v>
      </c>
      <c r="B6" s="98" t="s">
        <v>317</v>
      </c>
      <c r="C6" s="98" t="s">
        <v>318</v>
      </c>
      <c r="D6" s="98" t="s">
        <v>329</v>
      </c>
      <c r="E6" s="98" t="s">
        <v>317</v>
      </c>
      <c r="F6" s="98" t="s">
        <v>320</v>
      </c>
      <c r="G6" s="98" t="s">
        <v>330</v>
      </c>
      <c r="H6" s="98" t="s">
        <v>331</v>
      </c>
      <c r="I6" s="98"/>
      <c r="J6" s="98" t="s">
        <v>332</v>
      </c>
      <c r="K6" s="99">
        <v>18</v>
      </c>
      <c r="L6" s="99">
        <v>1993</v>
      </c>
      <c r="M6" s="99">
        <v>2001</v>
      </c>
      <c r="N6" s="99">
        <v>1091308</v>
      </c>
      <c r="O6" s="99">
        <v>541106</v>
      </c>
      <c r="P6" s="99">
        <v>777048</v>
      </c>
      <c r="Q6" s="99">
        <v>501200</v>
      </c>
      <c r="R6" s="99">
        <v>39158</v>
      </c>
      <c r="S6" s="99"/>
      <c r="T6" s="99"/>
      <c r="U6" s="99">
        <v>39158</v>
      </c>
      <c r="V6" s="99">
        <v>97630</v>
      </c>
      <c r="W6" s="99"/>
      <c r="X6" s="99"/>
      <c r="Y6" s="99">
        <v>97630</v>
      </c>
      <c r="Z6" s="99">
        <v>637988</v>
      </c>
      <c r="AA6" s="99"/>
      <c r="AB6" s="99"/>
      <c r="AC6" s="99">
        <v>637988</v>
      </c>
      <c r="AD6" s="99"/>
      <c r="AE6" s="99"/>
      <c r="AF6" s="99"/>
      <c r="AG6" s="99">
        <v>0</v>
      </c>
      <c r="AH6" s="99">
        <v>637988</v>
      </c>
      <c r="AI6" s="99"/>
      <c r="AJ6" s="99"/>
      <c r="AK6" s="99">
        <v>637988</v>
      </c>
      <c r="AL6" s="99">
        <v>-503956</v>
      </c>
      <c r="AM6" s="99">
        <v>235942</v>
      </c>
      <c r="AN6" s="99">
        <v>0</v>
      </c>
      <c r="AO6" s="99">
        <v>-268014</v>
      </c>
      <c r="AP6" s="99">
        <v>0</v>
      </c>
      <c r="AQ6" s="99">
        <v>-90860</v>
      </c>
      <c r="AR6" s="99">
        <v>166908</v>
      </c>
      <c r="AS6" s="99">
        <v>166908</v>
      </c>
      <c r="AT6" s="99">
        <v>6634</v>
      </c>
      <c r="AU6" s="99">
        <v>17050</v>
      </c>
      <c r="AV6" s="99">
        <v>1000</v>
      </c>
      <c r="AW6" s="99">
        <v>0</v>
      </c>
      <c r="AX6" s="99">
        <v>36523</v>
      </c>
      <c r="AY6" s="99">
        <v>0</v>
      </c>
      <c r="AZ6" s="99">
        <v>460834</v>
      </c>
      <c r="BA6" s="100">
        <v>369974</v>
      </c>
      <c r="BB6" s="99"/>
      <c r="BC6" s="99">
        <v>112394</v>
      </c>
      <c r="BD6" s="99">
        <v>13495</v>
      </c>
      <c r="BE6" s="99">
        <v>65072</v>
      </c>
      <c r="BF6" s="100">
        <v>190961</v>
      </c>
      <c r="BG6" s="99">
        <v>242654</v>
      </c>
      <c r="BH6" s="99">
        <v>11142</v>
      </c>
      <c r="BI6" s="99">
        <v>12073</v>
      </c>
    </row>
    <row r="7" spans="1:61" s="101" customFormat="1">
      <c r="A7" s="98" t="s">
        <v>221</v>
      </c>
      <c r="B7" s="98" t="s">
        <v>317</v>
      </c>
      <c r="C7" s="98" t="s">
        <v>318</v>
      </c>
      <c r="D7" s="98" t="s">
        <v>333</v>
      </c>
      <c r="E7" s="98" t="s">
        <v>317</v>
      </c>
      <c r="F7" s="98" t="s">
        <v>320</v>
      </c>
      <c r="G7" s="98" t="s">
        <v>334</v>
      </c>
      <c r="H7" s="98" t="s">
        <v>331</v>
      </c>
      <c r="I7" s="98"/>
      <c r="J7" s="98" t="s">
        <v>335</v>
      </c>
      <c r="K7" s="99">
        <v>23</v>
      </c>
      <c r="L7" s="99">
        <v>1974</v>
      </c>
      <c r="M7" s="99">
        <v>1974</v>
      </c>
      <c r="N7" s="99">
        <v>204920</v>
      </c>
      <c r="O7" s="99">
        <v>292311</v>
      </c>
      <c r="P7" s="99">
        <v>302194</v>
      </c>
      <c r="Q7" s="99">
        <v>173861</v>
      </c>
      <c r="R7" s="99">
        <v>37263</v>
      </c>
      <c r="S7" s="99">
        <v>0</v>
      </c>
      <c r="T7" s="99">
        <v>0</v>
      </c>
      <c r="U7" s="99">
        <v>37263</v>
      </c>
      <c r="V7" s="99">
        <v>67506</v>
      </c>
      <c r="W7" s="99">
        <v>0</v>
      </c>
      <c r="X7" s="99">
        <v>0</v>
      </c>
      <c r="Y7" s="99">
        <v>67506</v>
      </c>
      <c r="Z7" s="99">
        <v>278630</v>
      </c>
      <c r="AA7" s="99">
        <v>0</v>
      </c>
      <c r="AB7" s="99">
        <v>0</v>
      </c>
      <c r="AC7" s="99">
        <v>278630</v>
      </c>
      <c r="AD7" s="99">
        <v>0</v>
      </c>
      <c r="AE7" s="99">
        <v>0</v>
      </c>
      <c r="AF7" s="99">
        <v>0</v>
      </c>
      <c r="AG7" s="99">
        <v>0</v>
      </c>
      <c r="AH7" s="99">
        <v>278630</v>
      </c>
      <c r="AI7" s="99">
        <v>0</v>
      </c>
      <c r="AJ7" s="99">
        <v>0</v>
      </c>
      <c r="AK7" s="99">
        <v>278630</v>
      </c>
      <c r="AL7" s="99">
        <v>13033</v>
      </c>
      <c r="AM7" s="99">
        <v>0</v>
      </c>
      <c r="AN7" s="99">
        <v>0</v>
      </c>
      <c r="AO7" s="99">
        <v>13033</v>
      </c>
      <c r="AP7" s="99">
        <v>0</v>
      </c>
      <c r="AQ7" s="99">
        <v>104411</v>
      </c>
      <c r="AR7" s="99">
        <v>10262</v>
      </c>
      <c r="AS7" s="99">
        <v>20145</v>
      </c>
      <c r="AT7" s="99">
        <v>2000</v>
      </c>
      <c r="AU7" s="99">
        <v>9000</v>
      </c>
      <c r="AV7" s="99">
        <v>3264</v>
      </c>
      <c r="AW7" s="99">
        <v>4500</v>
      </c>
      <c r="AX7" s="99">
        <v>52209</v>
      </c>
      <c r="AY7" s="99">
        <v>0</v>
      </c>
      <c r="AZ7" s="99">
        <v>197783</v>
      </c>
      <c r="BA7" s="100">
        <v>291663</v>
      </c>
      <c r="BB7" s="99">
        <v>0</v>
      </c>
      <c r="BC7" s="99">
        <v>83573</v>
      </c>
      <c r="BD7" s="99">
        <v>23910</v>
      </c>
      <c r="BE7" s="99">
        <v>17523</v>
      </c>
      <c r="BF7" s="100">
        <v>125006</v>
      </c>
      <c r="BG7" s="99">
        <v>151949</v>
      </c>
      <c r="BH7" s="99">
        <v>690</v>
      </c>
      <c r="BI7" s="99">
        <v>1020</v>
      </c>
    </row>
    <row r="8" spans="1:61" s="101" customFormat="1">
      <c r="A8" s="98" t="s">
        <v>221</v>
      </c>
      <c r="B8" s="98" t="s">
        <v>317</v>
      </c>
      <c r="C8" s="98" t="s">
        <v>318</v>
      </c>
      <c r="D8" s="98" t="s">
        <v>336</v>
      </c>
      <c r="E8" s="98" t="s">
        <v>317</v>
      </c>
      <c r="F8" s="98" t="s">
        <v>320</v>
      </c>
      <c r="G8" s="98" t="s">
        <v>337</v>
      </c>
      <c r="H8" s="98" t="s">
        <v>338</v>
      </c>
      <c r="I8" s="98"/>
      <c r="J8" s="98" t="s">
        <v>339</v>
      </c>
      <c r="K8" s="99">
        <v>18</v>
      </c>
      <c r="L8" s="99">
        <v>1927</v>
      </c>
      <c r="M8" s="99">
        <v>1965</v>
      </c>
      <c r="N8" s="99">
        <v>1868625</v>
      </c>
      <c r="O8" s="99">
        <v>2945203</v>
      </c>
      <c r="P8" s="99">
        <v>2945203</v>
      </c>
      <c r="Q8" s="99">
        <v>2956499</v>
      </c>
      <c r="R8" s="99">
        <v>0</v>
      </c>
      <c r="S8" s="99">
        <v>0</v>
      </c>
      <c r="T8" s="99">
        <v>0</v>
      </c>
      <c r="U8" s="99">
        <v>0</v>
      </c>
      <c r="V8" s="99">
        <v>0</v>
      </c>
      <c r="W8" s="99">
        <v>0</v>
      </c>
      <c r="X8" s="99">
        <v>0</v>
      </c>
      <c r="Y8" s="99">
        <v>0</v>
      </c>
      <c r="Z8" s="99">
        <v>2956499</v>
      </c>
      <c r="AA8" s="99">
        <v>0</v>
      </c>
      <c r="AB8" s="99">
        <v>0</v>
      </c>
      <c r="AC8" s="99">
        <v>2956499</v>
      </c>
      <c r="AD8" s="99">
        <v>0</v>
      </c>
      <c r="AE8" s="99">
        <v>0</v>
      </c>
      <c r="AF8" s="99">
        <v>0</v>
      </c>
      <c r="AG8" s="99">
        <v>0</v>
      </c>
      <c r="AH8" s="99">
        <v>2956499</v>
      </c>
      <c r="AI8" s="99">
        <v>0</v>
      </c>
      <c r="AJ8" s="99">
        <v>0</v>
      </c>
      <c r="AK8" s="99">
        <v>2956499</v>
      </c>
      <c r="AL8" s="99">
        <v>-11296</v>
      </c>
      <c r="AM8" s="99">
        <v>0</v>
      </c>
      <c r="AN8" s="99">
        <v>0</v>
      </c>
      <c r="AO8" s="99">
        <v>-11296</v>
      </c>
      <c r="AP8" s="99">
        <v>0</v>
      </c>
      <c r="AQ8" s="99">
        <v>1361870</v>
      </c>
      <c r="AR8" s="99">
        <v>0</v>
      </c>
      <c r="AS8" s="99">
        <v>0</v>
      </c>
      <c r="AT8" s="99">
        <v>0</v>
      </c>
      <c r="AU8" s="99">
        <v>698084</v>
      </c>
      <c r="AV8" s="99">
        <v>0</v>
      </c>
      <c r="AW8" s="99">
        <v>0</v>
      </c>
      <c r="AX8" s="99">
        <v>568156</v>
      </c>
      <c r="AY8" s="99">
        <v>309495</v>
      </c>
      <c r="AZ8" s="99">
        <v>1583333</v>
      </c>
      <c r="BA8" s="100">
        <v>2945203</v>
      </c>
      <c r="BB8" s="99">
        <v>0</v>
      </c>
      <c r="BC8" s="99">
        <v>1389996</v>
      </c>
      <c r="BD8" s="99">
        <v>0</v>
      </c>
      <c r="BE8" s="99">
        <v>0</v>
      </c>
      <c r="BF8" s="100">
        <v>1389996</v>
      </c>
      <c r="BG8" s="99">
        <v>1648648</v>
      </c>
      <c r="BH8" s="99">
        <v>4000</v>
      </c>
      <c r="BI8" s="99">
        <v>7000</v>
      </c>
    </row>
    <row r="9" spans="1:61" s="101" customFormat="1">
      <c r="A9" s="98" t="s">
        <v>221</v>
      </c>
      <c r="B9" s="98" t="s">
        <v>317</v>
      </c>
      <c r="C9" s="98" t="s">
        <v>318</v>
      </c>
      <c r="D9" s="98" t="s">
        <v>336</v>
      </c>
      <c r="E9" s="98" t="s">
        <v>317</v>
      </c>
      <c r="F9" s="98" t="s">
        <v>320</v>
      </c>
      <c r="G9" s="98" t="s">
        <v>337</v>
      </c>
      <c r="H9" s="98" t="s">
        <v>338</v>
      </c>
      <c r="I9" s="98"/>
      <c r="J9" s="98" t="s">
        <v>339</v>
      </c>
      <c r="K9" s="99">
        <v>18</v>
      </c>
      <c r="L9" s="99">
        <v>1927</v>
      </c>
      <c r="M9" s="99">
        <v>1965</v>
      </c>
      <c r="N9" s="99">
        <v>1640483</v>
      </c>
      <c r="O9" s="99">
        <v>2472508</v>
      </c>
      <c r="P9" s="99">
        <v>2472508</v>
      </c>
      <c r="Q9" s="99">
        <v>2500724</v>
      </c>
      <c r="R9" s="99">
        <v>0</v>
      </c>
      <c r="S9" s="99">
        <v>0</v>
      </c>
      <c r="T9" s="99">
        <v>0</v>
      </c>
      <c r="U9" s="99">
        <v>0</v>
      </c>
      <c r="V9" s="99">
        <v>0</v>
      </c>
      <c r="W9" s="99">
        <v>0</v>
      </c>
      <c r="X9" s="99">
        <v>0</v>
      </c>
      <c r="Y9" s="99">
        <v>0</v>
      </c>
      <c r="Z9" s="99">
        <v>2500724</v>
      </c>
      <c r="AA9" s="99">
        <v>0</v>
      </c>
      <c r="AB9" s="99">
        <v>0</v>
      </c>
      <c r="AC9" s="99">
        <v>2500724</v>
      </c>
      <c r="AD9" s="99">
        <v>0</v>
      </c>
      <c r="AE9" s="99">
        <v>0</v>
      </c>
      <c r="AF9" s="99">
        <v>0</v>
      </c>
      <c r="AG9" s="99">
        <v>0</v>
      </c>
      <c r="AH9" s="99">
        <v>2500724</v>
      </c>
      <c r="AI9" s="99">
        <v>0</v>
      </c>
      <c r="AJ9" s="99">
        <v>0</v>
      </c>
      <c r="AK9" s="99">
        <v>2500724</v>
      </c>
      <c r="AL9" s="99">
        <v>-28216</v>
      </c>
      <c r="AM9" s="99">
        <v>0</v>
      </c>
      <c r="AN9" s="99">
        <v>0</v>
      </c>
      <c r="AO9" s="99">
        <v>-28216</v>
      </c>
      <c r="AP9" s="99">
        <v>0</v>
      </c>
      <c r="AQ9" s="99">
        <v>1206630</v>
      </c>
      <c r="AR9" s="99">
        <v>0</v>
      </c>
      <c r="AS9" s="99">
        <v>0</v>
      </c>
      <c r="AT9" s="99">
        <v>0</v>
      </c>
      <c r="AU9" s="99">
        <v>460177</v>
      </c>
      <c r="AV9" s="99">
        <v>0</v>
      </c>
      <c r="AW9" s="99">
        <v>0</v>
      </c>
      <c r="AX9" s="99">
        <v>664056</v>
      </c>
      <c r="AY9" s="99">
        <v>138232</v>
      </c>
      <c r="AZ9" s="99">
        <v>1265878</v>
      </c>
      <c r="BA9" s="100">
        <v>2472508</v>
      </c>
      <c r="BB9" s="99">
        <v>0</v>
      </c>
      <c r="BC9" s="99">
        <v>1172304</v>
      </c>
      <c r="BD9" s="99">
        <v>0</v>
      </c>
      <c r="BE9" s="99">
        <v>0</v>
      </c>
      <c r="BF9" s="100">
        <v>1172304</v>
      </c>
      <c r="BG9" s="99">
        <v>1416796</v>
      </c>
      <c r="BH9" s="99">
        <v>4400</v>
      </c>
      <c r="BI9" s="99">
        <v>7600</v>
      </c>
    </row>
    <row r="10" spans="1:61" s="101" customFormat="1">
      <c r="A10" s="98" t="s">
        <v>221</v>
      </c>
      <c r="B10" s="98" t="s">
        <v>317</v>
      </c>
      <c r="C10" s="98" t="s">
        <v>318</v>
      </c>
      <c r="D10" s="98" t="s">
        <v>340</v>
      </c>
      <c r="E10" s="98" t="s">
        <v>317</v>
      </c>
      <c r="F10" s="98" t="s">
        <v>320</v>
      </c>
      <c r="G10" s="98" t="s">
        <v>341</v>
      </c>
      <c r="H10" s="98" t="s">
        <v>331</v>
      </c>
      <c r="I10" s="98"/>
      <c r="J10" s="98" t="s">
        <v>342</v>
      </c>
      <c r="K10" s="99">
        <v>18</v>
      </c>
      <c r="L10" s="99">
        <v>1973</v>
      </c>
      <c r="M10" s="99">
        <v>1973</v>
      </c>
      <c r="N10" s="99">
        <v>126975</v>
      </c>
      <c r="O10" s="99">
        <v>359183</v>
      </c>
      <c r="P10" s="99">
        <v>364183</v>
      </c>
      <c r="Q10" s="99">
        <v>268806</v>
      </c>
      <c r="R10" s="99">
        <v>0</v>
      </c>
      <c r="S10" s="99"/>
      <c r="T10" s="99"/>
      <c r="U10" s="99">
        <v>0</v>
      </c>
      <c r="V10" s="99">
        <v>74778</v>
      </c>
      <c r="W10" s="99"/>
      <c r="X10" s="99"/>
      <c r="Y10" s="99">
        <v>74778</v>
      </c>
      <c r="Z10" s="99">
        <v>343584</v>
      </c>
      <c r="AA10" s="99"/>
      <c r="AB10" s="99"/>
      <c r="AC10" s="99">
        <v>343584</v>
      </c>
      <c r="AD10" s="99"/>
      <c r="AE10" s="99"/>
      <c r="AF10" s="99"/>
      <c r="AG10" s="99">
        <v>0</v>
      </c>
      <c r="AH10" s="99">
        <v>343584</v>
      </c>
      <c r="AI10" s="99"/>
      <c r="AJ10" s="99"/>
      <c r="AK10" s="99">
        <v>343584</v>
      </c>
      <c r="AL10" s="99">
        <v>15599</v>
      </c>
      <c r="AM10" s="99">
        <v>0</v>
      </c>
      <c r="AN10" s="99">
        <v>5000</v>
      </c>
      <c r="AO10" s="99">
        <v>20599</v>
      </c>
      <c r="AP10" s="99">
        <v>0</v>
      </c>
      <c r="AQ10" s="99">
        <v>100739</v>
      </c>
      <c r="AR10" s="99">
        <v>2803</v>
      </c>
      <c r="AS10" s="99">
        <v>2803</v>
      </c>
      <c r="AT10" s="99">
        <v>13747</v>
      </c>
      <c r="AU10" s="99">
        <v>5000</v>
      </c>
      <c r="AV10" s="99">
        <v>0</v>
      </c>
      <c r="AW10" s="99">
        <v>0</v>
      </c>
      <c r="AX10" s="99">
        <v>160700</v>
      </c>
      <c r="AY10" s="99">
        <v>69244</v>
      </c>
      <c r="AZ10" s="99">
        <v>263444</v>
      </c>
      <c r="BA10" s="100">
        <v>364183</v>
      </c>
      <c r="BB10" s="99">
        <v>0</v>
      </c>
      <c r="BC10" s="99">
        <v>76857</v>
      </c>
      <c r="BD10" s="99">
        <v>0</v>
      </c>
      <c r="BE10" s="99">
        <v>35792</v>
      </c>
      <c r="BF10" s="100">
        <v>112649</v>
      </c>
      <c r="BG10" s="99">
        <v>136480</v>
      </c>
      <c r="BH10" s="99">
        <v>300</v>
      </c>
      <c r="BI10" s="99">
        <v>300</v>
      </c>
    </row>
    <row r="11" spans="1:61" s="101" customFormat="1">
      <c r="A11" s="98" t="s">
        <v>221</v>
      </c>
      <c r="B11" s="98" t="s">
        <v>317</v>
      </c>
      <c r="C11" s="98" t="s">
        <v>318</v>
      </c>
      <c r="D11" s="98" t="s">
        <v>340</v>
      </c>
      <c r="E11" s="98" t="s">
        <v>317</v>
      </c>
      <c r="F11" s="98" t="s">
        <v>320</v>
      </c>
      <c r="G11" s="98" t="s">
        <v>341</v>
      </c>
      <c r="H11" s="98" t="s">
        <v>331</v>
      </c>
      <c r="I11" s="98"/>
      <c r="J11" s="98" t="s">
        <v>342</v>
      </c>
      <c r="K11" s="99">
        <v>18</v>
      </c>
      <c r="L11" s="99">
        <v>1973</v>
      </c>
      <c r="M11" s="99">
        <v>1973</v>
      </c>
      <c r="N11" s="99">
        <v>102035</v>
      </c>
      <c r="O11" s="99">
        <v>350586</v>
      </c>
      <c r="P11" s="99">
        <v>350686</v>
      </c>
      <c r="Q11" s="99">
        <v>286493</v>
      </c>
      <c r="R11" s="99"/>
      <c r="S11" s="99"/>
      <c r="T11" s="99"/>
      <c r="U11" s="99">
        <v>0</v>
      </c>
      <c r="V11" s="99">
        <v>66621</v>
      </c>
      <c r="W11" s="99"/>
      <c r="X11" s="99"/>
      <c r="Y11" s="99">
        <v>66621</v>
      </c>
      <c r="Z11" s="99">
        <v>353114</v>
      </c>
      <c r="AA11" s="99">
        <v>0</v>
      </c>
      <c r="AB11" s="99">
        <v>0</v>
      </c>
      <c r="AC11" s="99">
        <v>353114</v>
      </c>
      <c r="AD11" s="99"/>
      <c r="AE11" s="99"/>
      <c r="AF11" s="99"/>
      <c r="AG11" s="99">
        <v>0</v>
      </c>
      <c r="AH11" s="99">
        <v>353114</v>
      </c>
      <c r="AI11" s="99">
        <v>0</v>
      </c>
      <c r="AJ11" s="99">
        <v>0</v>
      </c>
      <c r="AK11" s="99">
        <v>353114</v>
      </c>
      <c r="AL11" s="99">
        <v>-2528</v>
      </c>
      <c r="AM11" s="99">
        <v>100</v>
      </c>
      <c r="AN11" s="99">
        <v>0</v>
      </c>
      <c r="AO11" s="99">
        <v>-2428</v>
      </c>
      <c r="AP11" s="99">
        <v>0</v>
      </c>
      <c r="AQ11" s="99">
        <v>20718</v>
      </c>
      <c r="AR11" s="99">
        <v>170</v>
      </c>
      <c r="AS11" s="99">
        <v>170</v>
      </c>
      <c r="AT11" s="99">
        <v>2250</v>
      </c>
      <c r="AU11" s="99">
        <v>55000</v>
      </c>
      <c r="AV11" s="99">
        <v>50000</v>
      </c>
      <c r="AW11" s="99">
        <v>0</v>
      </c>
      <c r="AX11" s="99">
        <v>153008</v>
      </c>
      <c r="AY11" s="99">
        <v>57750</v>
      </c>
      <c r="AZ11" s="99">
        <v>329968</v>
      </c>
      <c r="BA11" s="100">
        <v>350686</v>
      </c>
      <c r="BB11" s="99"/>
      <c r="BC11" s="99">
        <v>94082</v>
      </c>
      <c r="BD11" s="99"/>
      <c r="BE11" s="99">
        <v>28618</v>
      </c>
      <c r="BF11" s="100">
        <v>122700</v>
      </c>
      <c r="BG11" s="99">
        <v>150705</v>
      </c>
      <c r="BH11" s="99">
        <v>200</v>
      </c>
      <c r="BI11" s="99">
        <v>200</v>
      </c>
    </row>
    <row r="12" spans="1:61" s="101" customFormat="1">
      <c r="A12" s="98" t="s">
        <v>221</v>
      </c>
      <c r="B12" s="98" t="s">
        <v>317</v>
      </c>
      <c r="C12" s="98" t="s">
        <v>318</v>
      </c>
      <c r="D12" s="98" t="s">
        <v>340</v>
      </c>
      <c r="E12" s="98" t="s">
        <v>317</v>
      </c>
      <c r="F12" s="98" t="s">
        <v>320</v>
      </c>
      <c r="G12" s="98" t="s">
        <v>341</v>
      </c>
      <c r="H12" s="98" t="s">
        <v>331</v>
      </c>
      <c r="I12" s="98"/>
      <c r="J12" s="98" t="s">
        <v>342</v>
      </c>
      <c r="K12" s="99">
        <v>18</v>
      </c>
      <c r="L12" s="99">
        <v>1973</v>
      </c>
      <c r="M12" s="99">
        <v>1973</v>
      </c>
      <c r="N12" s="99">
        <v>102903</v>
      </c>
      <c r="O12" s="99">
        <v>254558</v>
      </c>
      <c r="P12" s="99">
        <v>254458</v>
      </c>
      <c r="Q12" s="99">
        <v>173715</v>
      </c>
      <c r="R12" s="99">
        <v>17138</v>
      </c>
      <c r="S12" s="99"/>
      <c r="T12" s="99"/>
      <c r="U12" s="99">
        <v>17138</v>
      </c>
      <c r="V12" s="99">
        <v>59160</v>
      </c>
      <c r="W12" s="99"/>
      <c r="X12" s="99"/>
      <c r="Y12" s="99">
        <v>59160</v>
      </c>
      <c r="Z12" s="99">
        <v>250013</v>
      </c>
      <c r="AA12" s="99">
        <v>0</v>
      </c>
      <c r="AB12" s="99">
        <v>0</v>
      </c>
      <c r="AC12" s="99">
        <v>250013</v>
      </c>
      <c r="AD12" s="99"/>
      <c r="AE12" s="99"/>
      <c r="AF12" s="99"/>
      <c r="AG12" s="99">
        <v>0</v>
      </c>
      <c r="AH12" s="99">
        <v>250013</v>
      </c>
      <c r="AI12" s="99">
        <v>0</v>
      </c>
      <c r="AJ12" s="99">
        <v>0</v>
      </c>
      <c r="AK12" s="99">
        <v>250013</v>
      </c>
      <c r="AL12" s="99">
        <v>4545</v>
      </c>
      <c r="AM12" s="99">
        <v>-100</v>
      </c>
      <c r="AN12" s="99">
        <v>0</v>
      </c>
      <c r="AO12" s="99">
        <v>4445</v>
      </c>
      <c r="AP12" s="99">
        <v>0</v>
      </c>
      <c r="AQ12" s="99">
        <v>34918</v>
      </c>
      <c r="AR12" s="99">
        <v>0</v>
      </c>
      <c r="AS12" s="99">
        <v>0</v>
      </c>
      <c r="AT12" s="99">
        <v>1200</v>
      </c>
      <c r="AU12" s="99">
        <v>0</v>
      </c>
      <c r="AV12" s="99">
        <v>0</v>
      </c>
      <c r="AW12" s="99">
        <v>0</v>
      </c>
      <c r="AX12" s="99">
        <v>159500</v>
      </c>
      <c r="AY12" s="99">
        <v>46500</v>
      </c>
      <c r="AZ12" s="99">
        <v>219536</v>
      </c>
      <c r="BA12" s="100">
        <v>254458</v>
      </c>
      <c r="BB12" s="99"/>
      <c r="BC12" s="99">
        <v>79415</v>
      </c>
      <c r="BD12" s="99">
        <v>11063</v>
      </c>
      <c r="BE12" s="99">
        <v>23483</v>
      </c>
      <c r="BF12" s="100">
        <v>113961</v>
      </c>
      <c r="BG12" s="99">
        <v>145139</v>
      </c>
      <c r="BH12" s="99">
        <v>350</v>
      </c>
      <c r="BI12" s="99">
        <v>350</v>
      </c>
    </row>
    <row r="13" spans="1:61" s="101" customFormat="1">
      <c r="A13" s="98" t="s">
        <v>221</v>
      </c>
      <c r="B13" s="98" t="s">
        <v>343</v>
      </c>
      <c r="C13" s="98" t="s">
        <v>318</v>
      </c>
      <c r="D13" s="98" t="s">
        <v>344</v>
      </c>
      <c r="E13" s="98" t="s">
        <v>317</v>
      </c>
      <c r="F13" s="98" t="s">
        <v>320</v>
      </c>
      <c r="G13" s="98" t="s">
        <v>345</v>
      </c>
      <c r="H13" s="98" t="s">
        <v>326</v>
      </c>
      <c r="I13" s="98" t="s">
        <v>346</v>
      </c>
      <c r="J13" s="98" t="s">
        <v>347</v>
      </c>
      <c r="K13" s="99">
        <v>13</v>
      </c>
      <c r="L13" s="99">
        <v>1977</v>
      </c>
      <c r="M13" s="99">
        <v>1977</v>
      </c>
      <c r="N13" s="99">
        <v>278121</v>
      </c>
      <c r="O13" s="99">
        <v>249274</v>
      </c>
      <c r="P13" s="99">
        <v>245969</v>
      </c>
      <c r="Q13" s="99">
        <v>176302</v>
      </c>
      <c r="R13" s="99">
        <v>6863</v>
      </c>
      <c r="S13" s="99"/>
      <c r="T13" s="99"/>
      <c r="U13" s="99">
        <v>6863</v>
      </c>
      <c r="V13" s="99">
        <v>65883</v>
      </c>
      <c r="W13" s="99"/>
      <c r="X13" s="99"/>
      <c r="Y13" s="99">
        <v>65883</v>
      </c>
      <c r="Z13" s="99">
        <v>249048</v>
      </c>
      <c r="AA13" s="99"/>
      <c r="AB13" s="99"/>
      <c r="AC13" s="99">
        <v>249048</v>
      </c>
      <c r="AD13" s="99"/>
      <c r="AE13" s="99"/>
      <c r="AF13" s="99"/>
      <c r="AG13" s="99">
        <v>0</v>
      </c>
      <c r="AH13" s="99">
        <v>249048</v>
      </c>
      <c r="AI13" s="99"/>
      <c r="AJ13" s="99"/>
      <c r="AK13" s="99">
        <v>249048</v>
      </c>
      <c r="AL13" s="99">
        <v>226</v>
      </c>
      <c r="AM13" s="99">
        <v>-3305</v>
      </c>
      <c r="AN13" s="99">
        <v>0</v>
      </c>
      <c r="AO13" s="99">
        <v>-3079</v>
      </c>
      <c r="AP13" s="99">
        <v>151517</v>
      </c>
      <c r="AQ13" s="99">
        <v>212938</v>
      </c>
      <c r="AR13" s="99">
        <v>8760</v>
      </c>
      <c r="AS13" s="99">
        <v>10584</v>
      </c>
      <c r="AT13" s="99">
        <v>5617</v>
      </c>
      <c r="AU13" s="99">
        <v>0</v>
      </c>
      <c r="AV13" s="99">
        <v>0</v>
      </c>
      <c r="AW13" s="99">
        <v>0</v>
      </c>
      <c r="AX13" s="99">
        <v>13800</v>
      </c>
      <c r="AY13" s="99">
        <v>0</v>
      </c>
      <c r="AZ13" s="99">
        <v>33031</v>
      </c>
      <c r="BA13" s="100">
        <v>245969</v>
      </c>
      <c r="BB13" s="99"/>
      <c r="BC13" s="99">
        <v>7051</v>
      </c>
      <c r="BD13" s="99"/>
      <c r="BE13" s="99">
        <v>29632</v>
      </c>
      <c r="BF13" s="100">
        <v>36683</v>
      </c>
      <c r="BG13" s="99">
        <v>40157</v>
      </c>
      <c r="BH13" s="99">
        <v>4911</v>
      </c>
      <c r="BI13" s="99">
        <v>5961</v>
      </c>
    </row>
    <row r="14" spans="1:61" s="101" customFormat="1">
      <c r="A14" s="98" t="s">
        <v>221</v>
      </c>
      <c r="B14" s="98" t="s">
        <v>343</v>
      </c>
      <c r="C14" s="98" t="s">
        <v>318</v>
      </c>
      <c r="D14" s="98" t="s">
        <v>344</v>
      </c>
      <c r="E14" s="98" t="s">
        <v>317</v>
      </c>
      <c r="F14" s="98" t="s">
        <v>320</v>
      </c>
      <c r="G14" s="98" t="s">
        <v>345</v>
      </c>
      <c r="H14" s="98" t="s">
        <v>326</v>
      </c>
      <c r="I14" s="98" t="s">
        <v>346</v>
      </c>
      <c r="J14" s="98" t="s">
        <v>347</v>
      </c>
      <c r="K14" s="99">
        <v>13</v>
      </c>
      <c r="L14" s="99">
        <v>1977</v>
      </c>
      <c r="M14" s="99">
        <v>1977</v>
      </c>
      <c r="N14" s="99">
        <v>285259</v>
      </c>
      <c r="O14" s="99">
        <v>334502</v>
      </c>
      <c r="P14" s="99">
        <v>357162</v>
      </c>
      <c r="Q14" s="99">
        <v>225823</v>
      </c>
      <c r="R14" s="99">
        <v>12265</v>
      </c>
      <c r="S14" s="99"/>
      <c r="T14" s="99"/>
      <c r="U14" s="99">
        <v>12265</v>
      </c>
      <c r="V14" s="99">
        <v>62221</v>
      </c>
      <c r="W14" s="99"/>
      <c r="X14" s="99"/>
      <c r="Y14" s="99">
        <v>62221</v>
      </c>
      <c r="Z14" s="99">
        <v>300309</v>
      </c>
      <c r="AA14" s="99"/>
      <c r="AB14" s="99"/>
      <c r="AC14" s="99">
        <v>300309</v>
      </c>
      <c r="AD14" s="99"/>
      <c r="AE14" s="99"/>
      <c r="AF14" s="99"/>
      <c r="AG14" s="99">
        <v>0</v>
      </c>
      <c r="AH14" s="99">
        <v>300309</v>
      </c>
      <c r="AI14" s="99"/>
      <c r="AJ14" s="99"/>
      <c r="AK14" s="99">
        <v>300309</v>
      </c>
      <c r="AL14" s="99">
        <v>34193</v>
      </c>
      <c r="AM14" s="99">
        <v>22660</v>
      </c>
      <c r="AN14" s="99">
        <v>0</v>
      </c>
      <c r="AO14" s="99">
        <v>56853</v>
      </c>
      <c r="AP14" s="99">
        <v>176854</v>
      </c>
      <c r="AQ14" s="99">
        <v>242634</v>
      </c>
      <c r="AR14" s="99">
        <v>15011</v>
      </c>
      <c r="AS14" s="99">
        <v>41695</v>
      </c>
      <c r="AT14" s="99">
        <v>0</v>
      </c>
      <c r="AU14" s="99">
        <v>1696</v>
      </c>
      <c r="AV14" s="99">
        <v>0</v>
      </c>
      <c r="AW14" s="99">
        <v>0</v>
      </c>
      <c r="AX14" s="99">
        <v>68000</v>
      </c>
      <c r="AY14" s="99">
        <v>0</v>
      </c>
      <c r="AZ14" s="99">
        <v>114528</v>
      </c>
      <c r="BA14" s="100">
        <v>357162</v>
      </c>
      <c r="BB14" s="99"/>
      <c r="BC14" s="99">
        <v>9321</v>
      </c>
      <c r="BD14" s="99">
        <v>4000</v>
      </c>
      <c r="BE14" s="99">
        <v>30089</v>
      </c>
      <c r="BF14" s="100">
        <v>43410</v>
      </c>
      <c r="BG14" s="99">
        <v>46812</v>
      </c>
      <c r="BH14" s="99">
        <v>4885</v>
      </c>
      <c r="BI14" s="99">
        <v>5904</v>
      </c>
    </row>
    <row r="15" spans="1:61" s="101" customFormat="1">
      <c r="A15" s="98" t="s">
        <v>221</v>
      </c>
      <c r="B15" s="98" t="s">
        <v>343</v>
      </c>
      <c r="C15" s="98" t="s">
        <v>318</v>
      </c>
      <c r="D15" s="98" t="s">
        <v>344</v>
      </c>
      <c r="E15" s="98" t="s">
        <v>317</v>
      </c>
      <c r="F15" s="98" t="s">
        <v>320</v>
      </c>
      <c r="G15" s="98" t="s">
        <v>345</v>
      </c>
      <c r="H15" s="98" t="s">
        <v>326</v>
      </c>
      <c r="I15" s="98" t="s">
        <v>346</v>
      </c>
      <c r="J15" s="98" t="s">
        <v>347</v>
      </c>
      <c r="K15" s="99">
        <v>13</v>
      </c>
      <c r="L15" s="99">
        <v>1977</v>
      </c>
      <c r="M15" s="99">
        <v>1977</v>
      </c>
      <c r="N15" s="99">
        <v>258000</v>
      </c>
      <c r="O15" s="99">
        <v>300830</v>
      </c>
      <c r="P15" s="99">
        <v>275830</v>
      </c>
      <c r="Q15" s="99">
        <v>232054</v>
      </c>
      <c r="R15" s="99">
        <v>7870</v>
      </c>
      <c r="S15" s="99"/>
      <c r="T15" s="99"/>
      <c r="U15" s="99">
        <v>7870</v>
      </c>
      <c r="V15" s="99">
        <v>59883</v>
      </c>
      <c r="W15" s="99"/>
      <c r="X15" s="99"/>
      <c r="Y15" s="99">
        <v>59883</v>
      </c>
      <c r="Z15" s="99">
        <v>299807</v>
      </c>
      <c r="AA15" s="99"/>
      <c r="AB15" s="99"/>
      <c r="AC15" s="99">
        <v>299807</v>
      </c>
      <c r="AD15" s="99"/>
      <c r="AE15" s="99"/>
      <c r="AF15" s="99"/>
      <c r="AG15" s="99">
        <v>0</v>
      </c>
      <c r="AH15" s="99">
        <v>299807</v>
      </c>
      <c r="AI15" s="99"/>
      <c r="AJ15" s="99"/>
      <c r="AK15" s="99">
        <v>299807</v>
      </c>
      <c r="AL15" s="99">
        <v>1023</v>
      </c>
      <c r="AM15" s="99">
        <v>-25000</v>
      </c>
      <c r="AN15" s="99">
        <v>0</v>
      </c>
      <c r="AO15" s="99">
        <v>-23977</v>
      </c>
      <c r="AP15" s="99">
        <v>167554</v>
      </c>
      <c r="AQ15" s="99">
        <v>234899</v>
      </c>
      <c r="AR15" s="99">
        <v>14336</v>
      </c>
      <c r="AS15" s="99">
        <v>15004</v>
      </c>
      <c r="AT15" s="99">
        <v>500</v>
      </c>
      <c r="AU15" s="99">
        <v>0</v>
      </c>
      <c r="AV15" s="99">
        <v>0</v>
      </c>
      <c r="AW15" s="99">
        <v>0</v>
      </c>
      <c r="AX15" s="99">
        <v>20700</v>
      </c>
      <c r="AY15" s="99">
        <v>0</v>
      </c>
      <c r="AZ15" s="99">
        <v>40931</v>
      </c>
      <c r="BA15" s="100">
        <v>275830</v>
      </c>
      <c r="BB15" s="99"/>
      <c r="BC15" s="99">
        <v>10915</v>
      </c>
      <c r="BD15" s="99"/>
      <c r="BE15" s="99">
        <v>40300</v>
      </c>
      <c r="BF15" s="100">
        <v>51215</v>
      </c>
      <c r="BG15" s="99">
        <v>55335</v>
      </c>
      <c r="BH15" s="99">
        <v>4179</v>
      </c>
      <c r="BI15" s="99">
        <v>5438</v>
      </c>
    </row>
    <row r="16" spans="1:61" s="101" customFormat="1">
      <c r="A16" s="98" t="s">
        <v>221</v>
      </c>
      <c r="B16" s="98" t="s">
        <v>343</v>
      </c>
      <c r="C16" s="98" t="s">
        <v>318</v>
      </c>
      <c r="D16" s="98" t="s">
        <v>344</v>
      </c>
      <c r="E16" s="98" t="s">
        <v>317</v>
      </c>
      <c r="F16" s="98" t="s">
        <v>320</v>
      </c>
      <c r="G16" s="98" t="s">
        <v>345</v>
      </c>
      <c r="H16" s="98" t="s">
        <v>326</v>
      </c>
      <c r="I16" s="98" t="s">
        <v>346</v>
      </c>
      <c r="J16" s="98" t="s">
        <v>347</v>
      </c>
      <c r="K16" s="99">
        <v>13</v>
      </c>
      <c r="L16" s="99">
        <v>1977</v>
      </c>
      <c r="M16" s="99">
        <v>1977</v>
      </c>
      <c r="N16" s="99">
        <v>256393</v>
      </c>
      <c r="O16" s="99">
        <v>299479</v>
      </c>
      <c r="P16" s="99">
        <v>299479</v>
      </c>
      <c r="Q16" s="99">
        <v>267346</v>
      </c>
      <c r="R16" s="99">
        <v>3518</v>
      </c>
      <c r="S16" s="99"/>
      <c r="T16" s="99"/>
      <c r="U16" s="99">
        <v>3518</v>
      </c>
      <c r="V16" s="99">
        <v>26805</v>
      </c>
      <c r="W16" s="99"/>
      <c r="X16" s="99"/>
      <c r="Y16" s="99">
        <v>26805</v>
      </c>
      <c r="Z16" s="99">
        <v>297669</v>
      </c>
      <c r="AA16" s="99"/>
      <c r="AB16" s="99"/>
      <c r="AC16" s="99">
        <v>297669</v>
      </c>
      <c r="AD16" s="99"/>
      <c r="AE16" s="99"/>
      <c r="AF16" s="99"/>
      <c r="AG16" s="99">
        <v>0</v>
      </c>
      <c r="AH16" s="99">
        <v>297669</v>
      </c>
      <c r="AI16" s="99"/>
      <c r="AJ16" s="99"/>
      <c r="AK16" s="99">
        <v>297669</v>
      </c>
      <c r="AL16" s="99">
        <v>1810</v>
      </c>
      <c r="AM16" s="99">
        <v>0</v>
      </c>
      <c r="AN16" s="99">
        <v>0</v>
      </c>
      <c r="AO16" s="99">
        <v>1810</v>
      </c>
      <c r="AP16" s="99">
        <v>183091</v>
      </c>
      <c r="AQ16" s="99">
        <v>255508</v>
      </c>
      <c r="AR16" s="99">
        <v>18996</v>
      </c>
      <c r="AS16" s="99">
        <v>21744</v>
      </c>
      <c r="AT16" s="99">
        <v>250</v>
      </c>
      <c r="AU16" s="99">
        <v>0</v>
      </c>
      <c r="AV16" s="99">
        <v>0</v>
      </c>
      <c r="AW16" s="99">
        <v>0</v>
      </c>
      <c r="AX16" s="99">
        <v>18973</v>
      </c>
      <c r="AY16" s="99">
        <v>0</v>
      </c>
      <c r="AZ16" s="99">
        <v>43971</v>
      </c>
      <c r="BA16" s="100">
        <v>299479</v>
      </c>
      <c r="BB16" s="99">
        <v>0</v>
      </c>
      <c r="BC16" s="99">
        <v>27810</v>
      </c>
      <c r="BD16" s="99">
        <v>800</v>
      </c>
      <c r="BE16" s="99">
        <v>13368</v>
      </c>
      <c r="BF16" s="100">
        <v>41978</v>
      </c>
      <c r="BG16" s="99">
        <v>45754</v>
      </c>
      <c r="BH16" s="99">
        <v>6724</v>
      </c>
      <c r="BI16" s="99">
        <v>8349</v>
      </c>
    </row>
    <row r="17" spans="1:61" s="101" customFormat="1">
      <c r="A17" s="98" t="s">
        <v>221</v>
      </c>
      <c r="B17" s="98" t="s">
        <v>317</v>
      </c>
      <c r="C17" s="98" t="s">
        <v>318</v>
      </c>
      <c r="D17" s="98" t="s">
        <v>348</v>
      </c>
      <c r="E17" s="98" t="s">
        <v>317</v>
      </c>
      <c r="F17" s="98" t="s">
        <v>320</v>
      </c>
      <c r="G17" s="98"/>
      <c r="H17" s="98" t="s">
        <v>338</v>
      </c>
      <c r="I17" s="98"/>
      <c r="J17" s="98" t="s">
        <v>339</v>
      </c>
      <c r="K17" s="99">
        <v>27</v>
      </c>
      <c r="L17" s="99">
        <v>1974</v>
      </c>
      <c r="M17" s="99">
        <v>1974</v>
      </c>
      <c r="N17" s="99">
        <v>4400290</v>
      </c>
      <c r="O17" s="99">
        <v>954090</v>
      </c>
      <c r="P17" s="99">
        <v>1067037</v>
      </c>
      <c r="Q17" s="99">
        <v>660173</v>
      </c>
      <c r="R17" s="99">
        <v>238509</v>
      </c>
      <c r="S17" s="99"/>
      <c r="T17" s="99"/>
      <c r="U17" s="99">
        <v>238509</v>
      </c>
      <c r="V17" s="99">
        <v>136103</v>
      </c>
      <c r="W17" s="99"/>
      <c r="X17" s="99"/>
      <c r="Y17" s="99">
        <v>136103</v>
      </c>
      <c r="Z17" s="99">
        <v>1034785</v>
      </c>
      <c r="AA17" s="99">
        <v>0</v>
      </c>
      <c r="AB17" s="99">
        <v>0</v>
      </c>
      <c r="AC17" s="99">
        <v>1034785</v>
      </c>
      <c r="AD17" s="99"/>
      <c r="AE17" s="99"/>
      <c r="AF17" s="99"/>
      <c r="AG17" s="99">
        <v>0</v>
      </c>
      <c r="AH17" s="99">
        <v>1034785</v>
      </c>
      <c r="AI17" s="99">
        <v>0</v>
      </c>
      <c r="AJ17" s="99">
        <v>0</v>
      </c>
      <c r="AK17" s="99">
        <v>1034785</v>
      </c>
      <c r="AL17" s="99">
        <v>-80695</v>
      </c>
      <c r="AM17" s="99">
        <v>112947</v>
      </c>
      <c r="AN17" s="99">
        <v>0</v>
      </c>
      <c r="AO17" s="99">
        <v>32252</v>
      </c>
      <c r="AP17" s="99">
        <v>0</v>
      </c>
      <c r="AQ17" s="99">
        <v>122485</v>
      </c>
      <c r="AR17" s="99">
        <v>31265</v>
      </c>
      <c r="AS17" s="99">
        <v>31265</v>
      </c>
      <c r="AT17" s="99">
        <v>26912</v>
      </c>
      <c r="AU17" s="99">
        <v>141235</v>
      </c>
      <c r="AV17" s="99">
        <v>0</v>
      </c>
      <c r="AW17" s="99">
        <v>0</v>
      </c>
      <c r="AX17" s="99">
        <v>278762</v>
      </c>
      <c r="AY17" s="99">
        <v>0</v>
      </c>
      <c r="AZ17" s="99">
        <v>831605</v>
      </c>
      <c r="BA17" s="100">
        <v>1067037</v>
      </c>
      <c r="BB17" s="99"/>
      <c r="BC17" s="99">
        <v>284197</v>
      </c>
      <c r="BD17" s="99">
        <v>154597</v>
      </c>
      <c r="BE17" s="99">
        <v>63163</v>
      </c>
      <c r="BF17" s="100">
        <v>501957</v>
      </c>
      <c r="BG17" s="99">
        <v>599271</v>
      </c>
      <c r="BH17" s="99">
        <v>0</v>
      </c>
      <c r="BI17" s="99">
        <v>2500</v>
      </c>
    </row>
    <row r="18" spans="1:61" s="101" customFormat="1">
      <c r="A18" s="98" t="s">
        <v>221</v>
      </c>
      <c r="B18" s="98" t="s">
        <v>317</v>
      </c>
      <c r="C18" s="98" t="s">
        <v>318</v>
      </c>
      <c r="D18" s="98" t="s">
        <v>349</v>
      </c>
      <c r="E18" s="98" t="s">
        <v>317</v>
      </c>
      <c r="F18" s="98" t="s">
        <v>320</v>
      </c>
      <c r="G18" s="98"/>
      <c r="H18" s="98" t="s">
        <v>338</v>
      </c>
      <c r="I18" s="98"/>
      <c r="J18" s="98" t="s">
        <v>339</v>
      </c>
      <c r="K18" s="99">
        <v>27</v>
      </c>
      <c r="L18" s="99">
        <v>1974</v>
      </c>
      <c r="M18" s="99">
        <v>1974</v>
      </c>
      <c r="N18" s="99">
        <v>4712823</v>
      </c>
      <c r="O18" s="99">
        <v>1170798</v>
      </c>
      <c r="P18" s="99">
        <v>1273926</v>
      </c>
      <c r="Q18" s="99">
        <v>629951</v>
      </c>
      <c r="R18" s="99">
        <v>223664</v>
      </c>
      <c r="S18" s="99"/>
      <c r="T18" s="99"/>
      <c r="U18" s="99">
        <v>223664</v>
      </c>
      <c r="V18" s="99">
        <v>133767</v>
      </c>
      <c r="W18" s="99"/>
      <c r="X18" s="99"/>
      <c r="Y18" s="99">
        <v>133767</v>
      </c>
      <c r="Z18" s="99">
        <v>987382</v>
      </c>
      <c r="AA18" s="99">
        <v>0</v>
      </c>
      <c r="AB18" s="99">
        <v>0</v>
      </c>
      <c r="AC18" s="99">
        <v>987382</v>
      </c>
      <c r="AD18" s="99"/>
      <c r="AE18" s="99"/>
      <c r="AF18" s="99"/>
      <c r="AG18" s="99">
        <v>0</v>
      </c>
      <c r="AH18" s="99">
        <v>987382</v>
      </c>
      <c r="AI18" s="99">
        <v>0</v>
      </c>
      <c r="AJ18" s="99">
        <v>0</v>
      </c>
      <c r="AK18" s="99">
        <v>987382</v>
      </c>
      <c r="AL18" s="99">
        <v>183416</v>
      </c>
      <c r="AM18" s="99">
        <v>103128</v>
      </c>
      <c r="AN18" s="99">
        <v>0</v>
      </c>
      <c r="AO18" s="99">
        <v>286544</v>
      </c>
      <c r="AP18" s="99">
        <v>0</v>
      </c>
      <c r="AQ18" s="99">
        <v>120082</v>
      </c>
      <c r="AR18" s="99">
        <v>26722</v>
      </c>
      <c r="AS18" s="99">
        <v>26722</v>
      </c>
      <c r="AT18" s="99">
        <v>21811</v>
      </c>
      <c r="AU18" s="99">
        <v>213475</v>
      </c>
      <c r="AV18" s="99">
        <v>0</v>
      </c>
      <c r="AW18" s="99">
        <v>0</v>
      </c>
      <c r="AX18" s="99">
        <v>421763</v>
      </c>
      <c r="AY18" s="99">
        <v>0</v>
      </c>
      <c r="AZ18" s="99">
        <v>962319</v>
      </c>
      <c r="BA18" s="100">
        <v>1273926</v>
      </c>
      <c r="BB18" s="99"/>
      <c r="BC18" s="99">
        <v>276891</v>
      </c>
      <c r="BD18" s="99">
        <v>131172</v>
      </c>
      <c r="BE18" s="99">
        <v>72102</v>
      </c>
      <c r="BF18" s="100">
        <v>480165</v>
      </c>
      <c r="BG18" s="99">
        <v>576273</v>
      </c>
      <c r="BH18" s="99">
        <v>0</v>
      </c>
      <c r="BI18" s="99">
        <v>3000</v>
      </c>
    </row>
    <row r="19" spans="1:61" s="101" customFormat="1">
      <c r="A19" s="98" t="s">
        <v>221</v>
      </c>
      <c r="B19" s="98" t="s">
        <v>317</v>
      </c>
      <c r="C19" s="98" t="s">
        <v>318</v>
      </c>
      <c r="D19" s="98" t="s">
        <v>350</v>
      </c>
      <c r="E19" s="98" t="s">
        <v>317</v>
      </c>
      <c r="F19" s="98" t="s">
        <v>320</v>
      </c>
      <c r="G19" s="98" t="s">
        <v>351</v>
      </c>
      <c r="H19" s="98" t="s">
        <v>331</v>
      </c>
      <c r="I19" s="98"/>
      <c r="J19" s="98" t="s">
        <v>338</v>
      </c>
      <c r="K19" s="99">
        <v>8</v>
      </c>
      <c r="L19" s="99">
        <v>1977</v>
      </c>
      <c r="M19" s="99">
        <v>1977</v>
      </c>
      <c r="N19" s="99"/>
      <c r="O19" s="99"/>
      <c r="P19" s="99">
        <v>0</v>
      </c>
      <c r="Q19" s="99">
        <v>0</v>
      </c>
      <c r="R19" s="99"/>
      <c r="S19" s="99"/>
      <c r="T19" s="99"/>
      <c r="U19" s="99">
        <v>0</v>
      </c>
      <c r="V19" s="99"/>
      <c r="W19" s="99"/>
      <c r="X19" s="99"/>
      <c r="Y19" s="99">
        <v>0</v>
      </c>
      <c r="Z19" s="99">
        <v>0</v>
      </c>
      <c r="AA19" s="99">
        <v>0</v>
      </c>
      <c r="AB19" s="99">
        <v>0</v>
      </c>
      <c r="AC19" s="99">
        <v>0</v>
      </c>
      <c r="AD19" s="99"/>
      <c r="AE19" s="99"/>
      <c r="AF19" s="99"/>
      <c r="AG19" s="99">
        <v>0</v>
      </c>
      <c r="AH19" s="99">
        <v>0</v>
      </c>
      <c r="AI19" s="99">
        <v>0</v>
      </c>
      <c r="AJ19" s="99">
        <v>0</v>
      </c>
      <c r="AK19" s="99">
        <v>0</v>
      </c>
      <c r="AL19" s="99">
        <v>0</v>
      </c>
      <c r="AM19" s="99">
        <v>0</v>
      </c>
      <c r="AN19" s="99">
        <v>0</v>
      </c>
      <c r="AO19" s="99">
        <v>0</v>
      </c>
      <c r="AP19" s="99">
        <v>0</v>
      </c>
      <c r="AQ19" s="99">
        <v>605</v>
      </c>
      <c r="AR19" s="99">
        <v>6591</v>
      </c>
      <c r="AS19" s="99">
        <v>6591</v>
      </c>
      <c r="AT19" s="99">
        <v>200</v>
      </c>
      <c r="AU19" s="99">
        <v>250</v>
      </c>
      <c r="AV19" s="99">
        <v>0</v>
      </c>
      <c r="AW19" s="99">
        <v>0</v>
      </c>
      <c r="AX19" s="99">
        <v>0</v>
      </c>
      <c r="AY19" s="99">
        <v>0</v>
      </c>
      <c r="AZ19" s="99">
        <v>10393</v>
      </c>
      <c r="BA19" s="100">
        <v>10998</v>
      </c>
      <c r="BB19" s="99"/>
      <c r="BC19" s="99"/>
      <c r="BD19" s="99"/>
      <c r="BE19" s="99"/>
      <c r="BF19" s="100">
        <v>0</v>
      </c>
      <c r="BG19" s="99">
        <v>0</v>
      </c>
      <c r="BH19" s="99">
        <v>600</v>
      </c>
      <c r="BI19" s="99">
        <v>900</v>
      </c>
    </row>
    <row r="20" spans="1:61" s="101" customFormat="1">
      <c r="A20" s="98" t="s">
        <v>221</v>
      </c>
      <c r="B20" s="98" t="s">
        <v>317</v>
      </c>
      <c r="C20" s="98" t="s">
        <v>318</v>
      </c>
      <c r="D20" s="98" t="s">
        <v>352</v>
      </c>
      <c r="E20" s="98" t="s">
        <v>317</v>
      </c>
      <c r="F20" s="98" t="s">
        <v>320</v>
      </c>
      <c r="G20" s="98" t="s">
        <v>353</v>
      </c>
      <c r="H20" s="98" t="s">
        <v>332</v>
      </c>
      <c r="I20" s="98" t="s">
        <v>354</v>
      </c>
      <c r="J20" s="98" t="s">
        <v>355</v>
      </c>
      <c r="K20" s="99">
        <v>21</v>
      </c>
      <c r="L20" s="99">
        <v>1958</v>
      </c>
      <c r="M20" s="99">
        <v>1981</v>
      </c>
      <c r="N20" s="99">
        <v>8616008</v>
      </c>
      <c r="O20" s="99">
        <v>7227201</v>
      </c>
      <c r="P20" s="99">
        <v>7227201</v>
      </c>
      <c r="Q20" s="99">
        <v>4639003</v>
      </c>
      <c r="R20" s="99">
        <v>1508082</v>
      </c>
      <c r="S20" s="99"/>
      <c r="T20" s="99"/>
      <c r="U20" s="99">
        <v>1508082</v>
      </c>
      <c r="V20" s="99">
        <v>890424</v>
      </c>
      <c r="W20" s="99"/>
      <c r="X20" s="99"/>
      <c r="Y20" s="99">
        <v>890424</v>
      </c>
      <c r="Z20" s="99">
        <v>7037509</v>
      </c>
      <c r="AA20" s="99"/>
      <c r="AB20" s="99"/>
      <c r="AC20" s="99">
        <v>7037509</v>
      </c>
      <c r="AD20" s="99"/>
      <c r="AE20" s="99"/>
      <c r="AF20" s="99"/>
      <c r="AG20" s="99">
        <v>0</v>
      </c>
      <c r="AH20" s="99">
        <v>7037509</v>
      </c>
      <c r="AI20" s="99"/>
      <c r="AJ20" s="99"/>
      <c r="AK20" s="99">
        <v>7037509</v>
      </c>
      <c r="AL20" s="99">
        <v>82922</v>
      </c>
      <c r="AM20" s="99">
        <v>0</v>
      </c>
      <c r="AN20" s="99">
        <v>0</v>
      </c>
      <c r="AO20" s="99">
        <v>82922</v>
      </c>
      <c r="AP20" s="99">
        <v>165884</v>
      </c>
      <c r="AQ20" s="99">
        <v>2968559</v>
      </c>
      <c r="AR20" s="99">
        <v>2741108</v>
      </c>
      <c r="AS20" s="99">
        <v>2741108</v>
      </c>
      <c r="AT20" s="99">
        <v>56963</v>
      </c>
      <c r="AU20" s="99">
        <v>124208</v>
      </c>
      <c r="AV20" s="99">
        <v>5000</v>
      </c>
      <c r="AW20" s="99">
        <v>0</v>
      </c>
      <c r="AX20" s="99">
        <v>346244</v>
      </c>
      <c r="AY20" s="99">
        <v>586883</v>
      </c>
      <c r="AZ20" s="99">
        <v>4151872</v>
      </c>
      <c r="BA20" s="100">
        <v>7120431</v>
      </c>
      <c r="BB20" s="99"/>
      <c r="BC20" s="99">
        <v>1512517</v>
      </c>
      <c r="BD20" s="99">
        <v>1004648</v>
      </c>
      <c r="BE20" s="99">
        <v>204326</v>
      </c>
      <c r="BF20" s="100">
        <v>2721491</v>
      </c>
      <c r="BG20" s="99">
        <v>3607613</v>
      </c>
      <c r="BH20" s="99">
        <v>6202</v>
      </c>
      <c r="BI20" s="99">
        <v>392487</v>
      </c>
    </row>
    <row r="21" spans="1:61" s="101" customFormat="1">
      <c r="A21" s="98" t="s">
        <v>221</v>
      </c>
      <c r="B21" s="98" t="s">
        <v>317</v>
      </c>
      <c r="C21" s="98" t="s">
        <v>318</v>
      </c>
      <c r="D21" s="98" t="s">
        <v>352</v>
      </c>
      <c r="E21" s="98" t="s">
        <v>317</v>
      </c>
      <c r="F21" s="98" t="s">
        <v>320</v>
      </c>
      <c r="G21" s="98" t="s">
        <v>353</v>
      </c>
      <c r="H21" s="98" t="s">
        <v>332</v>
      </c>
      <c r="I21" s="98" t="s">
        <v>354</v>
      </c>
      <c r="J21" s="98" t="s">
        <v>355</v>
      </c>
      <c r="K21" s="99">
        <v>21</v>
      </c>
      <c r="L21" s="99">
        <v>1958</v>
      </c>
      <c r="M21" s="99">
        <v>1981</v>
      </c>
      <c r="N21" s="99">
        <v>8200378</v>
      </c>
      <c r="O21" s="99">
        <v>6490377</v>
      </c>
      <c r="P21" s="99">
        <v>6490377</v>
      </c>
      <c r="Q21" s="99">
        <v>4213075</v>
      </c>
      <c r="R21" s="99">
        <v>1388068</v>
      </c>
      <c r="S21" s="99"/>
      <c r="T21" s="99"/>
      <c r="U21" s="99">
        <v>1388068</v>
      </c>
      <c r="V21" s="99">
        <v>828693</v>
      </c>
      <c r="W21" s="99"/>
      <c r="X21" s="99"/>
      <c r="Y21" s="99">
        <v>828693</v>
      </c>
      <c r="Z21" s="99">
        <v>6429836</v>
      </c>
      <c r="AA21" s="99"/>
      <c r="AB21" s="99"/>
      <c r="AC21" s="99">
        <v>6429836</v>
      </c>
      <c r="AD21" s="99"/>
      <c r="AE21" s="99"/>
      <c r="AF21" s="99"/>
      <c r="AG21" s="99">
        <v>0</v>
      </c>
      <c r="AH21" s="99">
        <v>6429836</v>
      </c>
      <c r="AI21" s="99"/>
      <c r="AJ21" s="99"/>
      <c r="AK21" s="99">
        <v>6429836</v>
      </c>
      <c r="AL21" s="99">
        <v>-202814</v>
      </c>
      <c r="AM21" s="99">
        <v>0</v>
      </c>
      <c r="AN21" s="99">
        <v>0</v>
      </c>
      <c r="AO21" s="99">
        <v>-202814</v>
      </c>
      <c r="AP21" s="99">
        <v>88378</v>
      </c>
      <c r="AQ21" s="99">
        <v>2468634</v>
      </c>
      <c r="AR21" s="99">
        <v>2707996</v>
      </c>
      <c r="AS21" s="99">
        <v>2707996</v>
      </c>
      <c r="AT21" s="99">
        <v>58260</v>
      </c>
      <c r="AU21" s="99">
        <v>106530</v>
      </c>
      <c r="AV21" s="99">
        <v>5000</v>
      </c>
      <c r="AW21" s="99">
        <v>0</v>
      </c>
      <c r="AX21" s="99">
        <v>104548</v>
      </c>
      <c r="AY21" s="99">
        <v>647111</v>
      </c>
      <c r="AZ21" s="99">
        <v>3758388</v>
      </c>
      <c r="BA21" s="100">
        <v>6227022</v>
      </c>
      <c r="BB21" s="99"/>
      <c r="BC21" s="99">
        <v>1356138</v>
      </c>
      <c r="BD21" s="99">
        <v>918590</v>
      </c>
      <c r="BE21" s="99">
        <v>185978</v>
      </c>
      <c r="BF21" s="100">
        <v>2460706</v>
      </c>
      <c r="BG21" s="99">
        <v>3253988</v>
      </c>
      <c r="BH21" s="99">
        <v>5076</v>
      </c>
      <c r="BI21" s="99">
        <v>440658</v>
      </c>
    </row>
    <row r="22" spans="1:61" s="101" customFormat="1">
      <c r="A22" s="98" t="s">
        <v>221</v>
      </c>
      <c r="B22" s="98" t="s">
        <v>317</v>
      </c>
      <c r="C22" s="98" t="s">
        <v>318</v>
      </c>
      <c r="D22" s="98" t="s">
        <v>352</v>
      </c>
      <c r="E22" s="98" t="s">
        <v>317</v>
      </c>
      <c r="F22" s="98" t="s">
        <v>320</v>
      </c>
      <c r="G22" s="98" t="s">
        <v>353</v>
      </c>
      <c r="H22" s="98" t="s">
        <v>332</v>
      </c>
      <c r="I22" s="98" t="s">
        <v>354</v>
      </c>
      <c r="J22" s="98" t="s">
        <v>355</v>
      </c>
      <c r="K22" s="99">
        <v>21</v>
      </c>
      <c r="L22" s="99">
        <v>1958</v>
      </c>
      <c r="M22" s="99">
        <v>1981</v>
      </c>
      <c r="N22" s="99">
        <v>8011415</v>
      </c>
      <c r="O22" s="99">
        <v>6371996</v>
      </c>
      <c r="P22" s="99">
        <v>6371996</v>
      </c>
      <c r="Q22" s="99">
        <v>4200916</v>
      </c>
      <c r="R22" s="99">
        <v>1316018</v>
      </c>
      <c r="S22" s="99"/>
      <c r="T22" s="99"/>
      <c r="U22" s="99">
        <v>1316018</v>
      </c>
      <c r="V22" s="99">
        <v>785566</v>
      </c>
      <c r="W22" s="99"/>
      <c r="X22" s="99"/>
      <c r="Y22" s="99">
        <v>785566</v>
      </c>
      <c r="Z22" s="99">
        <v>6302500</v>
      </c>
      <c r="AA22" s="99">
        <v>0</v>
      </c>
      <c r="AB22" s="99">
        <v>0</v>
      </c>
      <c r="AC22" s="99">
        <v>6302500</v>
      </c>
      <c r="AD22" s="99"/>
      <c r="AE22" s="99"/>
      <c r="AF22" s="99"/>
      <c r="AG22" s="99">
        <v>0</v>
      </c>
      <c r="AH22" s="99">
        <v>6302500</v>
      </c>
      <c r="AI22" s="99">
        <v>0</v>
      </c>
      <c r="AJ22" s="99">
        <v>0</v>
      </c>
      <c r="AK22" s="99">
        <v>6302500</v>
      </c>
      <c r="AL22" s="99">
        <v>136593</v>
      </c>
      <c r="AM22" s="99">
        <v>0</v>
      </c>
      <c r="AN22" s="99">
        <v>0</v>
      </c>
      <c r="AO22" s="99">
        <v>136593</v>
      </c>
      <c r="AP22" s="99">
        <v>91636</v>
      </c>
      <c r="AQ22" s="99">
        <v>2702879</v>
      </c>
      <c r="AR22" s="99">
        <v>2530555</v>
      </c>
      <c r="AS22" s="99">
        <v>2530555</v>
      </c>
      <c r="AT22" s="99">
        <v>52850</v>
      </c>
      <c r="AU22" s="99">
        <v>40000</v>
      </c>
      <c r="AV22" s="99">
        <v>5000</v>
      </c>
      <c r="AW22" s="99">
        <v>0</v>
      </c>
      <c r="AX22" s="99">
        <v>96234</v>
      </c>
      <c r="AY22" s="99">
        <v>811181</v>
      </c>
      <c r="AZ22" s="99">
        <v>3736214</v>
      </c>
      <c r="BA22" s="100">
        <v>6439093</v>
      </c>
      <c r="BB22" s="99">
        <v>0</v>
      </c>
      <c r="BC22" s="99">
        <v>1360372</v>
      </c>
      <c r="BD22" s="99">
        <v>966038</v>
      </c>
      <c r="BE22" s="99">
        <v>179886</v>
      </c>
      <c r="BF22" s="100">
        <v>2506296</v>
      </c>
      <c r="BG22" s="99">
        <v>3063840</v>
      </c>
      <c r="BH22" s="99">
        <v>5600</v>
      </c>
      <c r="BI22" s="99">
        <v>371765</v>
      </c>
    </row>
    <row r="23" spans="1:61" s="105" customFormat="1">
      <c r="A23" s="102" t="s">
        <v>221</v>
      </c>
      <c r="B23" s="102" t="s">
        <v>356</v>
      </c>
      <c r="C23" s="102" t="s">
        <v>318</v>
      </c>
      <c r="D23" s="102" t="s">
        <v>357</v>
      </c>
      <c r="E23" s="102" t="s">
        <v>358</v>
      </c>
      <c r="F23" s="102" t="s">
        <v>320</v>
      </c>
      <c r="G23" s="102" t="s">
        <v>359</v>
      </c>
      <c r="H23" s="102" t="s">
        <v>331</v>
      </c>
      <c r="I23" s="102"/>
      <c r="J23" s="102" t="s">
        <v>342</v>
      </c>
      <c r="K23" s="103">
        <v>11</v>
      </c>
      <c r="L23" s="103">
        <v>1958</v>
      </c>
      <c r="M23" s="103">
        <v>1965</v>
      </c>
      <c r="N23" s="103">
        <v>770210</v>
      </c>
      <c r="O23" s="103">
        <v>605928</v>
      </c>
      <c r="P23" s="103">
        <v>644371</v>
      </c>
      <c r="Q23" s="103">
        <v>393068</v>
      </c>
      <c r="R23" s="103">
        <v>0</v>
      </c>
      <c r="S23" s="103"/>
      <c r="T23" s="103"/>
      <c r="U23" s="103">
        <v>0</v>
      </c>
      <c r="V23" s="103">
        <v>133878</v>
      </c>
      <c r="W23" s="103"/>
      <c r="X23" s="103"/>
      <c r="Y23" s="103">
        <v>133878</v>
      </c>
      <c r="Z23" s="103">
        <v>526946</v>
      </c>
      <c r="AA23" s="103"/>
      <c r="AB23" s="103"/>
      <c r="AC23" s="103">
        <v>526946</v>
      </c>
      <c r="AD23" s="103"/>
      <c r="AE23" s="103"/>
      <c r="AF23" s="103"/>
      <c r="AG23" s="103">
        <v>0</v>
      </c>
      <c r="AH23" s="103">
        <v>526946</v>
      </c>
      <c r="AI23" s="103"/>
      <c r="AJ23" s="103"/>
      <c r="AK23" s="103">
        <v>526946</v>
      </c>
      <c r="AL23" s="103">
        <v>78982</v>
      </c>
      <c r="AM23" s="103">
        <v>38443</v>
      </c>
      <c r="AN23" s="103">
        <v>0</v>
      </c>
      <c r="AO23" s="103">
        <v>117425</v>
      </c>
      <c r="AP23" s="103">
        <v>40250</v>
      </c>
      <c r="AQ23" s="103">
        <v>69537</v>
      </c>
      <c r="AR23" s="103">
        <v>25107</v>
      </c>
      <c r="AS23" s="103">
        <v>128027</v>
      </c>
      <c r="AT23" s="103">
        <v>0</v>
      </c>
      <c r="AU23" s="103">
        <v>0</v>
      </c>
      <c r="AV23" s="103">
        <v>82197</v>
      </c>
      <c r="AW23" s="103">
        <v>108926</v>
      </c>
      <c r="AX23" s="103">
        <v>190660</v>
      </c>
      <c r="AY23" s="103">
        <v>0</v>
      </c>
      <c r="AZ23" s="103">
        <v>574834</v>
      </c>
      <c r="BA23" s="104">
        <v>644371</v>
      </c>
      <c r="BB23" s="103"/>
      <c r="BC23" s="103">
        <v>110607</v>
      </c>
      <c r="BD23" s="103"/>
      <c r="BE23" s="103">
        <v>51500</v>
      </c>
      <c r="BF23" s="104">
        <v>162107</v>
      </c>
      <c r="BG23" s="103">
        <v>187279</v>
      </c>
      <c r="BH23" s="103">
        <v>17050</v>
      </c>
      <c r="BI23" s="103">
        <v>28845</v>
      </c>
    </row>
    <row r="24" spans="1:61" s="105" customFormat="1">
      <c r="A24" s="102" t="s">
        <v>221</v>
      </c>
      <c r="B24" s="102" t="s">
        <v>356</v>
      </c>
      <c r="C24" s="102" t="s">
        <v>318</v>
      </c>
      <c r="D24" s="102" t="s">
        <v>360</v>
      </c>
      <c r="E24" s="102" t="s">
        <v>358</v>
      </c>
      <c r="F24" s="102" t="s">
        <v>320</v>
      </c>
      <c r="G24" s="102" t="s">
        <v>361</v>
      </c>
      <c r="H24" s="102" t="s">
        <v>362</v>
      </c>
      <c r="I24" s="102" t="s">
        <v>363</v>
      </c>
      <c r="J24" s="102" t="s">
        <v>328</v>
      </c>
      <c r="K24" s="103">
        <v>8</v>
      </c>
      <c r="L24" s="103">
        <v>1980</v>
      </c>
      <c r="M24" s="103">
        <v>1986</v>
      </c>
      <c r="N24" s="103">
        <v>898582</v>
      </c>
      <c r="O24" s="103">
        <v>331211</v>
      </c>
      <c r="P24" s="103">
        <v>331211</v>
      </c>
      <c r="Q24" s="103">
        <v>391200</v>
      </c>
      <c r="R24" s="103">
        <v>0</v>
      </c>
      <c r="S24" s="103"/>
      <c r="T24" s="103"/>
      <c r="U24" s="103">
        <v>0</v>
      </c>
      <c r="V24" s="103">
        <v>50275</v>
      </c>
      <c r="W24" s="103"/>
      <c r="X24" s="103"/>
      <c r="Y24" s="103">
        <v>50275</v>
      </c>
      <c r="Z24" s="103">
        <v>441475</v>
      </c>
      <c r="AA24" s="103"/>
      <c r="AB24" s="103"/>
      <c r="AC24" s="103">
        <v>441475</v>
      </c>
      <c r="AD24" s="103"/>
      <c r="AE24" s="103"/>
      <c r="AF24" s="103"/>
      <c r="AG24" s="103">
        <v>0</v>
      </c>
      <c r="AH24" s="103">
        <v>441475</v>
      </c>
      <c r="AI24" s="103"/>
      <c r="AJ24" s="103"/>
      <c r="AK24" s="103">
        <v>441475</v>
      </c>
      <c r="AL24" s="103">
        <v>-110264</v>
      </c>
      <c r="AM24" s="103">
        <v>0</v>
      </c>
      <c r="AN24" s="103">
        <v>0</v>
      </c>
      <c r="AO24" s="103">
        <v>-110264</v>
      </c>
      <c r="AP24" s="103">
        <v>51630</v>
      </c>
      <c r="AQ24" s="103">
        <v>92024</v>
      </c>
      <c r="AR24" s="103">
        <v>10993</v>
      </c>
      <c r="AS24" s="103">
        <v>10993</v>
      </c>
      <c r="AT24" s="103">
        <v>4500</v>
      </c>
      <c r="AU24" s="103">
        <v>2500</v>
      </c>
      <c r="AV24" s="103">
        <v>0</v>
      </c>
      <c r="AW24" s="103">
        <v>9623</v>
      </c>
      <c r="AX24" s="103">
        <v>27700</v>
      </c>
      <c r="AY24" s="103">
        <v>0</v>
      </c>
      <c r="AZ24" s="103">
        <v>239187</v>
      </c>
      <c r="BA24" s="104">
        <v>331211</v>
      </c>
      <c r="BB24" s="103">
        <v>49256</v>
      </c>
      <c r="BC24" s="103">
        <v>9486</v>
      </c>
      <c r="BD24" s="103">
        <v>0</v>
      </c>
      <c r="BE24" s="103">
        <v>12200</v>
      </c>
      <c r="BF24" s="104">
        <v>70942</v>
      </c>
      <c r="BG24" s="103">
        <v>85598</v>
      </c>
      <c r="BH24" s="103">
        <v>5793</v>
      </c>
      <c r="BI24" s="103">
        <v>6458</v>
      </c>
    </row>
    <row r="25" spans="1:61" s="105" customFormat="1">
      <c r="A25" s="102" t="s">
        <v>221</v>
      </c>
      <c r="B25" s="102" t="s">
        <v>356</v>
      </c>
      <c r="C25" s="102" t="s">
        <v>318</v>
      </c>
      <c r="D25" s="102" t="s">
        <v>360</v>
      </c>
      <c r="E25" s="102" t="s">
        <v>358</v>
      </c>
      <c r="F25" s="102" t="s">
        <v>320</v>
      </c>
      <c r="G25" s="102" t="s">
        <v>361</v>
      </c>
      <c r="H25" s="102" t="s">
        <v>362</v>
      </c>
      <c r="I25" s="102" t="s">
        <v>363</v>
      </c>
      <c r="J25" s="102" t="s">
        <v>328</v>
      </c>
      <c r="K25" s="103">
        <v>8</v>
      </c>
      <c r="L25" s="103">
        <v>1980</v>
      </c>
      <c r="M25" s="103">
        <v>1986</v>
      </c>
      <c r="N25" s="103">
        <v>785936</v>
      </c>
      <c r="O25" s="103">
        <v>345293</v>
      </c>
      <c r="P25" s="103">
        <v>345293</v>
      </c>
      <c r="Q25" s="103">
        <v>387535</v>
      </c>
      <c r="R25" s="103">
        <v>0</v>
      </c>
      <c r="S25" s="103"/>
      <c r="T25" s="103"/>
      <c r="U25" s="103">
        <v>0</v>
      </c>
      <c r="V25" s="103">
        <v>53229</v>
      </c>
      <c r="W25" s="103"/>
      <c r="X25" s="103"/>
      <c r="Y25" s="103">
        <v>53229</v>
      </c>
      <c r="Z25" s="103">
        <v>440764</v>
      </c>
      <c r="AA25" s="103"/>
      <c r="AB25" s="103"/>
      <c r="AC25" s="103">
        <v>440764</v>
      </c>
      <c r="AD25" s="103"/>
      <c r="AE25" s="103"/>
      <c r="AF25" s="103"/>
      <c r="AG25" s="103">
        <v>0</v>
      </c>
      <c r="AH25" s="103">
        <v>440764</v>
      </c>
      <c r="AI25" s="103"/>
      <c r="AJ25" s="103"/>
      <c r="AK25" s="103">
        <v>440764</v>
      </c>
      <c r="AL25" s="103">
        <v>-95471</v>
      </c>
      <c r="AM25" s="103">
        <v>0</v>
      </c>
      <c r="AN25" s="103">
        <v>0</v>
      </c>
      <c r="AO25" s="103">
        <v>-95471</v>
      </c>
      <c r="AP25" s="103">
        <v>44458</v>
      </c>
      <c r="AQ25" s="103">
        <v>110645</v>
      </c>
      <c r="AR25" s="103">
        <v>25907</v>
      </c>
      <c r="AS25" s="103">
        <v>25907</v>
      </c>
      <c r="AT25" s="103">
        <v>5800</v>
      </c>
      <c r="AU25" s="103">
        <v>1500</v>
      </c>
      <c r="AV25" s="103">
        <v>0</v>
      </c>
      <c r="AW25" s="103">
        <v>7016</v>
      </c>
      <c r="AX25" s="103">
        <v>23000</v>
      </c>
      <c r="AY25" s="103">
        <v>0</v>
      </c>
      <c r="AZ25" s="103">
        <v>234648</v>
      </c>
      <c r="BA25" s="104">
        <v>345293</v>
      </c>
      <c r="BB25" s="103">
        <v>48472</v>
      </c>
      <c r="BC25" s="103">
        <v>11444</v>
      </c>
      <c r="BD25" s="103">
        <v>0</v>
      </c>
      <c r="BE25" s="103">
        <v>11412</v>
      </c>
      <c r="BF25" s="104">
        <v>71328</v>
      </c>
      <c r="BG25" s="103">
        <v>86924</v>
      </c>
      <c r="BH25" s="103">
        <v>7218</v>
      </c>
      <c r="BI25" s="103">
        <v>7673</v>
      </c>
    </row>
    <row r="26" spans="1:61" s="105" customFormat="1">
      <c r="A26" s="102" t="s">
        <v>221</v>
      </c>
      <c r="B26" s="102" t="s">
        <v>356</v>
      </c>
      <c r="C26" s="102" t="s">
        <v>318</v>
      </c>
      <c r="D26" s="102" t="s">
        <v>360</v>
      </c>
      <c r="E26" s="102" t="s">
        <v>358</v>
      </c>
      <c r="F26" s="102" t="s">
        <v>320</v>
      </c>
      <c r="G26" s="102" t="s">
        <v>361</v>
      </c>
      <c r="H26" s="102" t="s">
        <v>362</v>
      </c>
      <c r="I26" s="102" t="s">
        <v>363</v>
      </c>
      <c r="J26" s="102" t="s">
        <v>328</v>
      </c>
      <c r="K26" s="103">
        <v>8</v>
      </c>
      <c r="L26" s="103">
        <v>1980</v>
      </c>
      <c r="M26" s="103">
        <v>1986</v>
      </c>
      <c r="N26" s="103">
        <v>664449</v>
      </c>
      <c r="O26" s="103">
        <v>289793</v>
      </c>
      <c r="P26" s="103">
        <v>289793</v>
      </c>
      <c r="Q26" s="103">
        <v>367638</v>
      </c>
      <c r="R26" s="103">
        <v>0</v>
      </c>
      <c r="S26" s="103"/>
      <c r="T26" s="103"/>
      <c r="U26" s="103">
        <v>0</v>
      </c>
      <c r="V26" s="103">
        <v>43921</v>
      </c>
      <c r="W26" s="103"/>
      <c r="X26" s="103"/>
      <c r="Y26" s="103">
        <v>43921</v>
      </c>
      <c r="Z26" s="103">
        <v>411559</v>
      </c>
      <c r="AA26" s="103"/>
      <c r="AB26" s="103"/>
      <c r="AC26" s="103">
        <v>411559</v>
      </c>
      <c r="AD26" s="103"/>
      <c r="AE26" s="103"/>
      <c r="AF26" s="103"/>
      <c r="AG26" s="103">
        <v>0</v>
      </c>
      <c r="AH26" s="103">
        <v>411559</v>
      </c>
      <c r="AI26" s="103"/>
      <c r="AJ26" s="103"/>
      <c r="AK26" s="103">
        <v>411559</v>
      </c>
      <c r="AL26" s="103">
        <v>-121766</v>
      </c>
      <c r="AM26" s="103">
        <v>0</v>
      </c>
      <c r="AN26" s="103">
        <v>0</v>
      </c>
      <c r="AO26" s="103">
        <v>-121766</v>
      </c>
      <c r="AP26" s="103">
        <v>49769</v>
      </c>
      <c r="AQ26" s="103">
        <v>74653</v>
      </c>
      <c r="AR26" s="103">
        <v>7977</v>
      </c>
      <c r="AS26" s="103">
        <v>7977</v>
      </c>
      <c r="AT26" s="103">
        <v>5000</v>
      </c>
      <c r="AU26" s="103">
        <v>1500</v>
      </c>
      <c r="AV26" s="103">
        <v>0</v>
      </c>
      <c r="AW26" s="103">
        <v>6841</v>
      </c>
      <c r="AX26" s="103">
        <v>22600</v>
      </c>
      <c r="AY26" s="103">
        <v>0</v>
      </c>
      <c r="AZ26" s="103">
        <v>215140</v>
      </c>
      <c r="BA26" s="104">
        <v>289793</v>
      </c>
      <c r="BB26" s="103">
        <v>42039</v>
      </c>
      <c r="BC26" s="103">
        <v>7867</v>
      </c>
      <c r="BD26" s="103">
        <v>0</v>
      </c>
      <c r="BE26" s="103">
        <v>10400</v>
      </c>
      <c r="BF26" s="104">
        <v>60306</v>
      </c>
      <c r="BG26" s="103">
        <v>76795</v>
      </c>
      <c r="BH26" s="103">
        <v>4316</v>
      </c>
      <c r="BI26" s="103">
        <v>5183</v>
      </c>
    </row>
    <row r="27" spans="1:61" s="105" customFormat="1">
      <c r="A27" s="102" t="s">
        <v>221</v>
      </c>
      <c r="B27" s="102" t="s">
        <v>356</v>
      </c>
      <c r="C27" s="102" t="s">
        <v>318</v>
      </c>
      <c r="D27" s="102" t="s">
        <v>360</v>
      </c>
      <c r="E27" s="102" t="s">
        <v>358</v>
      </c>
      <c r="F27" s="102" t="s">
        <v>320</v>
      </c>
      <c r="G27" s="102" t="s">
        <v>361</v>
      </c>
      <c r="H27" s="102" t="s">
        <v>362</v>
      </c>
      <c r="I27" s="102" t="s">
        <v>363</v>
      </c>
      <c r="J27" s="102" t="s">
        <v>328</v>
      </c>
      <c r="K27" s="103">
        <v>8</v>
      </c>
      <c r="L27" s="103">
        <v>1980</v>
      </c>
      <c r="M27" s="103">
        <v>1986</v>
      </c>
      <c r="N27" s="103">
        <v>549313</v>
      </c>
      <c r="O27" s="103">
        <v>282954</v>
      </c>
      <c r="P27" s="103">
        <v>282954</v>
      </c>
      <c r="Q27" s="103">
        <v>357761</v>
      </c>
      <c r="R27" s="103">
        <v>0</v>
      </c>
      <c r="S27" s="103"/>
      <c r="T27" s="103"/>
      <c r="U27" s="103">
        <v>0</v>
      </c>
      <c r="V27" s="103">
        <v>41941</v>
      </c>
      <c r="W27" s="103"/>
      <c r="X27" s="103"/>
      <c r="Y27" s="103">
        <v>41941</v>
      </c>
      <c r="Z27" s="103">
        <v>399702</v>
      </c>
      <c r="AA27" s="103">
        <v>0</v>
      </c>
      <c r="AB27" s="103">
        <v>0</v>
      </c>
      <c r="AC27" s="103">
        <v>399702</v>
      </c>
      <c r="AD27" s="103"/>
      <c r="AE27" s="103"/>
      <c r="AF27" s="103"/>
      <c r="AG27" s="103">
        <v>0</v>
      </c>
      <c r="AH27" s="103">
        <v>399702</v>
      </c>
      <c r="AI27" s="103">
        <v>0</v>
      </c>
      <c r="AJ27" s="103">
        <v>0</v>
      </c>
      <c r="AK27" s="103">
        <v>399702</v>
      </c>
      <c r="AL27" s="103">
        <v>-116748</v>
      </c>
      <c r="AM27" s="103">
        <v>0</v>
      </c>
      <c r="AN27" s="103">
        <v>0</v>
      </c>
      <c r="AO27" s="103">
        <v>-116748</v>
      </c>
      <c r="AP27" s="103">
        <v>44497</v>
      </c>
      <c r="AQ27" s="103">
        <v>71997</v>
      </c>
      <c r="AR27" s="103">
        <v>7274</v>
      </c>
      <c r="AS27" s="103">
        <v>7274</v>
      </c>
      <c r="AT27" s="103">
        <v>4500</v>
      </c>
      <c r="AU27" s="103">
        <v>5000</v>
      </c>
      <c r="AV27" s="103">
        <v>0</v>
      </c>
      <c r="AW27" s="103">
        <v>6833</v>
      </c>
      <c r="AX27" s="103">
        <v>20700</v>
      </c>
      <c r="AY27" s="103">
        <v>0</v>
      </c>
      <c r="AZ27" s="103">
        <v>210957</v>
      </c>
      <c r="BA27" s="104">
        <v>282954</v>
      </c>
      <c r="BB27" s="103">
        <v>28336</v>
      </c>
      <c r="BC27" s="103">
        <v>25628</v>
      </c>
      <c r="BD27" s="103">
        <v>0</v>
      </c>
      <c r="BE27" s="103">
        <v>10740</v>
      </c>
      <c r="BF27" s="104">
        <v>64704</v>
      </c>
      <c r="BG27" s="103">
        <v>82582</v>
      </c>
      <c r="BH27" s="103">
        <v>3345</v>
      </c>
      <c r="BI27" s="103">
        <v>3960</v>
      </c>
    </row>
    <row r="28" spans="1:61" s="105" customFormat="1">
      <c r="A28" s="102" t="s">
        <v>221</v>
      </c>
      <c r="B28" s="102" t="s">
        <v>356</v>
      </c>
      <c r="C28" s="102" t="s">
        <v>318</v>
      </c>
      <c r="D28" s="102" t="s">
        <v>364</v>
      </c>
      <c r="E28" s="102" t="s">
        <v>358</v>
      </c>
      <c r="F28" s="102" t="s">
        <v>320</v>
      </c>
      <c r="G28" s="102" t="s">
        <v>365</v>
      </c>
      <c r="H28" s="102" t="s">
        <v>362</v>
      </c>
      <c r="I28" s="102" t="s">
        <v>363</v>
      </c>
      <c r="J28" s="102" t="s">
        <v>328</v>
      </c>
      <c r="K28" s="103">
        <v>6</v>
      </c>
      <c r="L28" s="103">
        <v>2008</v>
      </c>
      <c r="M28" s="103">
        <v>2008</v>
      </c>
      <c r="N28" s="103"/>
      <c r="O28" s="103"/>
      <c r="P28" s="103">
        <v>0</v>
      </c>
      <c r="Q28" s="103">
        <v>0</v>
      </c>
      <c r="R28" s="103"/>
      <c r="S28" s="103"/>
      <c r="T28" s="103"/>
      <c r="U28" s="103">
        <v>0</v>
      </c>
      <c r="V28" s="103"/>
      <c r="W28" s="103"/>
      <c r="X28" s="103"/>
      <c r="Y28" s="103">
        <v>0</v>
      </c>
      <c r="Z28" s="103">
        <v>0</v>
      </c>
      <c r="AA28" s="103">
        <v>0</v>
      </c>
      <c r="AB28" s="103">
        <v>0</v>
      </c>
      <c r="AC28" s="103">
        <v>0</v>
      </c>
      <c r="AD28" s="103"/>
      <c r="AE28" s="103"/>
      <c r="AF28" s="103"/>
      <c r="AG28" s="103">
        <v>0</v>
      </c>
      <c r="AH28" s="103">
        <v>0</v>
      </c>
      <c r="AI28" s="103">
        <v>0</v>
      </c>
      <c r="AJ28" s="103">
        <v>0</v>
      </c>
      <c r="AK28" s="103">
        <v>0</v>
      </c>
      <c r="AL28" s="103">
        <v>0</v>
      </c>
      <c r="AM28" s="103">
        <v>0</v>
      </c>
      <c r="AN28" s="103">
        <v>0</v>
      </c>
      <c r="AO28" s="103">
        <v>0</v>
      </c>
      <c r="AP28" s="103">
        <v>6715</v>
      </c>
      <c r="AQ28" s="103">
        <v>8715</v>
      </c>
      <c r="AR28" s="103">
        <v>17399</v>
      </c>
      <c r="AS28" s="103">
        <v>17399</v>
      </c>
      <c r="AT28" s="103">
        <v>2600</v>
      </c>
      <c r="AU28" s="103">
        <v>0</v>
      </c>
      <c r="AV28" s="103">
        <v>0</v>
      </c>
      <c r="AW28" s="103">
        <v>0</v>
      </c>
      <c r="AX28" s="103">
        <v>0</v>
      </c>
      <c r="AY28" s="103">
        <v>0</v>
      </c>
      <c r="AZ28" s="103">
        <v>24999</v>
      </c>
      <c r="BA28" s="104">
        <v>33714</v>
      </c>
      <c r="BB28" s="103">
        <v>0</v>
      </c>
      <c r="BC28" s="103">
        <v>0</v>
      </c>
      <c r="BD28" s="103">
        <v>0</v>
      </c>
      <c r="BE28" s="103">
        <v>0</v>
      </c>
      <c r="BF28" s="104">
        <v>0</v>
      </c>
      <c r="BG28" s="103">
        <v>0</v>
      </c>
      <c r="BH28" s="103">
        <v>1700</v>
      </c>
      <c r="BI28" s="103">
        <v>2300</v>
      </c>
    </row>
    <row r="29" spans="1:61" s="105" customFormat="1">
      <c r="A29" s="102" t="s">
        <v>221</v>
      </c>
      <c r="B29" s="102" t="s">
        <v>356</v>
      </c>
      <c r="C29" s="102" t="s">
        <v>318</v>
      </c>
      <c r="D29" s="102" t="s">
        <v>364</v>
      </c>
      <c r="E29" s="102" t="s">
        <v>358</v>
      </c>
      <c r="F29" s="102" t="s">
        <v>320</v>
      </c>
      <c r="G29" s="102" t="s">
        <v>365</v>
      </c>
      <c r="H29" s="102" t="s">
        <v>362</v>
      </c>
      <c r="I29" s="102" t="s">
        <v>363</v>
      </c>
      <c r="J29" s="102" t="s">
        <v>328</v>
      </c>
      <c r="K29" s="103">
        <v>6</v>
      </c>
      <c r="L29" s="103">
        <v>2008</v>
      </c>
      <c r="M29" s="103">
        <v>2008</v>
      </c>
      <c r="N29" s="103"/>
      <c r="O29" s="103"/>
      <c r="P29" s="103">
        <v>0</v>
      </c>
      <c r="Q29" s="103">
        <v>0</v>
      </c>
      <c r="R29" s="103"/>
      <c r="S29" s="103"/>
      <c r="T29" s="103"/>
      <c r="U29" s="103">
        <v>0</v>
      </c>
      <c r="V29" s="103"/>
      <c r="W29" s="103"/>
      <c r="X29" s="103"/>
      <c r="Y29" s="103">
        <v>0</v>
      </c>
      <c r="Z29" s="103">
        <v>0</v>
      </c>
      <c r="AA29" s="103">
        <v>0</v>
      </c>
      <c r="AB29" s="103">
        <v>0</v>
      </c>
      <c r="AC29" s="103">
        <v>0</v>
      </c>
      <c r="AD29" s="103"/>
      <c r="AE29" s="103"/>
      <c r="AF29" s="103"/>
      <c r="AG29" s="103">
        <v>0</v>
      </c>
      <c r="AH29" s="103">
        <v>0</v>
      </c>
      <c r="AI29" s="103">
        <v>0</v>
      </c>
      <c r="AJ29" s="103">
        <v>0</v>
      </c>
      <c r="AK29" s="103">
        <v>0</v>
      </c>
      <c r="AL29" s="103">
        <v>0</v>
      </c>
      <c r="AM29" s="103">
        <v>0</v>
      </c>
      <c r="AN29" s="103">
        <v>0</v>
      </c>
      <c r="AO29" s="103">
        <v>0</v>
      </c>
      <c r="AP29" s="103">
        <v>51382</v>
      </c>
      <c r="AQ29" s="103">
        <v>56856</v>
      </c>
      <c r="AR29" s="103">
        <v>4447</v>
      </c>
      <c r="AS29" s="103">
        <v>4447</v>
      </c>
      <c r="AT29" s="103">
        <v>0</v>
      </c>
      <c r="AU29" s="103">
        <v>3000</v>
      </c>
      <c r="AV29" s="103">
        <v>0</v>
      </c>
      <c r="AW29" s="103">
        <v>0</v>
      </c>
      <c r="AX29" s="103">
        <v>0</v>
      </c>
      <c r="AY29" s="103">
        <v>0</v>
      </c>
      <c r="AZ29" s="103">
        <v>13947</v>
      </c>
      <c r="BA29" s="104">
        <v>70803</v>
      </c>
      <c r="BB29" s="103"/>
      <c r="BC29" s="103"/>
      <c r="BD29" s="103"/>
      <c r="BE29" s="103"/>
      <c r="BF29" s="104">
        <v>0</v>
      </c>
      <c r="BG29" s="103">
        <v>0</v>
      </c>
      <c r="BH29" s="103">
        <v>3000</v>
      </c>
      <c r="BI29" s="103">
        <v>5000</v>
      </c>
    </row>
    <row r="30" spans="1:61" s="105" customFormat="1">
      <c r="A30" s="102" t="s">
        <v>221</v>
      </c>
      <c r="B30" s="102" t="s">
        <v>366</v>
      </c>
      <c r="C30" s="102" t="s">
        <v>318</v>
      </c>
      <c r="D30" s="102" t="s">
        <v>367</v>
      </c>
      <c r="E30" s="102" t="s">
        <v>358</v>
      </c>
      <c r="F30" s="102" t="s">
        <v>320</v>
      </c>
      <c r="G30" s="102" t="s">
        <v>368</v>
      </c>
      <c r="H30" s="102" t="s">
        <v>326</v>
      </c>
      <c r="I30" s="102" t="s">
        <v>363</v>
      </c>
      <c r="J30" s="102" t="s">
        <v>322</v>
      </c>
      <c r="K30" s="103">
        <v>11</v>
      </c>
      <c r="L30" s="103">
        <v>1929</v>
      </c>
      <c r="M30" s="103">
        <v>1931</v>
      </c>
      <c r="N30" s="103">
        <v>69387</v>
      </c>
      <c r="O30" s="103">
        <v>73357</v>
      </c>
      <c r="P30" s="103">
        <v>73357</v>
      </c>
      <c r="Q30" s="103">
        <v>32238</v>
      </c>
      <c r="R30" s="103">
        <v>11201</v>
      </c>
      <c r="S30" s="103"/>
      <c r="T30" s="103"/>
      <c r="U30" s="103">
        <v>11201</v>
      </c>
      <c r="V30" s="103">
        <v>31030</v>
      </c>
      <c r="W30" s="103"/>
      <c r="X30" s="103"/>
      <c r="Y30" s="103">
        <v>31030</v>
      </c>
      <c r="Z30" s="103">
        <v>74469</v>
      </c>
      <c r="AA30" s="103"/>
      <c r="AB30" s="103"/>
      <c r="AC30" s="103">
        <v>74469</v>
      </c>
      <c r="AD30" s="103"/>
      <c r="AE30" s="103"/>
      <c r="AF30" s="103"/>
      <c r="AG30" s="103">
        <v>0</v>
      </c>
      <c r="AH30" s="103">
        <v>74469</v>
      </c>
      <c r="AI30" s="103"/>
      <c r="AJ30" s="103"/>
      <c r="AK30" s="103">
        <v>74469</v>
      </c>
      <c r="AL30" s="103">
        <v>-1112</v>
      </c>
      <c r="AM30" s="103">
        <v>0</v>
      </c>
      <c r="AN30" s="103">
        <v>0</v>
      </c>
      <c r="AO30" s="103">
        <v>-1112</v>
      </c>
      <c r="AP30" s="103">
        <v>15318</v>
      </c>
      <c r="AQ30" s="103">
        <v>24345</v>
      </c>
      <c r="AR30" s="103">
        <v>150</v>
      </c>
      <c r="AS30" s="103">
        <v>150</v>
      </c>
      <c r="AT30" s="103">
        <v>20000</v>
      </c>
      <c r="AU30" s="103">
        <v>0</v>
      </c>
      <c r="AV30" s="103">
        <v>0</v>
      </c>
      <c r="AW30" s="103">
        <v>4443</v>
      </c>
      <c r="AX30" s="103">
        <v>0</v>
      </c>
      <c r="AY30" s="103">
        <v>0</v>
      </c>
      <c r="AZ30" s="103">
        <v>49012</v>
      </c>
      <c r="BA30" s="104">
        <v>73357</v>
      </c>
      <c r="BB30" s="103"/>
      <c r="BC30" s="103"/>
      <c r="BD30" s="103"/>
      <c r="BE30" s="103"/>
      <c r="BF30" s="104">
        <v>0</v>
      </c>
      <c r="BG30" s="103">
        <v>0</v>
      </c>
      <c r="BH30" s="103">
        <v>5000</v>
      </c>
      <c r="BI30" s="103">
        <v>70000</v>
      </c>
    </row>
    <row r="31" spans="1:61" s="105" customFormat="1">
      <c r="A31" s="102" t="s">
        <v>221</v>
      </c>
      <c r="B31" s="102" t="s">
        <v>356</v>
      </c>
      <c r="C31" s="102" t="s">
        <v>318</v>
      </c>
      <c r="D31" s="102" t="s">
        <v>369</v>
      </c>
      <c r="E31" s="102" t="s">
        <v>358</v>
      </c>
      <c r="F31" s="102" t="s">
        <v>21</v>
      </c>
      <c r="G31" s="102"/>
      <c r="H31" s="102" t="s">
        <v>326</v>
      </c>
      <c r="I31" s="102" t="s">
        <v>354</v>
      </c>
      <c r="J31" s="102" t="s">
        <v>328</v>
      </c>
      <c r="K31" s="103">
        <v>7</v>
      </c>
      <c r="L31" s="103">
        <v>1974</v>
      </c>
      <c r="M31" s="103">
        <v>1984</v>
      </c>
      <c r="N31" s="103"/>
      <c r="O31" s="103"/>
      <c r="P31" s="103">
        <v>0</v>
      </c>
      <c r="Q31" s="103">
        <v>0</v>
      </c>
      <c r="R31" s="103"/>
      <c r="S31" s="103"/>
      <c r="T31" s="103"/>
      <c r="U31" s="103">
        <v>0</v>
      </c>
      <c r="V31" s="103"/>
      <c r="W31" s="103"/>
      <c r="X31" s="103"/>
      <c r="Y31" s="103">
        <v>0</v>
      </c>
      <c r="Z31" s="103">
        <v>0</v>
      </c>
      <c r="AA31" s="103">
        <v>0</v>
      </c>
      <c r="AB31" s="103">
        <v>0</v>
      </c>
      <c r="AC31" s="103">
        <v>0</v>
      </c>
      <c r="AD31" s="103"/>
      <c r="AE31" s="103"/>
      <c r="AF31" s="103"/>
      <c r="AG31" s="103">
        <v>0</v>
      </c>
      <c r="AH31" s="103">
        <v>0</v>
      </c>
      <c r="AI31" s="103">
        <v>0</v>
      </c>
      <c r="AJ31" s="103">
        <v>0</v>
      </c>
      <c r="AK31" s="103">
        <v>0</v>
      </c>
      <c r="AL31" s="103">
        <v>0</v>
      </c>
      <c r="AM31" s="103">
        <v>0</v>
      </c>
      <c r="AN31" s="103">
        <v>0</v>
      </c>
      <c r="AO31" s="103">
        <v>0</v>
      </c>
      <c r="AP31" s="103">
        <v>0</v>
      </c>
      <c r="AQ31" s="103">
        <v>25938</v>
      </c>
      <c r="AR31" s="103">
        <v>7257</v>
      </c>
      <c r="AS31" s="103">
        <v>7257</v>
      </c>
      <c r="AT31" s="103">
        <v>0</v>
      </c>
      <c r="AU31" s="103">
        <v>0</v>
      </c>
      <c r="AV31" s="103">
        <v>0</v>
      </c>
      <c r="AW31" s="103">
        <v>0</v>
      </c>
      <c r="AX31" s="103">
        <v>5800</v>
      </c>
      <c r="AY31" s="103">
        <v>0</v>
      </c>
      <c r="AZ31" s="103">
        <v>14357</v>
      </c>
      <c r="BA31" s="104">
        <v>40295</v>
      </c>
      <c r="BB31" s="103"/>
      <c r="BC31" s="103"/>
      <c r="BD31" s="103"/>
      <c r="BE31" s="103"/>
      <c r="BF31" s="104">
        <v>0</v>
      </c>
      <c r="BG31" s="103">
        <v>0</v>
      </c>
      <c r="BH31" s="103">
        <v>3000</v>
      </c>
      <c r="BI31" s="103">
        <v>3400</v>
      </c>
    </row>
    <row r="32" spans="1:61" s="105" customFormat="1">
      <c r="A32" s="102" t="s">
        <v>221</v>
      </c>
      <c r="B32" s="102" t="s">
        <v>356</v>
      </c>
      <c r="C32" s="102" t="s">
        <v>318</v>
      </c>
      <c r="D32" s="102" t="s">
        <v>369</v>
      </c>
      <c r="E32" s="102" t="s">
        <v>358</v>
      </c>
      <c r="F32" s="102" t="s">
        <v>21</v>
      </c>
      <c r="G32" s="102"/>
      <c r="H32" s="102" t="s">
        <v>326</v>
      </c>
      <c r="I32" s="102" t="s">
        <v>354</v>
      </c>
      <c r="J32" s="102" t="s">
        <v>328</v>
      </c>
      <c r="K32" s="103">
        <v>7</v>
      </c>
      <c r="L32" s="103">
        <v>1974</v>
      </c>
      <c r="M32" s="103">
        <v>1984</v>
      </c>
      <c r="N32" s="103"/>
      <c r="O32" s="103"/>
      <c r="P32" s="103">
        <v>0</v>
      </c>
      <c r="Q32" s="103">
        <v>0</v>
      </c>
      <c r="R32" s="103"/>
      <c r="S32" s="103"/>
      <c r="T32" s="103"/>
      <c r="U32" s="103">
        <v>0</v>
      </c>
      <c r="V32" s="103"/>
      <c r="W32" s="103"/>
      <c r="X32" s="103"/>
      <c r="Y32" s="103">
        <v>0</v>
      </c>
      <c r="Z32" s="103">
        <v>0</v>
      </c>
      <c r="AA32" s="103">
        <v>0</v>
      </c>
      <c r="AB32" s="103">
        <v>0</v>
      </c>
      <c r="AC32" s="103">
        <v>0</v>
      </c>
      <c r="AD32" s="103"/>
      <c r="AE32" s="103"/>
      <c r="AF32" s="103"/>
      <c r="AG32" s="103">
        <v>0</v>
      </c>
      <c r="AH32" s="103">
        <v>0</v>
      </c>
      <c r="AI32" s="103">
        <v>0</v>
      </c>
      <c r="AJ32" s="103">
        <v>0</v>
      </c>
      <c r="AK32" s="103">
        <v>0</v>
      </c>
      <c r="AL32" s="103">
        <v>0</v>
      </c>
      <c r="AM32" s="103">
        <v>0</v>
      </c>
      <c r="AN32" s="103">
        <v>0</v>
      </c>
      <c r="AO32" s="103">
        <v>0</v>
      </c>
      <c r="AP32" s="103">
        <v>0</v>
      </c>
      <c r="AQ32" s="103">
        <v>18247</v>
      </c>
      <c r="AR32" s="103">
        <v>7565</v>
      </c>
      <c r="AS32" s="103">
        <v>7565</v>
      </c>
      <c r="AT32" s="103">
        <v>0</v>
      </c>
      <c r="AU32" s="103">
        <v>0</v>
      </c>
      <c r="AV32" s="103">
        <v>0</v>
      </c>
      <c r="AW32" s="103">
        <v>0</v>
      </c>
      <c r="AX32" s="103">
        <v>5000</v>
      </c>
      <c r="AY32" s="103">
        <v>0</v>
      </c>
      <c r="AZ32" s="103">
        <v>13865</v>
      </c>
      <c r="BA32" s="104">
        <v>32112</v>
      </c>
      <c r="BB32" s="103"/>
      <c r="BC32" s="103"/>
      <c r="BD32" s="103"/>
      <c r="BE32" s="103"/>
      <c r="BF32" s="104">
        <v>0</v>
      </c>
      <c r="BG32" s="103">
        <v>0</v>
      </c>
      <c r="BH32" s="103">
        <v>2000</v>
      </c>
      <c r="BI32" s="103">
        <v>2100</v>
      </c>
    </row>
    <row r="33" spans="1:61" s="105" customFormat="1">
      <c r="A33" s="102" t="s">
        <v>221</v>
      </c>
      <c r="B33" s="102" t="s">
        <v>356</v>
      </c>
      <c r="C33" s="102" t="s">
        <v>318</v>
      </c>
      <c r="D33" s="102" t="s">
        <v>370</v>
      </c>
      <c r="E33" s="102" t="s">
        <v>358</v>
      </c>
      <c r="F33" s="102" t="s">
        <v>320</v>
      </c>
      <c r="G33" s="102" t="s">
        <v>371</v>
      </c>
      <c r="H33" s="102" t="s">
        <v>372</v>
      </c>
      <c r="I33" s="102"/>
      <c r="J33" s="102" t="s">
        <v>328</v>
      </c>
      <c r="K33" s="103">
        <v>11</v>
      </c>
      <c r="L33" s="103">
        <v>1994</v>
      </c>
      <c r="M33" s="103">
        <v>1999</v>
      </c>
      <c r="N33" s="103">
        <v>62823</v>
      </c>
      <c r="O33" s="103">
        <v>616214</v>
      </c>
      <c r="P33" s="103">
        <v>616214</v>
      </c>
      <c r="Q33" s="103">
        <v>557017</v>
      </c>
      <c r="R33" s="103">
        <v>17445</v>
      </c>
      <c r="S33" s="103"/>
      <c r="T33" s="103"/>
      <c r="U33" s="103">
        <v>17445</v>
      </c>
      <c r="V33" s="103">
        <v>46652</v>
      </c>
      <c r="W33" s="103"/>
      <c r="X33" s="103"/>
      <c r="Y33" s="103">
        <v>46652</v>
      </c>
      <c r="Z33" s="103">
        <v>621114</v>
      </c>
      <c r="AA33" s="103"/>
      <c r="AB33" s="103"/>
      <c r="AC33" s="103">
        <v>621114</v>
      </c>
      <c r="AD33" s="103"/>
      <c r="AE33" s="103"/>
      <c r="AF33" s="103"/>
      <c r="AG33" s="103">
        <v>0</v>
      </c>
      <c r="AH33" s="103">
        <v>621114</v>
      </c>
      <c r="AI33" s="103"/>
      <c r="AJ33" s="103"/>
      <c r="AK33" s="103">
        <v>621114</v>
      </c>
      <c r="AL33" s="103">
        <v>-4900</v>
      </c>
      <c r="AM33" s="103">
        <v>0</v>
      </c>
      <c r="AN33" s="103">
        <v>0</v>
      </c>
      <c r="AO33" s="103">
        <v>-4900</v>
      </c>
      <c r="AP33" s="103">
        <v>65483</v>
      </c>
      <c r="AQ33" s="103">
        <v>174974</v>
      </c>
      <c r="AR33" s="103">
        <v>36970</v>
      </c>
      <c r="AS33" s="103">
        <v>36970</v>
      </c>
      <c r="AT33" s="103">
        <v>26650</v>
      </c>
      <c r="AU33" s="103">
        <v>284100</v>
      </c>
      <c r="AV33" s="103">
        <v>1000</v>
      </c>
      <c r="AW33" s="103">
        <v>11997</v>
      </c>
      <c r="AX33" s="103">
        <v>4000</v>
      </c>
      <c r="AY33" s="103">
        <v>0</v>
      </c>
      <c r="AZ33" s="103">
        <v>441240</v>
      </c>
      <c r="BA33" s="104">
        <v>616214</v>
      </c>
      <c r="BB33" s="103">
        <v>44318</v>
      </c>
      <c r="BC33" s="103">
        <v>79495</v>
      </c>
      <c r="BD33" s="103">
        <v>8738</v>
      </c>
      <c r="BE33" s="103">
        <v>26215</v>
      </c>
      <c r="BF33" s="104">
        <v>158766</v>
      </c>
      <c r="BG33" s="103">
        <v>189132</v>
      </c>
      <c r="BH33" s="103">
        <v>6501</v>
      </c>
      <c r="BI33" s="103">
        <v>8901</v>
      </c>
    </row>
    <row r="34" spans="1:61" s="105" customFormat="1">
      <c r="A34" s="102" t="s">
        <v>221</v>
      </c>
      <c r="B34" s="102" t="s">
        <v>356</v>
      </c>
      <c r="C34" s="102" t="s">
        <v>318</v>
      </c>
      <c r="D34" s="102" t="s">
        <v>373</v>
      </c>
      <c r="E34" s="102" t="s">
        <v>358</v>
      </c>
      <c r="F34" s="102" t="s">
        <v>320</v>
      </c>
      <c r="G34" s="102"/>
      <c r="H34" s="102" t="s">
        <v>322</v>
      </c>
      <c r="I34" s="102"/>
      <c r="J34" s="102" t="s">
        <v>324</v>
      </c>
      <c r="K34" s="103">
        <v>6</v>
      </c>
      <c r="L34" s="103">
        <v>1991</v>
      </c>
      <c r="M34" s="103">
        <v>1991</v>
      </c>
      <c r="N34" s="103"/>
      <c r="O34" s="103"/>
      <c r="P34" s="103">
        <v>0</v>
      </c>
      <c r="Q34" s="103">
        <v>0</v>
      </c>
      <c r="R34" s="103"/>
      <c r="S34" s="103"/>
      <c r="T34" s="103"/>
      <c r="U34" s="103">
        <v>0</v>
      </c>
      <c r="V34" s="103"/>
      <c r="W34" s="103"/>
      <c r="X34" s="103"/>
      <c r="Y34" s="103">
        <v>0</v>
      </c>
      <c r="Z34" s="103"/>
      <c r="AA34" s="103"/>
      <c r="AB34" s="103"/>
      <c r="AC34" s="103">
        <v>0</v>
      </c>
      <c r="AD34" s="103"/>
      <c r="AE34" s="103"/>
      <c r="AF34" s="103"/>
      <c r="AG34" s="103">
        <v>0</v>
      </c>
      <c r="AH34" s="103">
        <v>0</v>
      </c>
      <c r="AI34" s="103"/>
      <c r="AJ34" s="103"/>
      <c r="AK34" s="103">
        <v>0</v>
      </c>
      <c r="AL34" s="103">
        <v>0</v>
      </c>
      <c r="AM34" s="103">
        <v>0</v>
      </c>
      <c r="AN34" s="103">
        <v>0</v>
      </c>
      <c r="AO34" s="103">
        <v>0</v>
      </c>
      <c r="AP34" s="103">
        <v>1210</v>
      </c>
      <c r="AQ34" s="103">
        <v>5840</v>
      </c>
      <c r="AR34" s="103">
        <v>1350</v>
      </c>
      <c r="AS34" s="103">
        <v>1350</v>
      </c>
      <c r="AT34" s="103">
        <v>3030</v>
      </c>
      <c r="AU34" s="103">
        <v>4000</v>
      </c>
      <c r="AV34" s="103">
        <v>0</v>
      </c>
      <c r="AW34" s="103">
        <v>17142</v>
      </c>
      <c r="AX34" s="103">
        <v>39600</v>
      </c>
      <c r="AY34" s="103">
        <v>10000</v>
      </c>
      <c r="AZ34" s="103">
        <v>104608</v>
      </c>
      <c r="BA34" s="104">
        <v>110448</v>
      </c>
      <c r="BB34" s="103">
        <v>0</v>
      </c>
      <c r="BC34" s="103">
        <v>8200</v>
      </c>
      <c r="BD34" s="103">
        <v>1500</v>
      </c>
      <c r="BE34" s="103">
        <v>8000</v>
      </c>
      <c r="BF34" s="104">
        <v>17700</v>
      </c>
      <c r="BG34" s="103">
        <v>19255</v>
      </c>
      <c r="BH34" s="103">
        <v>410</v>
      </c>
      <c r="BI34" s="103">
        <v>5660</v>
      </c>
    </row>
    <row r="35" spans="1:61" s="105" customFormat="1">
      <c r="A35" s="102" t="s">
        <v>221</v>
      </c>
      <c r="B35" s="102" t="s">
        <v>356</v>
      </c>
      <c r="C35" s="102" t="s">
        <v>318</v>
      </c>
      <c r="D35" s="102" t="s">
        <v>373</v>
      </c>
      <c r="E35" s="102" t="s">
        <v>358</v>
      </c>
      <c r="F35" s="102" t="s">
        <v>320</v>
      </c>
      <c r="G35" s="102"/>
      <c r="H35" s="102" t="s">
        <v>322</v>
      </c>
      <c r="I35" s="102"/>
      <c r="J35" s="102" t="s">
        <v>324</v>
      </c>
      <c r="K35" s="103">
        <v>6</v>
      </c>
      <c r="L35" s="103">
        <v>1991</v>
      </c>
      <c r="M35" s="103">
        <v>1991</v>
      </c>
      <c r="N35" s="103"/>
      <c r="O35" s="103"/>
      <c r="P35" s="103">
        <v>0</v>
      </c>
      <c r="Q35" s="103">
        <v>0</v>
      </c>
      <c r="R35" s="103"/>
      <c r="S35" s="103"/>
      <c r="T35" s="103"/>
      <c r="U35" s="103">
        <v>0</v>
      </c>
      <c r="V35" s="103"/>
      <c r="W35" s="103"/>
      <c r="X35" s="103"/>
      <c r="Y35" s="103">
        <v>0</v>
      </c>
      <c r="Z35" s="103"/>
      <c r="AA35" s="103"/>
      <c r="AB35" s="103"/>
      <c r="AC35" s="103">
        <v>0</v>
      </c>
      <c r="AD35" s="103"/>
      <c r="AE35" s="103"/>
      <c r="AF35" s="103"/>
      <c r="AG35" s="103">
        <v>0</v>
      </c>
      <c r="AH35" s="103">
        <v>0</v>
      </c>
      <c r="AI35" s="103"/>
      <c r="AJ35" s="103"/>
      <c r="AK35" s="103">
        <v>0</v>
      </c>
      <c r="AL35" s="103">
        <v>0</v>
      </c>
      <c r="AM35" s="103">
        <v>0</v>
      </c>
      <c r="AN35" s="103">
        <v>0</v>
      </c>
      <c r="AO35" s="103">
        <v>0</v>
      </c>
      <c r="AP35" s="103">
        <v>0</v>
      </c>
      <c r="AQ35" s="103">
        <v>5515</v>
      </c>
      <c r="AR35" s="103">
        <v>1900</v>
      </c>
      <c r="AS35" s="103">
        <v>1900</v>
      </c>
      <c r="AT35" s="103">
        <v>1726</v>
      </c>
      <c r="AU35" s="103">
        <v>12000</v>
      </c>
      <c r="AV35" s="103">
        <v>0</v>
      </c>
      <c r="AW35" s="103">
        <v>15000</v>
      </c>
      <c r="AX35" s="103">
        <v>38000</v>
      </c>
      <c r="AY35" s="103">
        <v>10000</v>
      </c>
      <c r="AZ35" s="103">
        <v>102459</v>
      </c>
      <c r="BA35" s="104">
        <v>107974</v>
      </c>
      <c r="BB35" s="103">
        <v>0</v>
      </c>
      <c r="BC35" s="103">
        <v>5905</v>
      </c>
      <c r="BD35" s="103">
        <v>900</v>
      </c>
      <c r="BE35" s="103">
        <v>8495</v>
      </c>
      <c r="BF35" s="104">
        <v>15300</v>
      </c>
      <c r="BG35" s="103">
        <v>16789</v>
      </c>
      <c r="BH35" s="103">
        <v>756</v>
      </c>
      <c r="BI35" s="103">
        <v>6406</v>
      </c>
    </row>
    <row r="36" spans="1:61" s="105" customFormat="1">
      <c r="A36" s="102" t="s">
        <v>221</v>
      </c>
      <c r="B36" s="102" t="s">
        <v>356</v>
      </c>
      <c r="C36" s="102" t="s">
        <v>318</v>
      </c>
      <c r="D36" s="102" t="s">
        <v>373</v>
      </c>
      <c r="E36" s="102" t="s">
        <v>358</v>
      </c>
      <c r="F36" s="102" t="s">
        <v>320</v>
      </c>
      <c r="G36" s="102" t="s">
        <v>321</v>
      </c>
      <c r="H36" s="102" t="s">
        <v>322</v>
      </c>
      <c r="I36" s="102"/>
      <c r="J36" s="102" t="s">
        <v>324</v>
      </c>
      <c r="K36" s="103">
        <v>6</v>
      </c>
      <c r="L36" s="103">
        <v>1991</v>
      </c>
      <c r="M36" s="103">
        <v>1991</v>
      </c>
      <c r="N36" s="103"/>
      <c r="O36" s="103"/>
      <c r="P36" s="103">
        <v>0</v>
      </c>
      <c r="Q36" s="103">
        <v>0</v>
      </c>
      <c r="R36" s="103"/>
      <c r="S36" s="103"/>
      <c r="T36" s="103"/>
      <c r="U36" s="103">
        <v>0</v>
      </c>
      <c r="V36" s="103"/>
      <c r="W36" s="103"/>
      <c r="X36" s="103"/>
      <c r="Y36" s="103">
        <v>0</v>
      </c>
      <c r="Z36" s="103">
        <v>0</v>
      </c>
      <c r="AA36" s="103">
        <v>0</v>
      </c>
      <c r="AB36" s="103">
        <v>0</v>
      </c>
      <c r="AC36" s="103">
        <v>0</v>
      </c>
      <c r="AD36" s="103"/>
      <c r="AE36" s="103"/>
      <c r="AF36" s="103"/>
      <c r="AG36" s="103">
        <v>0</v>
      </c>
      <c r="AH36" s="103">
        <v>0</v>
      </c>
      <c r="AI36" s="103">
        <v>0</v>
      </c>
      <c r="AJ36" s="103">
        <v>0</v>
      </c>
      <c r="AK36" s="103">
        <v>0</v>
      </c>
      <c r="AL36" s="103">
        <v>0</v>
      </c>
      <c r="AM36" s="103">
        <v>0</v>
      </c>
      <c r="AN36" s="103">
        <v>0</v>
      </c>
      <c r="AO36" s="103">
        <v>0</v>
      </c>
      <c r="AP36" s="103">
        <v>0</v>
      </c>
      <c r="AQ36" s="103">
        <v>2738</v>
      </c>
      <c r="AR36" s="103">
        <v>1431</v>
      </c>
      <c r="AS36" s="103">
        <v>1431</v>
      </c>
      <c r="AT36" s="103">
        <v>0</v>
      </c>
      <c r="AU36" s="103">
        <v>5000</v>
      </c>
      <c r="AV36" s="103">
        <v>0</v>
      </c>
      <c r="AW36" s="103">
        <v>11000</v>
      </c>
      <c r="AX36" s="103">
        <v>38000</v>
      </c>
      <c r="AY36" s="103">
        <v>0</v>
      </c>
      <c r="AZ36" s="103">
        <v>85281</v>
      </c>
      <c r="BA36" s="104">
        <v>88019</v>
      </c>
      <c r="BB36" s="103">
        <v>0</v>
      </c>
      <c r="BC36" s="103">
        <v>10391</v>
      </c>
      <c r="BD36" s="103">
        <v>0</v>
      </c>
      <c r="BE36" s="103">
        <v>6550</v>
      </c>
      <c r="BF36" s="104">
        <v>16941</v>
      </c>
      <c r="BG36" s="103">
        <v>18559</v>
      </c>
      <c r="BH36" s="103">
        <v>213</v>
      </c>
      <c r="BI36" s="103">
        <v>7103</v>
      </c>
    </row>
    <row r="37" spans="1:61" s="105" customFormat="1">
      <c r="A37" s="102" t="s">
        <v>221</v>
      </c>
      <c r="B37" s="102" t="s">
        <v>356</v>
      </c>
      <c r="C37" s="102" t="s">
        <v>318</v>
      </c>
      <c r="D37" s="102" t="s">
        <v>374</v>
      </c>
      <c r="E37" s="102" t="s">
        <v>358</v>
      </c>
      <c r="F37" s="102" t="s">
        <v>320</v>
      </c>
      <c r="G37" s="102" t="s">
        <v>334</v>
      </c>
      <c r="H37" s="102" t="s">
        <v>375</v>
      </c>
      <c r="I37" s="102"/>
      <c r="J37" s="102" t="s">
        <v>335</v>
      </c>
      <c r="K37" s="103">
        <v>21</v>
      </c>
      <c r="L37" s="103">
        <v>1862</v>
      </c>
      <c r="M37" s="103">
        <v>1862</v>
      </c>
      <c r="N37" s="103">
        <v>9768922</v>
      </c>
      <c r="O37" s="103">
        <v>1083089</v>
      </c>
      <c r="P37" s="103">
        <v>954437</v>
      </c>
      <c r="Q37" s="103">
        <v>587509</v>
      </c>
      <c r="R37" s="103">
        <v>210223</v>
      </c>
      <c r="S37" s="103"/>
      <c r="T37" s="103"/>
      <c r="U37" s="103">
        <v>210223</v>
      </c>
      <c r="V37" s="103">
        <v>275553</v>
      </c>
      <c r="W37" s="103"/>
      <c r="X37" s="103"/>
      <c r="Y37" s="103">
        <v>275553</v>
      </c>
      <c r="Z37" s="103">
        <v>1073285</v>
      </c>
      <c r="AA37" s="103"/>
      <c r="AB37" s="103"/>
      <c r="AC37" s="103">
        <v>1073285</v>
      </c>
      <c r="AD37" s="103">
        <v>387500</v>
      </c>
      <c r="AE37" s="103"/>
      <c r="AF37" s="103"/>
      <c r="AG37" s="103">
        <v>387500</v>
      </c>
      <c r="AH37" s="103">
        <v>1460785</v>
      </c>
      <c r="AI37" s="103"/>
      <c r="AJ37" s="103"/>
      <c r="AK37" s="103">
        <v>1460785</v>
      </c>
      <c r="AL37" s="103">
        <v>-222553</v>
      </c>
      <c r="AM37" s="103">
        <v>127020</v>
      </c>
      <c r="AN37" s="103">
        <v>47919</v>
      </c>
      <c r="AO37" s="103">
        <v>-47614</v>
      </c>
      <c r="AP37" s="103">
        <v>0</v>
      </c>
      <c r="AQ37" s="103">
        <v>274344</v>
      </c>
      <c r="AR37" s="103">
        <v>32783</v>
      </c>
      <c r="AS37" s="103">
        <v>64647</v>
      </c>
      <c r="AT37" s="103">
        <v>46565</v>
      </c>
      <c r="AU37" s="103">
        <v>29530</v>
      </c>
      <c r="AV37" s="103">
        <v>5500</v>
      </c>
      <c r="AW37" s="103">
        <v>396341</v>
      </c>
      <c r="AX37" s="103">
        <v>37080</v>
      </c>
      <c r="AY37" s="103">
        <v>0</v>
      </c>
      <c r="AZ37" s="103">
        <v>646711</v>
      </c>
      <c r="BA37" s="104">
        <v>1413171</v>
      </c>
      <c r="BB37" s="103"/>
      <c r="BC37" s="103">
        <v>332024</v>
      </c>
      <c r="BD37" s="103">
        <v>157585</v>
      </c>
      <c r="BE37" s="103">
        <v>104915</v>
      </c>
      <c r="BF37" s="104">
        <v>594524</v>
      </c>
      <c r="BG37" s="103">
        <v>722460</v>
      </c>
      <c r="BH37" s="103">
        <v>9965</v>
      </c>
      <c r="BI37" s="103">
        <v>69062</v>
      </c>
    </row>
    <row r="38" spans="1:61" s="105" customFormat="1">
      <c r="A38" s="102" t="s">
        <v>221</v>
      </c>
      <c r="B38" s="102" t="s">
        <v>356</v>
      </c>
      <c r="C38" s="102" t="s">
        <v>318</v>
      </c>
      <c r="D38" s="102" t="s">
        <v>374</v>
      </c>
      <c r="E38" s="102" t="s">
        <v>358</v>
      </c>
      <c r="F38" s="102" t="s">
        <v>320</v>
      </c>
      <c r="G38" s="102" t="s">
        <v>334</v>
      </c>
      <c r="H38" s="102" t="s">
        <v>375</v>
      </c>
      <c r="I38" s="102"/>
      <c r="J38" s="102" t="s">
        <v>335</v>
      </c>
      <c r="K38" s="103">
        <v>21</v>
      </c>
      <c r="L38" s="103">
        <v>1862</v>
      </c>
      <c r="M38" s="103">
        <v>1862</v>
      </c>
      <c r="N38" s="103">
        <v>8168240</v>
      </c>
      <c r="O38" s="103">
        <v>1180097</v>
      </c>
      <c r="P38" s="103">
        <v>675077</v>
      </c>
      <c r="Q38" s="103">
        <v>720558</v>
      </c>
      <c r="R38" s="103">
        <v>224832</v>
      </c>
      <c r="S38" s="103"/>
      <c r="T38" s="103"/>
      <c r="U38" s="103">
        <v>224832</v>
      </c>
      <c r="V38" s="103">
        <v>271110</v>
      </c>
      <c r="W38" s="103"/>
      <c r="X38" s="103"/>
      <c r="Y38" s="103">
        <v>271110</v>
      </c>
      <c r="Z38" s="103">
        <v>1216500</v>
      </c>
      <c r="AA38" s="103"/>
      <c r="AB38" s="103"/>
      <c r="AC38" s="103">
        <v>1216500</v>
      </c>
      <c r="AD38" s="103">
        <v>335244</v>
      </c>
      <c r="AE38" s="103"/>
      <c r="AF38" s="103"/>
      <c r="AG38" s="103">
        <v>335244</v>
      </c>
      <c r="AH38" s="103">
        <v>1551744</v>
      </c>
      <c r="AI38" s="103"/>
      <c r="AJ38" s="103"/>
      <c r="AK38" s="103">
        <v>1551744</v>
      </c>
      <c r="AL38" s="103">
        <v>-411666</v>
      </c>
      <c r="AM38" s="103">
        <v>-894091</v>
      </c>
      <c r="AN38" s="103">
        <v>-284435</v>
      </c>
      <c r="AO38" s="103">
        <v>-1590192</v>
      </c>
      <c r="AP38" s="103">
        <v>0</v>
      </c>
      <c r="AQ38" s="103">
        <v>190794</v>
      </c>
      <c r="AR38" s="103">
        <v>66388</v>
      </c>
      <c r="AS38" s="103">
        <v>66388</v>
      </c>
      <c r="AT38" s="103">
        <v>9090</v>
      </c>
      <c r="AU38" s="103">
        <v>46955</v>
      </c>
      <c r="AV38" s="103">
        <v>5500</v>
      </c>
      <c r="AW38" s="103">
        <v>404741</v>
      </c>
      <c r="AX38" s="103">
        <v>32716</v>
      </c>
      <c r="AY38" s="103">
        <v>0</v>
      </c>
      <c r="AZ38" s="103">
        <v>677367</v>
      </c>
      <c r="BA38" s="104">
        <v>-38448</v>
      </c>
      <c r="BB38" s="103"/>
      <c r="BC38" s="103">
        <v>415551</v>
      </c>
      <c r="BD38" s="103">
        <v>147267</v>
      </c>
      <c r="BE38" s="103">
        <v>76821</v>
      </c>
      <c r="BF38" s="104">
        <v>639639</v>
      </c>
      <c r="BG38" s="103">
        <v>774771</v>
      </c>
      <c r="BH38" s="103">
        <v>11715</v>
      </c>
      <c r="BI38" s="103">
        <v>18772</v>
      </c>
    </row>
    <row r="39" spans="1:61" s="105" customFormat="1">
      <c r="A39" s="102" t="s">
        <v>221</v>
      </c>
      <c r="B39" s="102" t="s">
        <v>356</v>
      </c>
      <c r="C39" s="102" t="s">
        <v>318</v>
      </c>
      <c r="D39" s="102" t="s">
        <v>374</v>
      </c>
      <c r="E39" s="102" t="s">
        <v>358</v>
      </c>
      <c r="F39" s="102" t="s">
        <v>320</v>
      </c>
      <c r="G39" s="102" t="s">
        <v>334</v>
      </c>
      <c r="H39" s="102" t="s">
        <v>375</v>
      </c>
      <c r="I39" s="102"/>
      <c r="J39" s="102" t="s">
        <v>335</v>
      </c>
      <c r="K39" s="103">
        <v>16</v>
      </c>
      <c r="L39" s="103">
        <v>1862</v>
      </c>
      <c r="M39" s="103">
        <v>1862</v>
      </c>
      <c r="N39" s="103">
        <v>8362244</v>
      </c>
      <c r="O39" s="103">
        <v>1300043</v>
      </c>
      <c r="P39" s="103">
        <v>1317544</v>
      </c>
      <c r="Q39" s="103">
        <v>968221</v>
      </c>
      <c r="R39" s="103">
        <v>237761</v>
      </c>
      <c r="S39" s="103"/>
      <c r="T39" s="103"/>
      <c r="U39" s="103">
        <v>237761</v>
      </c>
      <c r="V39" s="103">
        <v>424956</v>
      </c>
      <c r="W39" s="103"/>
      <c r="X39" s="103"/>
      <c r="Y39" s="103">
        <v>424956</v>
      </c>
      <c r="Z39" s="103">
        <v>1630938</v>
      </c>
      <c r="AA39" s="103">
        <v>0</v>
      </c>
      <c r="AB39" s="103">
        <v>0</v>
      </c>
      <c r="AC39" s="103">
        <v>1630938</v>
      </c>
      <c r="AD39" s="103"/>
      <c r="AE39" s="103"/>
      <c r="AF39" s="103"/>
      <c r="AG39" s="103">
        <v>0</v>
      </c>
      <c r="AH39" s="103">
        <v>1630938</v>
      </c>
      <c r="AI39" s="103">
        <v>0</v>
      </c>
      <c r="AJ39" s="103">
        <v>0</v>
      </c>
      <c r="AK39" s="103">
        <v>1630938</v>
      </c>
      <c r="AL39" s="103">
        <v>-220515</v>
      </c>
      <c r="AM39" s="103">
        <v>191458</v>
      </c>
      <c r="AN39" s="103">
        <v>183741</v>
      </c>
      <c r="AO39" s="103">
        <v>154684</v>
      </c>
      <c r="AP39" s="103">
        <v>0</v>
      </c>
      <c r="AQ39" s="103">
        <v>359780</v>
      </c>
      <c r="AR39" s="103">
        <v>102356</v>
      </c>
      <c r="AS39" s="103">
        <v>153528</v>
      </c>
      <c r="AT39" s="103">
        <v>83853</v>
      </c>
      <c r="AU39" s="103">
        <v>37295</v>
      </c>
      <c r="AV39" s="103">
        <v>5500</v>
      </c>
      <c r="AW39" s="103">
        <v>384504</v>
      </c>
      <c r="AX39" s="103">
        <v>34836</v>
      </c>
      <c r="AY39" s="103">
        <v>0</v>
      </c>
      <c r="AZ39" s="103">
        <v>860804</v>
      </c>
      <c r="BA39" s="104">
        <v>1785622</v>
      </c>
      <c r="BB39" s="103"/>
      <c r="BC39" s="103">
        <v>412498</v>
      </c>
      <c r="BD39" s="103">
        <v>120246</v>
      </c>
      <c r="BE39" s="103">
        <v>95743</v>
      </c>
      <c r="BF39" s="104">
        <v>628487</v>
      </c>
      <c r="BG39" s="103">
        <v>785316</v>
      </c>
      <c r="BH39" s="103">
        <v>0</v>
      </c>
      <c r="BI39" s="103">
        <v>0</v>
      </c>
    </row>
    <row r="40" spans="1:61" s="105" customFormat="1">
      <c r="A40" s="102" t="s">
        <v>221</v>
      </c>
      <c r="B40" s="102" t="s">
        <v>356</v>
      </c>
      <c r="C40" s="102" t="s">
        <v>318</v>
      </c>
      <c r="D40" s="102" t="s">
        <v>374</v>
      </c>
      <c r="E40" s="102" t="s">
        <v>358</v>
      </c>
      <c r="F40" s="102" t="s">
        <v>320</v>
      </c>
      <c r="G40" s="102" t="s">
        <v>334</v>
      </c>
      <c r="H40" s="102" t="s">
        <v>375</v>
      </c>
      <c r="I40" s="102"/>
      <c r="J40" s="102" t="s">
        <v>335</v>
      </c>
      <c r="K40" s="103">
        <v>16</v>
      </c>
      <c r="L40" s="103">
        <v>1862</v>
      </c>
      <c r="M40" s="103">
        <v>1862</v>
      </c>
      <c r="N40" s="103">
        <v>8139766</v>
      </c>
      <c r="O40" s="103">
        <v>1290459</v>
      </c>
      <c r="P40" s="103">
        <v>1220497</v>
      </c>
      <c r="Q40" s="103">
        <v>1026608</v>
      </c>
      <c r="R40" s="103">
        <v>200511</v>
      </c>
      <c r="S40" s="103"/>
      <c r="T40" s="103"/>
      <c r="U40" s="103">
        <v>200511</v>
      </c>
      <c r="V40" s="103">
        <v>409822</v>
      </c>
      <c r="W40" s="103"/>
      <c r="X40" s="103"/>
      <c r="Y40" s="103">
        <v>409822</v>
      </c>
      <c r="Z40" s="103">
        <v>1636941</v>
      </c>
      <c r="AA40" s="103">
        <v>0</v>
      </c>
      <c r="AB40" s="103">
        <v>0</v>
      </c>
      <c r="AC40" s="103">
        <v>1636941</v>
      </c>
      <c r="AD40" s="103"/>
      <c r="AE40" s="103"/>
      <c r="AF40" s="103"/>
      <c r="AG40" s="103">
        <v>0</v>
      </c>
      <c r="AH40" s="103">
        <v>1636941</v>
      </c>
      <c r="AI40" s="103">
        <v>0</v>
      </c>
      <c r="AJ40" s="103">
        <v>0</v>
      </c>
      <c r="AK40" s="103">
        <v>1636941</v>
      </c>
      <c r="AL40" s="103">
        <v>-302580</v>
      </c>
      <c r="AM40" s="103">
        <v>107878</v>
      </c>
      <c r="AN40" s="103">
        <v>97015</v>
      </c>
      <c r="AO40" s="103">
        <v>-97687</v>
      </c>
      <c r="AP40" s="103">
        <v>0</v>
      </c>
      <c r="AQ40" s="103">
        <v>341143</v>
      </c>
      <c r="AR40" s="103">
        <v>98039</v>
      </c>
      <c r="AS40" s="103">
        <v>100439</v>
      </c>
      <c r="AT40" s="103">
        <v>27018</v>
      </c>
      <c r="AU40" s="103">
        <v>56000</v>
      </c>
      <c r="AV40" s="103">
        <v>5500</v>
      </c>
      <c r="AW40" s="103">
        <v>385000</v>
      </c>
      <c r="AX40" s="103">
        <v>29545</v>
      </c>
      <c r="AY40" s="103">
        <v>0</v>
      </c>
      <c r="AZ40" s="103">
        <v>805595</v>
      </c>
      <c r="BA40" s="104">
        <v>1539254</v>
      </c>
      <c r="BB40" s="103"/>
      <c r="BC40" s="103">
        <v>448249</v>
      </c>
      <c r="BD40" s="103">
        <v>101094</v>
      </c>
      <c r="BE40" s="103">
        <v>84523</v>
      </c>
      <c r="BF40" s="104">
        <v>633866</v>
      </c>
      <c r="BG40" s="103">
        <v>783161</v>
      </c>
      <c r="BH40" s="103">
        <v>12541</v>
      </c>
      <c r="BI40" s="103">
        <v>55371</v>
      </c>
    </row>
    <row r="41" spans="1:61" s="105" customFormat="1">
      <c r="A41" s="102" t="s">
        <v>221</v>
      </c>
      <c r="B41" s="102" t="s">
        <v>356</v>
      </c>
      <c r="C41" s="102" t="s">
        <v>318</v>
      </c>
      <c r="D41" s="102" t="s">
        <v>376</v>
      </c>
      <c r="E41" s="102" t="s">
        <v>358</v>
      </c>
      <c r="F41" s="102" t="s">
        <v>320</v>
      </c>
      <c r="G41" s="102" t="s">
        <v>377</v>
      </c>
      <c r="H41" s="102" t="s">
        <v>378</v>
      </c>
      <c r="I41" s="102" t="s">
        <v>379</v>
      </c>
      <c r="J41" s="102" t="s">
        <v>332</v>
      </c>
      <c r="K41" s="103">
        <v>26</v>
      </c>
      <c r="L41" s="103">
        <v>1981</v>
      </c>
      <c r="M41" s="103">
        <v>1981</v>
      </c>
      <c r="N41" s="103">
        <v>1101061</v>
      </c>
      <c r="O41" s="103">
        <v>1194535</v>
      </c>
      <c r="P41" s="103">
        <v>1158937</v>
      </c>
      <c r="Q41" s="103">
        <v>501818</v>
      </c>
      <c r="R41" s="103">
        <v>99976</v>
      </c>
      <c r="S41" s="103"/>
      <c r="T41" s="103"/>
      <c r="U41" s="103">
        <v>99976</v>
      </c>
      <c r="V41" s="103">
        <v>156587</v>
      </c>
      <c r="W41" s="103"/>
      <c r="X41" s="103"/>
      <c r="Y41" s="103">
        <v>156587</v>
      </c>
      <c r="Z41" s="103">
        <v>758381</v>
      </c>
      <c r="AA41" s="103"/>
      <c r="AB41" s="103"/>
      <c r="AC41" s="103">
        <v>758381</v>
      </c>
      <c r="AD41" s="103"/>
      <c r="AE41" s="103"/>
      <c r="AF41" s="103"/>
      <c r="AG41" s="103">
        <v>0</v>
      </c>
      <c r="AH41" s="103">
        <v>758381</v>
      </c>
      <c r="AI41" s="103"/>
      <c r="AJ41" s="103"/>
      <c r="AK41" s="103">
        <v>758381</v>
      </c>
      <c r="AL41" s="103">
        <v>436154</v>
      </c>
      <c r="AM41" s="103">
        <v>-35598</v>
      </c>
      <c r="AN41" s="103">
        <v>0</v>
      </c>
      <c r="AO41" s="103">
        <v>400556</v>
      </c>
      <c r="AP41" s="103">
        <v>24886</v>
      </c>
      <c r="AQ41" s="103">
        <v>289424</v>
      </c>
      <c r="AR41" s="103">
        <v>181663</v>
      </c>
      <c r="AS41" s="103">
        <v>219041</v>
      </c>
      <c r="AT41" s="103">
        <v>101881</v>
      </c>
      <c r="AU41" s="103">
        <v>97091</v>
      </c>
      <c r="AV41" s="103">
        <v>0</v>
      </c>
      <c r="AW41" s="103">
        <v>450000</v>
      </c>
      <c r="AX41" s="103">
        <v>0</v>
      </c>
      <c r="AY41" s="103">
        <v>0</v>
      </c>
      <c r="AZ41" s="103">
        <v>869513</v>
      </c>
      <c r="BA41" s="104">
        <v>1158937</v>
      </c>
      <c r="BB41" s="103"/>
      <c r="BC41" s="103">
        <v>205267</v>
      </c>
      <c r="BD41" s="103">
        <v>17201</v>
      </c>
      <c r="BE41" s="103">
        <v>106895</v>
      </c>
      <c r="BF41" s="104">
        <v>329363</v>
      </c>
      <c r="BG41" s="103">
        <v>396062</v>
      </c>
      <c r="BH41" s="103">
        <v>9504</v>
      </c>
      <c r="BI41" s="103">
        <v>28574</v>
      </c>
    </row>
    <row r="42" spans="1:61" s="105" customFormat="1">
      <c r="A42" s="102" t="s">
        <v>221</v>
      </c>
      <c r="B42" s="102" t="s">
        <v>356</v>
      </c>
      <c r="C42" s="102" t="s">
        <v>318</v>
      </c>
      <c r="D42" s="102" t="s">
        <v>376</v>
      </c>
      <c r="E42" s="102" t="s">
        <v>358</v>
      </c>
      <c r="F42" s="102" t="s">
        <v>320</v>
      </c>
      <c r="G42" s="102" t="s">
        <v>377</v>
      </c>
      <c r="H42" s="102" t="s">
        <v>378</v>
      </c>
      <c r="I42" s="102" t="s">
        <v>379</v>
      </c>
      <c r="J42" s="102" t="s">
        <v>332</v>
      </c>
      <c r="K42" s="103">
        <v>26</v>
      </c>
      <c r="L42" s="103">
        <v>1981</v>
      </c>
      <c r="M42" s="103">
        <v>1981</v>
      </c>
      <c r="N42" s="103">
        <v>1672776</v>
      </c>
      <c r="O42" s="103">
        <v>952124</v>
      </c>
      <c r="P42" s="103">
        <v>1373939</v>
      </c>
      <c r="Q42" s="103">
        <v>511410</v>
      </c>
      <c r="R42" s="103">
        <v>118780</v>
      </c>
      <c r="S42" s="103"/>
      <c r="T42" s="103"/>
      <c r="U42" s="103">
        <v>118780</v>
      </c>
      <c r="V42" s="103">
        <v>153413</v>
      </c>
      <c r="W42" s="103"/>
      <c r="X42" s="103"/>
      <c r="Y42" s="103">
        <v>153413</v>
      </c>
      <c r="Z42" s="103">
        <v>783603</v>
      </c>
      <c r="AA42" s="103"/>
      <c r="AB42" s="103"/>
      <c r="AC42" s="103">
        <v>783603</v>
      </c>
      <c r="AD42" s="103"/>
      <c r="AE42" s="103"/>
      <c r="AF42" s="103"/>
      <c r="AG42" s="103">
        <v>0</v>
      </c>
      <c r="AH42" s="103">
        <v>783603</v>
      </c>
      <c r="AI42" s="103"/>
      <c r="AJ42" s="103"/>
      <c r="AK42" s="103">
        <v>783603</v>
      </c>
      <c r="AL42" s="103">
        <v>168521</v>
      </c>
      <c r="AM42" s="103">
        <v>421815</v>
      </c>
      <c r="AN42" s="103">
        <v>0</v>
      </c>
      <c r="AO42" s="103">
        <v>590336</v>
      </c>
      <c r="AP42" s="103">
        <v>21422</v>
      </c>
      <c r="AQ42" s="103">
        <v>380986</v>
      </c>
      <c r="AR42" s="103">
        <v>49178</v>
      </c>
      <c r="AS42" s="103">
        <v>49178</v>
      </c>
      <c r="AT42" s="103">
        <v>150</v>
      </c>
      <c r="AU42" s="103">
        <v>450000</v>
      </c>
      <c r="AV42" s="103">
        <v>0</v>
      </c>
      <c r="AW42" s="103">
        <v>450000</v>
      </c>
      <c r="AX42" s="103">
        <v>41000</v>
      </c>
      <c r="AY42" s="103">
        <v>0</v>
      </c>
      <c r="AZ42" s="103">
        <v>992953</v>
      </c>
      <c r="BA42" s="104">
        <v>1373939</v>
      </c>
      <c r="BB42" s="103"/>
      <c r="BC42" s="103">
        <v>291641</v>
      </c>
      <c r="BD42" s="103">
        <v>57794</v>
      </c>
      <c r="BE42" s="103">
        <v>90384</v>
      </c>
      <c r="BF42" s="104">
        <v>439819</v>
      </c>
      <c r="BG42" s="103">
        <v>523513</v>
      </c>
      <c r="BH42" s="103">
        <v>20339</v>
      </c>
      <c r="BI42" s="103">
        <v>31306</v>
      </c>
    </row>
    <row r="43" spans="1:61" s="105" customFormat="1">
      <c r="A43" s="102" t="s">
        <v>221</v>
      </c>
      <c r="B43" s="102" t="s">
        <v>356</v>
      </c>
      <c r="C43" s="102" t="s">
        <v>318</v>
      </c>
      <c r="D43" s="102" t="s">
        <v>376</v>
      </c>
      <c r="E43" s="102" t="s">
        <v>358</v>
      </c>
      <c r="F43" s="102" t="s">
        <v>320</v>
      </c>
      <c r="G43" s="102" t="s">
        <v>377</v>
      </c>
      <c r="H43" s="102" t="s">
        <v>378</v>
      </c>
      <c r="I43" s="102" t="s">
        <v>379</v>
      </c>
      <c r="J43" s="102" t="s">
        <v>332</v>
      </c>
      <c r="K43" s="103">
        <v>26</v>
      </c>
      <c r="L43" s="103">
        <v>1981</v>
      </c>
      <c r="M43" s="103">
        <v>1981</v>
      </c>
      <c r="N43" s="103">
        <v>1834432</v>
      </c>
      <c r="O43" s="103">
        <v>1475797</v>
      </c>
      <c r="P43" s="103">
        <v>1163564</v>
      </c>
      <c r="Q43" s="103">
        <v>596822</v>
      </c>
      <c r="R43" s="103">
        <v>185886</v>
      </c>
      <c r="S43" s="103"/>
      <c r="T43" s="103"/>
      <c r="U43" s="103">
        <v>185886</v>
      </c>
      <c r="V43" s="103">
        <v>162817</v>
      </c>
      <c r="W43" s="103"/>
      <c r="X43" s="103"/>
      <c r="Y43" s="103">
        <v>162817</v>
      </c>
      <c r="Z43" s="103">
        <v>945525</v>
      </c>
      <c r="AA43" s="103"/>
      <c r="AB43" s="103"/>
      <c r="AC43" s="103">
        <v>945525</v>
      </c>
      <c r="AD43" s="103"/>
      <c r="AE43" s="103"/>
      <c r="AF43" s="103"/>
      <c r="AG43" s="103">
        <v>0</v>
      </c>
      <c r="AH43" s="103">
        <v>945525</v>
      </c>
      <c r="AI43" s="103"/>
      <c r="AJ43" s="103"/>
      <c r="AK43" s="103">
        <v>945525</v>
      </c>
      <c r="AL43" s="103">
        <v>530272</v>
      </c>
      <c r="AM43" s="103">
        <v>-313233</v>
      </c>
      <c r="AN43" s="103">
        <v>1000</v>
      </c>
      <c r="AO43" s="103">
        <v>218039</v>
      </c>
      <c r="AP43" s="103">
        <v>25587</v>
      </c>
      <c r="AQ43" s="103">
        <v>494034</v>
      </c>
      <c r="AR43" s="103">
        <v>83219</v>
      </c>
      <c r="AS43" s="103">
        <v>84219</v>
      </c>
      <c r="AT43" s="103">
        <v>2822</v>
      </c>
      <c r="AU43" s="103">
        <v>51495</v>
      </c>
      <c r="AV43" s="103">
        <v>0</v>
      </c>
      <c r="AW43" s="103">
        <v>450000</v>
      </c>
      <c r="AX43" s="103">
        <v>41000</v>
      </c>
      <c r="AY43" s="103">
        <v>0</v>
      </c>
      <c r="AZ43" s="103">
        <v>669530</v>
      </c>
      <c r="BA43" s="104">
        <v>1163564</v>
      </c>
      <c r="BB43" s="103"/>
      <c r="BC43" s="103">
        <v>330931</v>
      </c>
      <c r="BD43" s="103">
        <v>77729</v>
      </c>
      <c r="BE43" s="103">
        <v>90996</v>
      </c>
      <c r="BF43" s="104">
        <v>499656</v>
      </c>
      <c r="BG43" s="103">
        <v>594555</v>
      </c>
      <c r="BH43" s="103">
        <v>25311</v>
      </c>
      <c r="BI43" s="103">
        <v>35597</v>
      </c>
    </row>
    <row r="44" spans="1:61" s="105" customFormat="1">
      <c r="A44" s="102" t="s">
        <v>221</v>
      </c>
      <c r="B44" s="102" t="s">
        <v>356</v>
      </c>
      <c r="C44" s="102" t="s">
        <v>318</v>
      </c>
      <c r="D44" s="102" t="s">
        <v>376</v>
      </c>
      <c r="E44" s="102" t="s">
        <v>358</v>
      </c>
      <c r="F44" s="102" t="s">
        <v>320</v>
      </c>
      <c r="G44" s="102" t="s">
        <v>377</v>
      </c>
      <c r="H44" s="102" t="s">
        <v>378</v>
      </c>
      <c r="I44" s="102" t="s">
        <v>379</v>
      </c>
      <c r="J44" s="102" t="s">
        <v>332</v>
      </c>
      <c r="K44" s="103">
        <v>26</v>
      </c>
      <c r="L44" s="103">
        <v>1981</v>
      </c>
      <c r="M44" s="103">
        <v>1981</v>
      </c>
      <c r="N44" s="103">
        <v>2258666</v>
      </c>
      <c r="O44" s="103">
        <v>1312599</v>
      </c>
      <c r="P44" s="103">
        <v>1259853</v>
      </c>
      <c r="Q44" s="103">
        <v>576911</v>
      </c>
      <c r="R44" s="103">
        <v>127489</v>
      </c>
      <c r="S44" s="103"/>
      <c r="T44" s="103"/>
      <c r="U44" s="103">
        <v>127489</v>
      </c>
      <c r="V44" s="103">
        <v>115250</v>
      </c>
      <c r="W44" s="103"/>
      <c r="X44" s="103"/>
      <c r="Y44" s="103">
        <v>115250</v>
      </c>
      <c r="Z44" s="103">
        <v>819650</v>
      </c>
      <c r="AA44" s="103"/>
      <c r="AB44" s="103"/>
      <c r="AC44" s="103">
        <v>819650</v>
      </c>
      <c r="AD44" s="103"/>
      <c r="AE44" s="103"/>
      <c r="AF44" s="103"/>
      <c r="AG44" s="103">
        <v>0</v>
      </c>
      <c r="AH44" s="103">
        <v>819650</v>
      </c>
      <c r="AI44" s="103"/>
      <c r="AJ44" s="103"/>
      <c r="AK44" s="103">
        <v>819650</v>
      </c>
      <c r="AL44" s="103">
        <v>492949</v>
      </c>
      <c r="AM44" s="103">
        <v>-52746</v>
      </c>
      <c r="AN44" s="103">
        <v>0</v>
      </c>
      <c r="AO44" s="103">
        <v>440203</v>
      </c>
      <c r="AP44" s="103">
        <v>23707</v>
      </c>
      <c r="AQ44" s="103">
        <v>552064</v>
      </c>
      <c r="AR44" s="103">
        <v>18584</v>
      </c>
      <c r="AS44" s="103">
        <v>18584</v>
      </c>
      <c r="AT44" s="103">
        <v>3535</v>
      </c>
      <c r="AU44" s="103">
        <v>149318</v>
      </c>
      <c r="AV44" s="103">
        <v>0</v>
      </c>
      <c r="AW44" s="103">
        <v>475017</v>
      </c>
      <c r="AX44" s="103">
        <v>43420</v>
      </c>
      <c r="AY44" s="103">
        <v>0</v>
      </c>
      <c r="AZ44" s="103">
        <v>707789</v>
      </c>
      <c r="BA44" s="104">
        <v>1259853</v>
      </c>
      <c r="BB44" s="103"/>
      <c r="BC44" s="103">
        <v>287973</v>
      </c>
      <c r="BD44" s="103">
        <v>38128</v>
      </c>
      <c r="BE44" s="103">
        <v>48605</v>
      </c>
      <c r="BF44" s="104">
        <v>374706</v>
      </c>
      <c r="BG44" s="103">
        <v>452480</v>
      </c>
      <c r="BH44" s="103">
        <v>32403</v>
      </c>
      <c r="BI44" s="103">
        <v>43859</v>
      </c>
    </row>
    <row r="45" spans="1:61" s="105" customFormat="1">
      <c r="A45" s="102" t="s">
        <v>221</v>
      </c>
      <c r="B45" s="102" t="s">
        <v>356</v>
      </c>
      <c r="C45" s="102" t="s">
        <v>318</v>
      </c>
      <c r="D45" s="102" t="s">
        <v>376</v>
      </c>
      <c r="E45" s="102" t="s">
        <v>358</v>
      </c>
      <c r="F45" s="102" t="s">
        <v>320</v>
      </c>
      <c r="G45" s="102" t="s">
        <v>377</v>
      </c>
      <c r="H45" s="102" t="s">
        <v>378</v>
      </c>
      <c r="I45" s="102" t="s">
        <v>379</v>
      </c>
      <c r="J45" s="102" t="s">
        <v>332</v>
      </c>
      <c r="K45" s="103">
        <v>26</v>
      </c>
      <c r="L45" s="103">
        <v>1981</v>
      </c>
      <c r="M45" s="103">
        <v>1981</v>
      </c>
      <c r="N45" s="103">
        <v>2329887</v>
      </c>
      <c r="O45" s="103">
        <v>1176907</v>
      </c>
      <c r="P45" s="103">
        <v>1176907</v>
      </c>
      <c r="Q45" s="103">
        <v>676023</v>
      </c>
      <c r="R45" s="103">
        <v>147228</v>
      </c>
      <c r="S45" s="103"/>
      <c r="T45" s="103"/>
      <c r="U45" s="103">
        <v>147228</v>
      </c>
      <c r="V45" s="103">
        <v>167717</v>
      </c>
      <c r="W45" s="103"/>
      <c r="X45" s="103"/>
      <c r="Y45" s="103">
        <v>167717</v>
      </c>
      <c r="Z45" s="103">
        <v>990968</v>
      </c>
      <c r="AA45" s="103"/>
      <c r="AB45" s="103"/>
      <c r="AC45" s="103">
        <v>990968</v>
      </c>
      <c r="AD45" s="103"/>
      <c r="AE45" s="103"/>
      <c r="AF45" s="103"/>
      <c r="AG45" s="103">
        <v>0</v>
      </c>
      <c r="AH45" s="103">
        <v>990968</v>
      </c>
      <c r="AI45" s="103"/>
      <c r="AJ45" s="103"/>
      <c r="AK45" s="103">
        <v>990968</v>
      </c>
      <c r="AL45" s="103">
        <v>185939</v>
      </c>
      <c r="AM45" s="103">
        <v>0</v>
      </c>
      <c r="AN45" s="103">
        <v>0</v>
      </c>
      <c r="AO45" s="103">
        <v>185939</v>
      </c>
      <c r="AP45" s="103">
        <v>17581</v>
      </c>
      <c r="AQ45" s="103">
        <v>542938</v>
      </c>
      <c r="AR45" s="103">
        <v>87112</v>
      </c>
      <c r="AS45" s="103">
        <v>87112</v>
      </c>
      <c r="AT45" s="103">
        <v>3535</v>
      </c>
      <c r="AU45" s="103">
        <v>139317</v>
      </c>
      <c r="AV45" s="103">
        <v>300000</v>
      </c>
      <c r="AW45" s="103">
        <v>0</v>
      </c>
      <c r="AX45" s="103">
        <v>50227</v>
      </c>
      <c r="AY45" s="103">
        <v>0</v>
      </c>
      <c r="AZ45" s="103">
        <v>633969</v>
      </c>
      <c r="BA45" s="104">
        <v>1176907</v>
      </c>
      <c r="BB45" s="103"/>
      <c r="BC45" s="103">
        <v>363676</v>
      </c>
      <c r="BD45" s="103">
        <v>132723</v>
      </c>
      <c r="BE45" s="103">
        <v>90409</v>
      </c>
      <c r="BF45" s="104">
        <v>586808</v>
      </c>
      <c r="BG45" s="103">
        <v>691642</v>
      </c>
      <c r="BH45" s="103">
        <v>35537</v>
      </c>
      <c r="BI45" s="103">
        <v>46973</v>
      </c>
    </row>
    <row r="46" spans="1:61" s="105" customFormat="1">
      <c r="A46" s="102" t="s">
        <v>221</v>
      </c>
      <c r="B46" s="102" t="s">
        <v>356</v>
      </c>
      <c r="C46" s="102" t="s">
        <v>318</v>
      </c>
      <c r="D46" s="102" t="s">
        <v>380</v>
      </c>
      <c r="E46" s="102" t="s">
        <v>358</v>
      </c>
      <c r="F46" s="102" t="s">
        <v>320</v>
      </c>
      <c r="G46" s="102" t="s">
        <v>381</v>
      </c>
      <c r="H46" s="102" t="s">
        <v>331</v>
      </c>
      <c r="I46" s="102"/>
      <c r="J46" s="102" t="s">
        <v>338</v>
      </c>
      <c r="K46" s="103">
        <v>17</v>
      </c>
      <c r="L46" s="103">
        <v>1991</v>
      </c>
      <c r="M46" s="103">
        <v>1995</v>
      </c>
      <c r="N46" s="103">
        <v>183570</v>
      </c>
      <c r="O46" s="103">
        <v>352060</v>
      </c>
      <c r="P46" s="103">
        <v>344560</v>
      </c>
      <c r="Q46" s="103">
        <v>200242</v>
      </c>
      <c r="R46" s="103">
        <v>39440</v>
      </c>
      <c r="S46" s="103"/>
      <c r="T46" s="103"/>
      <c r="U46" s="103">
        <v>39440</v>
      </c>
      <c r="V46" s="103">
        <v>58039</v>
      </c>
      <c r="W46" s="103"/>
      <c r="X46" s="103"/>
      <c r="Y46" s="103">
        <v>58039</v>
      </c>
      <c r="Z46" s="103">
        <v>297721</v>
      </c>
      <c r="AA46" s="103"/>
      <c r="AB46" s="103"/>
      <c r="AC46" s="103">
        <v>297721</v>
      </c>
      <c r="AD46" s="103"/>
      <c r="AE46" s="103"/>
      <c r="AF46" s="103"/>
      <c r="AG46" s="103">
        <v>0</v>
      </c>
      <c r="AH46" s="103">
        <v>297721</v>
      </c>
      <c r="AI46" s="103"/>
      <c r="AJ46" s="103"/>
      <c r="AK46" s="103">
        <v>297721</v>
      </c>
      <c r="AL46" s="103">
        <v>54339</v>
      </c>
      <c r="AM46" s="103">
        <v>-7500</v>
      </c>
      <c r="AN46" s="103">
        <v>0</v>
      </c>
      <c r="AO46" s="103">
        <v>46839</v>
      </c>
      <c r="AP46" s="103">
        <v>0</v>
      </c>
      <c r="AQ46" s="103">
        <v>204937</v>
      </c>
      <c r="AR46" s="103">
        <v>20329</v>
      </c>
      <c r="AS46" s="103">
        <v>20329</v>
      </c>
      <c r="AT46" s="103">
        <v>38000</v>
      </c>
      <c r="AU46" s="103">
        <v>39621</v>
      </c>
      <c r="AV46" s="103">
        <v>0</v>
      </c>
      <c r="AW46" s="103">
        <v>18473</v>
      </c>
      <c r="AX46" s="103">
        <v>17650</v>
      </c>
      <c r="AY46" s="103">
        <v>2500</v>
      </c>
      <c r="AZ46" s="103">
        <v>139623</v>
      </c>
      <c r="BA46" s="104">
        <v>344560</v>
      </c>
      <c r="BB46" s="103"/>
      <c r="BC46" s="103">
        <v>42595</v>
      </c>
      <c r="BD46" s="103">
        <v>3912</v>
      </c>
      <c r="BE46" s="103">
        <v>27504</v>
      </c>
      <c r="BF46" s="104">
        <v>74011</v>
      </c>
      <c r="BG46" s="103">
        <v>94120</v>
      </c>
      <c r="BH46" s="103">
        <v>4460</v>
      </c>
      <c r="BI46" s="103">
        <v>422564</v>
      </c>
    </row>
    <row r="47" spans="1:61" s="105" customFormat="1">
      <c r="A47" s="102" t="s">
        <v>221</v>
      </c>
      <c r="B47" s="102" t="s">
        <v>356</v>
      </c>
      <c r="C47" s="102" t="s">
        <v>318</v>
      </c>
      <c r="D47" s="102" t="s">
        <v>380</v>
      </c>
      <c r="E47" s="102" t="s">
        <v>358</v>
      </c>
      <c r="F47" s="102" t="s">
        <v>320</v>
      </c>
      <c r="G47" s="102" t="s">
        <v>381</v>
      </c>
      <c r="H47" s="102" t="s">
        <v>331</v>
      </c>
      <c r="I47" s="102"/>
      <c r="J47" s="102" t="s">
        <v>338</v>
      </c>
      <c r="K47" s="103">
        <v>17</v>
      </c>
      <c r="L47" s="103">
        <v>1991</v>
      </c>
      <c r="M47" s="103">
        <v>1995</v>
      </c>
      <c r="N47" s="103">
        <v>167569</v>
      </c>
      <c r="O47" s="103">
        <v>270801</v>
      </c>
      <c r="P47" s="103">
        <v>277801</v>
      </c>
      <c r="Q47" s="103">
        <v>203981</v>
      </c>
      <c r="R47" s="103">
        <v>18586</v>
      </c>
      <c r="S47" s="103"/>
      <c r="T47" s="103"/>
      <c r="U47" s="103">
        <v>18586</v>
      </c>
      <c r="V47" s="103">
        <v>67352</v>
      </c>
      <c r="W47" s="103"/>
      <c r="X47" s="103"/>
      <c r="Y47" s="103">
        <v>67352</v>
      </c>
      <c r="Z47" s="103">
        <v>289919</v>
      </c>
      <c r="AA47" s="103"/>
      <c r="AB47" s="103"/>
      <c r="AC47" s="103">
        <v>289919</v>
      </c>
      <c r="AD47" s="103"/>
      <c r="AE47" s="103"/>
      <c r="AF47" s="103"/>
      <c r="AG47" s="103">
        <v>0</v>
      </c>
      <c r="AH47" s="103">
        <v>289919</v>
      </c>
      <c r="AI47" s="103"/>
      <c r="AJ47" s="103"/>
      <c r="AK47" s="103">
        <v>289919</v>
      </c>
      <c r="AL47" s="103">
        <v>-19118</v>
      </c>
      <c r="AM47" s="103">
        <v>7000</v>
      </c>
      <c r="AN47" s="103">
        <v>0</v>
      </c>
      <c r="AO47" s="103">
        <v>-12118</v>
      </c>
      <c r="AP47" s="103">
        <v>0</v>
      </c>
      <c r="AQ47" s="103">
        <v>123599</v>
      </c>
      <c r="AR47" s="103">
        <v>19539</v>
      </c>
      <c r="AS47" s="103">
        <v>19539</v>
      </c>
      <c r="AT47" s="103">
        <v>37250</v>
      </c>
      <c r="AU47" s="103">
        <v>22820</v>
      </c>
      <c r="AV47" s="103">
        <v>0</v>
      </c>
      <c r="AW47" s="103">
        <v>37312</v>
      </c>
      <c r="AX47" s="103">
        <v>14000</v>
      </c>
      <c r="AY47" s="103">
        <v>0</v>
      </c>
      <c r="AZ47" s="103">
        <v>154202</v>
      </c>
      <c r="BA47" s="104">
        <v>277801</v>
      </c>
      <c r="BB47" s="103">
        <v>0</v>
      </c>
      <c r="BC47" s="103">
        <v>46067</v>
      </c>
      <c r="BD47" s="103">
        <v>2309</v>
      </c>
      <c r="BE47" s="103">
        <v>30508</v>
      </c>
      <c r="BF47" s="104">
        <v>78884</v>
      </c>
      <c r="BG47" s="103">
        <v>99252</v>
      </c>
      <c r="BH47" s="103">
        <v>1269</v>
      </c>
      <c r="BI47" s="103">
        <v>420758</v>
      </c>
    </row>
    <row r="48" spans="1:61" s="105" customFormat="1">
      <c r="A48" s="102" t="s">
        <v>221</v>
      </c>
      <c r="B48" s="102" t="s">
        <v>356</v>
      </c>
      <c r="C48" s="102" t="s">
        <v>318</v>
      </c>
      <c r="D48" s="102" t="s">
        <v>380</v>
      </c>
      <c r="E48" s="102" t="s">
        <v>358</v>
      </c>
      <c r="F48" s="102" t="s">
        <v>320</v>
      </c>
      <c r="G48" s="102" t="s">
        <v>381</v>
      </c>
      <c r="H48" s="102" t="s">
        <v>331</v>
      </c>
      <c r="I48" s="102"/>
      <c r="J48" s="102" t="s">
        <v>338</v>
      </c>
      <c r="K48" s="103">
        <v>17</v>
      </c>
      <c r="L48" s="103">
        <v>1991</v>
      </c>
      <c r="M48" s="103">
        <v>1995</v>
      </c>
      <c r="N48" s="103">
        <v>197809</v>
      </c>
      <c r="O48" s="103">
        <v>296636</v>
      </c>
      <c r="P48" s="103">
        <v>344436</v>
      </c>
      <c r="Q48" s="103">
        <v>251836</v>
      </c>
      <c r="R48" s="103">
        <v>24257</v>
      </c>
      <c r="S48" s="103"/>
      <c r="T48" s="103"/>
      <c r="U48" s="103">
        <v>24257</v>
      </c>
      <c r="V48" s="103">
        <v>30802</v>
      </c>
      <c r="W48" s="103"/>
      <c r="X48" s="103"/>
      <c r="Y48" s="103">
        <v>30802</v>
      </c>
      <c r="Z48" s="103">
        <v>306895</v>
      </c>
      <c r="AA48" s="103">
        <v>0</v>
      </c>
      <c r="AB48" s="103">
        <v>0</v>
      </c>
      <c r="AC48" s="103">
        <v>306895</v>
      </c>
      <c r="AD48" s="103"/>
      <c r="AE48" s="103"/>
      <c r="AF48" s="103"/>
      <c r="AG48" s="103">
        <v>0</v>
      </c>
      <c r="AH48" s="103">
        <v>306895</v>
      </c>
      <c r="AI48" s="103">
        <v>0</v>
      </c>
      <c r="AJ48" s="103">
        <v>0</v>
      </c>
      <c r="AK48" s="103">
        <v>306895</v>
      </c>
      <c r="AL48" s="103">
        <v>-10259</v>
      </c>
      <c r="AM48" s="103">
        <v>47800</v>
      </c>
      <c r="AN48" s="103">
        <v>0</v>
      </c>
      <c r="AO48" s="103">
        <v>37541</v>
      </c>
      <c r="AP48" s="103">
        <v>0</v>
      </c>
      <c r="AQ48" s="103">
        <v>98235</v>
      </c>
      <c r="AR48" s="103">
        <v>17608</v>
      </c>
      <c r="AS48" s="103">
        <v>17608</v>
      </c>
      <c r="AT48" s="103">
        <v>40750</v>
      </c>
      <c r="AU48" s="103">
        <v>130000</v>
      </c>
      <c r="AV48" s="103">
        <v>0</v>
      </c>
      <c r="AW48" s="103">
        <v>28685</v>
      </c>
      <c r="AX48" s="103">
        <v>24484</v>
      </c>
      <c r="AY48" s="103">
        <v>0</v>
      </c>
      <c r="AZ48" s="103">
        <v>246201</v>
      </c>
      <c r="BA48" s="104">
        <v>344436</v>
      </c>
      <c r="BB48" s="103"/>
      <c r="BC48" s="103">
        <v>63947</v>
      </c>
      <c r="BD48" s="103">
        <v>21920</v>
      </c>
      <c r="BE48" s="103">
        <v>16720</v>
      </c>
      <c r="BF48" s="104">
        <v>102587</v>
      </c>
      <c r="BG48" s="103">
        <v>112220</v>
      </c>
      <c r="BH48" s="103">
        <v>1169</v>
      </c>
      <c r="BI48" s="103">
        <v>405898</v>
      </c>
    </row>
    <row r="49" spans="1:61" s="105" customFormat="1">
      <c r="A49" s="102" t="s">
        <v>221</v>
      </c>
      <c r="B49" s="102" t="s">
        <v>356</v>
      </c>
      <c r="C49" s="102" t="s">
        <v>318</v>
      </c>
      <c r="D49" s="102" t="s">
        <v>382</v>
      </c>
      <c r="E49" s="102" t="s">
        <v>358</v>
      </c>
      <c r="F49" s="102" t="s">
        <v>320</v>
      </c>
      <c r="G49" s="102"/>
      <c r="H49" s="102" t="s">
        <v>326</v>
      </c>
      <c r="I49" s="102" t="s">
        <v>354</v>
      </c>
      <c r="J49" s="102" t="s">
        <v>347</v>
      </c>
      <c r="K49" s="103">
        <v>12</v>
      </c>
      <c r="L49" s="103">
        <v>1924</v>
      </c>
      <c r="M49" s="103">
        <v>1924</v>
      </c>
      <c r="N49" s="103"/>
      <c r="O49" s="103"/>
      <c r="P49" s="103">
        <v>0</v>
      </c>
      <c r="Q49" s="103">
        <v>0</v>
      </c>
      <c r="R49" s="103"/>
      <c r="S49" s="103"/>
      <c r="T49" s="103"/>
      <c r="U49" s="103">
        <v>0</v>
      </c>
      <c r="V49" s="103"/>
      <c r="W49" s="103"/>
      <c r="X49" s="103"/>
      <c r="Y49" s="103">
        <v>0</v>
      </c>
      <c r="Z49" s="103"/>
      <c r="AA49" s="103"/>
      <c r="AB49" s="103"/>
      <c r="AC49" s="103">
        <v>0</v>
      </c>
      <c r="AD49" s="103"/>
      <c r="AE49" s="103"/>
      <c r="AF49" s="103"/>
      <c r="AG49" s="103">
        <v>0</v>
      </c>
      <c r="AH49" s="103">
        <v>0</v>
      </c>
      <c r="AI49" s="103"/>
      <c r="AJ49" s="103"/>
      <c r="AK49" s="103">
        <v>0</v>
      </c>
      <c r="AL49" s="103">
        <v>0</v>
      </c>
      <c r="AM49" s="103">
        <v>0</v>
      </c>
      <c r="AN49" s="103">
        <v>0</v>
      </c>
      <c r="AO49" s="103">
        <v>0</v>
      </c>
      <c r="AP49" s="103">
        <v>0</v>
      </c>
      <c r="AQ49" s="103">
        <v>55922</v>
      </c>
      <c r="AR49" s="103">
        <v>2262</v>
      </c>
      <c r="AS49" s="103">
        <v>2262</v>
      </c>
      <c r="AT49" s="103">
        <v>0</v>
      </c>
      <c r="AU49" s="103">
        <v>85000</v>
      </c>
      <c r="AV49" s="103">
        <v>0</v>
      </c>
      <c r="AW49" s="103">
        <v>0</v>
      </c>
      <c r="AX49" s="103">
        <v>0</v>
      </c>
      <c r="AY49" s="103">
        <v>0</v>
      </c>
      <c r="AZ49" s="103">
        <v>87812</v>
      </c>
      <c r="BA49" s="104">
        <v>143734</v>
      </c>
      <c r="BB49" s="103"/>
      <c r="BC49" s="103"/>
      <c r="BD49" s="103"/>
      <c r="BE49" s="103"/>
      <c r="BF49" s="104">
        <v>0</v>
      </c>
      <c r="BG49" s="103">
        <v>0</v>
      </c>
      <c r="BH49" s="103">
        <v>4532</v>
      </c>
      <c r="BI49" s="103">
        <v>6032</v>
      </c>
    </row>
    <row r="50" spans="1:61" s="105" customFormat="1">
      <c r="A50" s="102" t="s">
        <v>221</v>
      </c>
      <c r="B50" s="102" t="s">
        <v>356</v>
      </c>
      <c r="C50" s="102" t="s">
        <v>318</v>
      </c>
      <c r="D50" s="102" t="s">
        <v>382</v>
      </c>
      <c r="E50" s="102" t="s">
        <v>358</v>
      </c>
      <c r="F50" s="102" t="s">
        <v>320</v>
      </c>
      <c r="G50" s="102"/>
      <c r="H50" s="102" t="s">
        <v>326</v>
      </c>
      <c r="I50" s="102" t="s">
        <v>354</v>
      </c>
      <c r="J50" s="102" t="s">
        <v>347</v>
      </c>
      <c r="K50" s="103">
        <v>12</v>
      </c>
      <c r="L50" s="103">
        <v>1924</v>
      </c>
      <c r="M50" s="103">
        <v>1924</v>
      </c>
      <c r="N50" s="103"/>
      <c r="O50" s="103"/>
      <c r="P50" s="103">
        <v>0</v>
      </c>
      <c r="Q50" s="103">
        <v>0</v>
      </c>
      <c r="R50" s="103"/>
      <c r="S50" s="103"/>
      <c r="T50" s="103"/>
      <c r="U50" s="103">
        <v>0</v>
      </c>
      <c r="V50" s="103"/>
      <c r="W50" s="103"/>
      <c r="X50" s="103"/>
      <c r="Y50" s="103">
        <v>0</v>
      </c>
      <c r="Z50" s="103">
        <v>0</v>
      </c>
      <c r="AA50" s="103">
        <v>0</v>
      </c>
      <c r="AB50" s="103">
        <v>0</v>
      </c>
      <c r="AC50" s="103">
        <v>0</v>
      </c>
      <c r="AD50" s="103"/>
      <c r="AE50" s="103"/>
      <c r="AF50" s="103"/>
      <c r="AG50" s="103">
        <v>0</v>
      </c>
      <c r="AH50" s="103">
        <v>0</v>
      </c>
      <c r="AI50" s="103">
        <v>0</v>
      </c>
      <c r="AJ50" s="103">
        <v>0</v>
      </c>
      <c r="AK50" s="103">
        <v>0</v>
      </c>
      <c r="AL50" s="103">
        <v>0</v>
      </c>
      <c r="AM50" s="103">
        <v>0</v>
      </c>
      <c r="AN50" s="103">
        <v>0</v>
      </c>
      <c r="AO50" s="103">
        <v>0</v>
      </c>
      <c r="AP50" s="103">
        <v>0</v>
      </c>
      <c r="AQ50" s="103">
        <v>54568</v>
      </c>
      <c r="AR50" s="103">
        <v>6363</v>
      </c>
      <c r="AS50" s="103">
        <v>6363</v>
      </c>
      <c r="AT50" s="103">
        <v>0</v>
      </c>
      <c r="AU50" s="103">
        <v>85000</v>
      </c>
      <c r="AV50" s="103">
        <v>0</v>
      </c>
      <c r="AW50" s="103">
        <v>0</v>
      </c>
      <c r="AX50" s="103">
        <v>7404</v>
      </c>
      <c r="AY50" s="103">
        <v>0</v>
      </c>
      <c r="AZ50" s="103">
        <v>99692</v>
      </c>
      <c r="BA50" s="104">
        <v>154260</v>
      </c>
      <c r="BB50" s="103"/>
      <c r="BC50" s="103"/>
      <c r="BD50" s="103"/>
      <c r="BE50" s="103">
        <v>0</v>
      </c>
      <c r="BF50" s="104">
        <v>0</v>
      </c>
      <c r="BG50" s="103">
        <v>0</v>
      </c>
      <c r="BH50" s="103">
        <v>4472</v>
      </c>
      <c r="BI50" s="103">
        <v>6122</v>
      </c>
    </row>
    <row r="51" spans="1:61" s="105" customFormat="1">
      <c r="A51" s="102" t="s">
        <v>221</v>
      </c>
      <c r="B51" s="102" t="s">
        <v>356</v>
      </c>
      <c r="C51" s="102" t="s">
        <v>318</v>
      </c>
      <c r="D51" s="102" t="s">
        <v>383</v>
      </c>
      <c r="E51" s="102" t="s">
        <v>358</v>
      </c>
      <c r="F51" s="102" t="s">
        <v>320</v>
      </c>
      <c r="G51" s="102"/>
      <c r="H51" s="102" t="s">
        <v>322</v>
      </c>
      <c r="I51" s="102"/>
      <c r="J51" s="102" t="s">
        <v>384</v>
      </c>
      <c r="K51" s="103">
        <v>36</v>
      </c>
      <c r="L51" s="103">
        <v>1862</v>
      </c>
      <c r="M51" s="103">
        <v>1862</v>
      </c>
      <c r="N51" s="103"/>
      <c r="O51" s="103"/>
      <c r="P51" s="103">
        <v>0</v>
      </c>
      <c r="Q51" s="103">
        <v>0</v>
      </c>
      <c r="R51" s="103"/>
      <c r="S51" s="103"/>
      <c r="T51" s="103"/>
      <c r="U51" s="103">
        <v>0</v>
      </c>
      <c r="V51" s="103"/>
      <c r="W51" s="103"/>
      <c r="X51" s="103"/>
      <c r="Y51" s="103">
        <v>0</v>
      </c>
      <c r="Z51" s="103"/>
      <c r="AA51" s="103"/>
      <c r="AB51" s="103"/>
      <c r="AC51" s="103">
        <v>0</v>
      </c>
      <c r="AD51" s="103"/>
      <c r="AE51" s="103"/>
      <c r="AF51" s="103"/>
      <c r="AG51" s="103">
        <v>0</v>
      </c>
      <c r="AH51" s="103">
        <v>0</v>
      </c>
      <c r="AI51" s="103"/>
      <c r="AJ51" s="103"/>
      <c r="AK51" s="103">
        <v>0</v>
      </c>
      <c r="AL51" s="103">
        <v>0</v>
      </c>
      <c r="AM51" s="103">
        <v>0</v>
      </c>
      <c r="AN51" s="103">
        <v>0</v>
      </c>
      <c r="AO51" s="103">
        <v>0</v>
      </c>
      <c r="AP51" s="103">
        <v>0</v>
      </c>
      <c r="AQ51" s="103">
        <v>334255</v>
      </c>
      <c r="AR51" s="103">
        <v>310916</v>
      </c>
      <c r="AS51" s="103">
        <v>468185</v>
      </c>
      <c r="AT51" s="103">
        <v>1534592</v>
      </c>
      <c r="AU51" s="103">
        <v>360000</v>
      </c>
      <c r="AV51" s="103">
        <v>0</v>
      </c>
      <c r="AW51" s="103">
        <v>557113</v>
      </c>
      <c r="AX51" s="103">
        <v>635000</v>
      </c>
      <c r="AY51" s="103">
        <v>0</v>
      </c>
      <c r="AZ51" s="103">
        <v>4856461</v>
      </c>
      <c r="BA51" s="104">
        <v>-312910</v>
      </c>
      <c r="BB51" s="103">
        <v>666872</v>
      </c>
      <c r="BC51" s="103">
        <v>198345</v>
      </c>
      <c r="BD51" s="103">
        <v>398044</v>
      </c>
      <c r="BE51" s="103">
        <v>1857885</v>
      </c>
      <c r="BF51" s="104">
        <v>3121146</v>
      </c>
      <c r="BG51" s="103">
        <v>3799429</v>
      </c>
      <c r="BH51" s="103">
        <v>84772</v>
      </c>
      <c r="BI51" s="103">
        <v>143653</v>
      </c>
    </row>
    <row r="52" spans="1:61" s="105" customFormat="1">
      <c r="A52" s="102" t="s">
        <v>221</v>
      </c>
      <c r="B52" s="102" t="s">
        <v>356</v>
      </c>
      <c r="C52" s="102" t="s">
        <v>318</v>
      </c>
      <c r="D52" s="102" t="s">
        <v>383</v>
      </c>
      <c r="E52" s="102" t="s">
        <v>358</v>
      </c>
      <c r="F52" s="102" t="s">
        <v>320</v>
      </c>
      <c r="G52" s="102"/>
      <c r="H52" s="102" t="s">
        <v>322</v>
      </c>
      <c r="I52" s="102"/>
      <c r="J52" s="102" t="s">
        <v>384</v>
      </c>
      <c r="K52" s="103">
        <v>36</v>
      </c>
      <c r="L52" s="103">
        <v>1862</v>
      </c>
      <c r="M52" s="103">
        <v>1862</v>
      </c>
      <c r="N52" s="103"/>
      <c r="O52" s="103"/>
      <c r="P52" s="103">
        <v>0</v>
      </c>
      <c r="Q52" s="103">
        <v>0</v>
      </c>
      <c r="R52" s="103"/>
      <c r="S52" s="103"/>
      <c r="T52" s="103"/>
      <c r="U52" s="103">
        <v>0</v>
      </c>
      <c r="V52" s="103"/>
      <c r="W52" s="103"/>
      <c r="X52" s="103"/>
      <c r="Y52" s="103">
        <v>0</v>
      </c>
      <c r="Z52" s="103"/>
      <c r="AA52" s="103"/>
      <c r="AB52" s="103"/>
      <c r="AC52" s="103">
        <v>0</v>
      </c>
      <c r="AD52" s="103"/>
      <c r="AE52" s="103"/>
      <c r="AF52" s="103"/>
      <c r="AG52" s="103">
        <v>0</v>
      </c>
      <c r="AH52" s="103">
        <v>0</v>
      </c>
      <c r="AI52" s="103"/>
      <c r="AJ52" s="103"/>
      <c r="AK52" s="103">
        <v>0</v>
      </c>
      <c r="AL52" s="103">
        <v>0</v>
      </c>
      <c r="AM52" s="103">
        <v>0</v>
      </c>
      <c r="AN52" s="103">
        <v>0</v>
      </c>
      <c r="AO52" s="103">
        <v>0</v>
      </c>
      <c r="AP52" s="103">
        <v>0</v>
      </c>
      <c r="AQ52" s="103">
        <v>-4615467</v>
      </c>
      <c r="AR52" s="103">
        <v>146504</v>
      </c>
      <c r="AS52" s="103">
        <v>162504</v>
      </c>
      <c r="AT52" s="103">
        <v>1161166</v>
      </c>
      <c r="AU52" s="103">
        <v>210000</v>
      </c>
      <c r="AV52" s="103">
        <v>0</v>
      </c>
      <c r="AW52" s="103">
        <v>529271</v>
      </c>
      <c r="AX52" s="103">
        <v>150000</v>
      </c>
      <c r="AY52" s="103">
        <v>70000</v>
      </c>
      <c r="AZ52" s="103">
        <v>3330831</v>
      </c>
      <c r="BA52" s="104">
        <v>-16392559</v>
      </c>
      <c r="BB52" s="103">
        <v>635435</v>
      </c>
      <c r="BC52" s="103">
        <v>212805</v>
      </c>
      <c r="BD52" s="103">
        <v>424270</v>
      </c>
      <c r="BE52" s="103">
        <v>1795863</v>
      </c>
      <c r="BF52" s="104">
        <v>3068373</v>
      </c>
      <c r="BG52" s="103">
        <v>3689659</v>
      </c>
      <c r="BH52" s="103">
        <v>64380</v>
      </c>
      <c r="BI52" s="103">
        <v>128297</v>
      </c>
    </row>
    <row r="53" spans="1:61" s="105" customFormat="1">
      <c r="A53" s="102" t="s">
        <v>221</v>
      </c>
      <c r="B53" s="102" t="s">
        <v>356</v>
      </c>
      <c r="C53" s="102" t="s">
        <v>318</v>
      </c>
      <c r="D53" s="102" t="s">
        <v>383</v>
      </c>
      <c r="E53" s="102" t="s">
        <v>358</v>
      </c>
      <c r="F53" s="102" t="s">
        <v>320</v>
      </c>
      <c r="G53" s="102"/>
      <c r="H53" s="102" t="s">
        <v>322</v>
      </c>
      <c r="I53" s="102"/>
      <c r="J53" s="102" t="s">
        <v>384</v>
      </c>
      <c r="K53" s="103">
        <v>36</v>
      </c>
      <c r="L53" s="103">
        <v>1862</v>
      </c>
      <c r="M53" s="103">
        <v>1862</v>
      </c>
      <c r="N53" s="103"/>
      <c r="O53" s="103"/>
      <c r="P53" s="103">
        <v>0</v>
      </c>
      <c r="Q53" s="103">
        <v>0</v>
      </c>
      <c r="R53" s="103"/>
      <c r="S53" s="103"/>
      <c r="T53" s="103"/>
      <c r="U53" s="103">
        <v>0</v>
      </c>
      <c r="V53" s="103"/>
      <c r="W53" s="103"/>
      <c r="X53" s="103"/>
      <c r="Y53" s="103">
        <v>0</v>
      </c>
      <c r="Z53" s="103"/>
      <c r="AA53" s="103"/>
      <c r="AB53" s="103"/>
      <c r="AC53" s="103">
        <v>0</v>
      </c>
      <c r="AD53" s="103"/>
      <c r="AE53" s="103"/>
      <c r="AF53" s="103"/>
      <c r="AG53" s="103">
        <v>0</v>
      </c>
      <c r="AH53" s="103">
        <v>0</v>
      </c>
      <c r="AI53" s="103"/>
      <c r="AJ53" s="103"/>
      <c r="AK53" s="103">
        <v>0</v>
      </c>
      <c r="AL53" s="103">
        <v>0</v>
      </c>
      <c r="AM53" s="103">
        <v>0</v>
      </c>
      <c r="AN53" s="103">
        <v>0</v>
      </c>
      <c r="AO53" s="103">
        <v>0</v>
      </c>
      <c r="AP53" s="103">
        <v>0</v>
      </c>
      <c r="AQ53" s="103">
        <v>2588495</v>
      </c>
      <c r="AR53" s="103">
        <v>121381</v>
      </c>
      <c r="AS53" s="103">
        <v>552220</v>
      </c>
      <c r="AT53" s="103">
        <v>977314</v>
      </c>
      <c r="AU53" s="103">
        <v>503500</v>
      </c>
      <c r="AV53" s="103">
        <v>0</v>
      </c>
      <c r="AW53" s="103">
        <v>535000</v>
      </c>
      <c r="AX53" s="103">
        <v>106800</v>
      </c>
      <c r="AY53" s="103">
        <v>0</v>
      </c>
      <c r="AZ53" s="103">
        <v>3624339</v>
      </c>
      <c r="BA53" s="104">
        <v>16616357</v>
      </c>
      <c r="BB53" s="103">
        <v>686461</v>
      </c>
      <c r="BC53" s="103">
        <v>667322</v>
      </c>
      <c r="BD53" s="103">
        <v>474192</v>
      </c>
      <c r="BE53" s="103">
        <v>1332298</v>
      </c>
      <c r="BF53" s="104">
        <v>3160273</v>
      </c>
      <c r="BG53" s="103">
        <v>3837463</v>
      </c>
      <c r="BH53" s="103">
        <v>51560</v>
      </c>
      <c r="BI53" s="103">
        <v>102293</v>
      </c>
    </row>
    <row r="54" spans="1:61" s="105" customFormat="1">
      <c r="A54" s="102" t="s">
        <v>221</v>
      </c>
      <c r="B54" s="102" t="s">
        <v>356</v>
      </c>
      <c r="C54" s="102" t="s">
        <v>318</v>
      </c>
      <c r="D54" s="102" t="s">
        <v>385</v>
      </c>
      <c r="E54" s="102" t="s">
        <v>358</v>
      </c>
      <c r="F54" s="102" t="s">
        <v>320</v>
      </c>
      <c r="G54" s="102" t="s">
        <v>386</v>
      </c>
      <c r="H54" s="102" t="s">
        <v>331</v>
      </c>
      <c r="I54" s="102"/>
      <c r="J54" s="102" t="s">
        <v>332</v>
      </c>
      <c r="K54" s="103">
        <v>22</v>
      </c>
      <c r="L54" s="103">
        <v>1975</v>
      </c>
      <c r="M54" s="103">
        <v>1976</v>
      </c>
      <c r="N54" s="103">
        <v>688917</v>
      </c>
      <c r="O54" s="103">
        <v>831261</v>
      </c>
      <c r="P54" s="103">
        <v>831261</v>
      </c>
      <c r="Q54" s="103">
        <v>419030</v>
      </c>
      <c r="R54" s="103">
        <v>15100</v>
      </c>
      <c r="S54" s="103"/>
      <c r="T54" s="103"/>
      <c r="U54" s="103">
        <v>15100</v>
      </c>
      <c r="V54" s="103">
        <v>194604</v>
      </c>
      <c r="W54" s="103"/>
      <c r="X54" s="103"/>
      <c r="Y54" s="103">
        <v>194604</v>
      </c>
      <c r="Z54" s="103">
        <v>628734</v>
      </c>
      <c r="AA54" s="103"/>
      <c r="AB54" s="103"/>
      <c r="AC54" s="103">
        <v>628734</v>
      </c>
      <c r="AD54" s="103"/>
      <c r="AE54" s="103"/>
      <c r="AF54" s="103"/>
      <c r="AG54" s="103">
        <v>0</v>
      </c>
      <c r="AH54" s="103">
        <v>628734</v>
      </c>
      <c r="AI54" s="103"/>
      <c r="AJ54" s="103"/>
      <c r="AK54" s="103">
        <v>628734</v>
      </c>
      <c r="AL54" s="103">
        <v>237527</v>
      </c>
      <c r="AM54" s="103">
        <v>-35000</v>
      </c>
      <c r="AN54" s="103">
        <v>0</v>
      </c>
      <c r="AO54" s="103">
        <v>202527</v>
      </c>
      <c r="AP54" s="103">
        <v>20664</v>
      </c>
      <c r="AQ54" s="103">
        <v>502290</v>
      </c>
      <c r="AR54" s="103">
        <v>9440</v>
      </c>
      <c r="AS54" s="103">
        <v>9440</v>
      </c>
      <c r="AT54" s="103">
        <v>10000</v>
      </c>
      <c r="AU54" s="103">
        <v>2031</v>
      </c>
      <c r="AV54" s="103">
        <v>0</v>
      </c>
      <c r="AW54" s="103">
        <v>19000</v>
      </c>
      <c r="AX54" s="103">
        <v>285000</v>
      </c>
      <c r="AY54" s="103">
        <v>0</v>
      </c>
      <c r="AZ54" s="103">
        <v>328971</v>
      </c>
      <c r="BA54" s="104">
        <v>831261</v>
      </c>
      <c r="BB54" s="103"/>
      <c r="BC54" s="103">
        <v>219743</v>
      </c>
      <c r="BD54" s="103"/>
      <c r="BE54" s="103">
        <v>69138</v>
      </c>
      <c r="BF54" s="104">
        <v>288881</v>
      </c>
      <c r="BG54" s="103">
        <v>383652</v>
      </c>
      <c r="BH54" s="103">
        <v>46130</v>
      </c>
      <c r="BI54" s="103">
        <v>54830</v>
      </c>
    </row>
    <row r="55" spans="1:61" s="105" customFormat="1">
      <c r="A55" s="102" t="s">
        <v>221</v>
      </c>
      <c r="B55" s="102" t="s">
        <v>356</v>
      </c>
      <c r="C55" s="102" t="s">
        <v>318</v>
      </c>
      <c r="D55" s="102" t="s">
        <v>185</v>
      </c>
      <c r="E55" s="102" t="s">
        <v>358</v>
      </c>
      <c r="F55" s="102" t="s">
        <v>320</v>
      </c>
      <c r="G55" s="102" t="s">
        <v>186</v>
      </c>
      <c r="H55" s="102" t="s">
        <v>378</v>
      </c>
      <c r="I55" s="102"/>
      <c r="J55" s="102" t="s">
        <v>187</v>
      </c>
      <c r="K55" s="103">
        <v>12</v>
      </c>
      <c r="L55" s="103">
        <v>1989</v>
      </c>
      <c r="M55" s="103">
        <v>1989</v>
      </c>
      <c r="N55" s="103">
        <v>1168296</v>
      </c>
      <c r="O55" s="103">
        <v>448910</v>
      </c>
      <c r="P55" s="103">
        <v>607628</v>
      </c>
      <c r="Q55" s="103">
        <v>406365</v>
      </c>
      <c r="R55" s="103"/>
      <c r="S55" s="103"/>
      <c r="T55" s="103"/>
      <c r="U55" s="103">
        <v>0</v>
      </c>
      <c r="V55" s="103">
        <v>114734</v>
      </c>
      <c r="W55" s="103"/>
      <c r="X55" s="103"/>
      <c r="Y55" s="103">
        <v>114734</v>
      </c>
      <c r="Z55" s="103">
        <v>521099</v>
      </c>
      <c r="AA55" s="103">
        <v>0</v>
      </c>
      <c r="AB55" s="103">
        <v>0</v>
      </c>
      <c r="AC55" s="103">
        <v>521099</v>
      </c>
      <c r="AD55" s="103"/>
      <c r="AE55" s="103"/>
      <c r="AF55" s="103"/>
      <c r="AG55" s="103">
        <v>0</v>
      </c>
      <c r="AH55" s="103">
        <v>521099</v>
      </c>
      <c r="AI55" s="103">
        <v>0</v>
      </c>
      <c r="AJ55" s="103">
        <v>0</v>
      </c>
      <c r="AK55" s="103">
        <v>521099</v>
      </c>
      <c r="AL55" s="103">
        <v>-72189</v>
      </c>
      <c r="AM55" s="103">
        <v>158718</v>
      </c>
      <c r="AN55" s="103">
        <v>0</v>
      </c>
      <c r="AO55" s="103">
        <v>86529</v>
      </c>
      <c r="AP55" s="103">
        <v>0</v>
      </c>
      <c r="AQ55" s="103">
        <v>45328</v>
      </c>
      <c r="AR55" s="103">
        <v>23388</v>
      </c>
      <c r="AS55" s="103">
        <v>23388</v>
      </c>
      <c r="AT55" s="103">
        <v>25570</v>
      </c>
      <c r="AU55" s="103">
        <v>310121</v>
      </c>
      <c r="AV55" s="103">
        <v>0</v>
      </c>
      <c r="AW55" s="103">
        <v>0</v>
      </c>
      <c r="AX55" s="103">
        <v>110000</v>
      </c>
      <c r="AY55" s="103">
        <v>64800</v>
      </c>
      <c r="AZ55" s="103">
        <v>562300</v>
      </c>
      <c r="BA55" s="104">
        <v>607628</v>
      </c>
      <c r="BB55" s="103">
        <v>225241</v>
      </c>
      <c r="BC55" s="103"/>
      <c r="BD55" s="103"/>
      <c r="BE55" s="103">
        <v>50667</v>
      </c>
      <c r="BF55" s="104">
        <v>275908</v>
      </c>
      <c r="BG55" s="103">
        <v>320305</v>
      </c>
      <c r="BH55" s="103">
        <v>0</v>
      </c>
      <c r="BI55" s="103">
        <v>0</v>
      </c>
    </row>
    <row r="56" spans="1:61" s="105" customFormat="1">
      <c r="A56" s="102" t="s">
        <v>221</v>
      </c>
      <c r="B56" s="102" t="s">
        <v>356</v>
      </c>
      <c r="C56" s="102" t="s">
        <v>318</v>
      </c>
      <c r="D56" s="102" t="s">
        <v>185</v>
      </c>
      <c r="E56" s="102" t="s">
        <v>358</v>
      </c>
      <c r="F56" s="102" t="s">
        <v>320</v>
      </c>
      <c r="G56" s="102"/>
      <c r="H56" s="102" t="s">
        <v>378</v>
      </c>
      <c r="I56" s="102"/>
      <c r="J56" s="102" t="s">
        <v>187</v>
      </c>
      <c r="K56" s="103">
        <v>12</v>
      </c>
      <c r="L56" s="103">
        <v>1989</v>
      </c>
      <c r="M56" s="103">
        <v>1989</v>
      </c>
      <c r="N56" s="103">
        <v>632482</v>
      </c>
      <c r="O56" s="103">
        <v>776515</v>
      </c>
      <c r="P56" s="103">
        <v>695569</v>
      </c>
      <c r="Q56" s="103">
        <v>531021</v>
      </c>
      <c r="R56" s="103">
        <v>63983</v>
      </c>
      <c r="S56" s="103"/>
      <c r="T56" s="103"/>
      <c r="U56" s="103">
        <v>63983</v>
      </c>
      <c r="V56" s="103">
        <v>157075</v>
      </c>
      <c r="W56" s="103"/>
      <c r="X56" s="103"/>
      <c r="Y56" s="103">
        <v>157075</v>
      </c>
      <c r="Z56" s="103">
        <v>752079</v>
      </c>
      <c r="AA56" s="103">
        <v>0</v>
      </c>
      <c r="AB56" s="103">
        <v>0</v>
      </c>
      <c r="AC56" s="103">
        <v>752079</v>
      </c>
      <c r="AD56" s="103"/>
      <c r="AE56" s="103"/>
      <c r="AF56" s="103"/>
      <c r="AG56" s="103">
        <v>0</v>
      </c>
      <c r="AH56" s="103">
        <v>752079</v>
      </c>
      <c r="AI56" s="103">
        <v>0</v>
      </c>
      <c r="AJ56" s="103">
        <v>0</v>
      </c>
      <c r="AK56" s="103">
        <v>752079</v>
      </c>
      <c r="AL56" s="103">
        <v>24436</v>
      </c>
      <c r="AM56" s="103">
        <v>-80946</v>
      </c>
      <c r="AN56" s="103">
        <v>0</v>
      </c>
      <c r="AO56" s="103">
        <v>-56510</v>
      </c>
      <c r="AP56" s="103">
        <v>0</v>
      </c>
      <c r="AQ56" s="103">
        <v>45028</v>
      </c>
      <c r="AR56" s="103">
        <v>6885</v>
      </c>
      <c r="AS56" s="103">
        <v>6885</v>
      </c>
      <c r="AT56" s="103">
        <v>25836</v>
      </c>
      <c r="AU56" s="103">
        <v>154500</v>
      </c>
      <c r="AV56" s="103">
        <v>0</v>
      </c>
      <c r="AW56" s="103">
        <v>0</v>
      </c>
      <c r="AX56" s="103">
        <v>331485</v>
      </c>
      <c r="AY56" s="103">
        <v>47500</v>
      </c>
      <c r="AZ56" s="103">
        <v>650541</v>
      </c>
      <c r="BA56" s="104">
        <v>695569</v>
      </c>
      <c r="BB56" s="103">
        <v>273286</v>
      </c>
      <c r="BC56" s="103"/>
      <c r="BD56" s="103">
        <v>51445</v>
      </c>
      <c r="BE56" s="103">
        <v>103986</v>
      </c>
      <c r="BF56" s="104">
        <v>428717</v>
      </c>
      <c r="BG56" s="103">
        <v>465877</v>
      </c>
      <c r="BH56" s="103">
        <v>0</v>
      </c>
      <c r="BI56" s="103">
        <v>1800</v>
      </c>
    </row>
    <row r="57" spans="1:61" s="105" customFormat="1">
      <c r="A57" s="102" t="s">
        <v>221</v>
      </c>
      <c r="B57" s="102" t="s">
        <v>356</v>
      </c>
      <c r="C57" s="102" t="s">
        <v>318</v>
      </c>
      <c r="D57" s="102" t="s">
        <v>188</v>
      </c>
      <c r="E57" s="102" t="s">
        <v>358</v>
      </c>
      <c r="F57" s="102" t="s">
        <v>320</v>
      </c>
      <c r="G57" s="102" t="s">
        <v>189</v>
      </c>
      <c r="H57" s="102" t="s">
        <v>326</v>
      </c>
      <c r="I57" s="102" t="s">
        <v>327</v>
      </c>
      <c r="J57" s="102" t="s">
        <v>328</v>
      </c>
      <c r="K57" s="103">
        <v>24</v>
      </c>
      <c r="L57" s="103">
        <v>1935</v>
      </c>
      <c r="M57" s="103">
        <v>1935</v>
      </c>
      <c r="N57" s="103">
        <v>18511983</v>
      </c>
      <c r="O57" s="103">
        <v>10035827</v>
      </c>
      <c r="P57" s="103">
        <v>10505916</v>
      </c>
      <c r="Q57" s="103">
        <v>8802041</v>
      </c>
      <c r="R57" s="103">
        <v>334362</v>
      </c>
      <c r="S57" s="103"/>
      <c r="T57" s="103"/>
      <c r="U57" s="103">
        <v>334362</v>
      </c>
      <c r="V57" s="103">
        <v>1430589</v>
      </c>
      <c r="W57" s="103"/>
      <c r="X57" s="103"/>
      <c r="Y57" s="103">
        <v>1430589</v>
      </c>
      <c r="Z57" s="103">
        <v>10566992</v>
      </c>
      <c r="AA57" s="103"/>
      <c r="AB57" s="103"/>
      <c r="AC57" s="103">
        <v>10566992</v>
      </c>
      <c r="AD57" s="103"/>
      <c r="AE57" s="103"/>
      <c r="AF57" s="103"/>
      <c r="AG57" s="103">
        <v>0</v>
      </c>
      <c r="AH57" s="103">
        <v>10566992</v>
      </c>
      <c r="AI57" s="103"/>
      <c r="AJ57" s="103"/>
      <c r="AK57" s="103">
        <v>10566992</v>
      </c>
      <c r="AL57" s="103">
        <v>-424983</v>
      </c>
      <c r="AM57" s="103">
        <v>-24862</v>
      </c>
      <c r="AN57" s="103">
        <v>229019</v>
      </c>
      <c r="AO57" s="103">
        <v>-220826</v>
      </c>
      <c r="AP57" s="103">
        <v>1347655</v>
      </c>
      <c r="AQ57" s="103">
        <v>3547779</v>
      </c>
      <c r="AR57" s="103">
        <v>1976851</v>
      </c>
      <c r="AS57" s="103">
        <v>3069551</v>
      </c>
      <c r="AT57" s="103">
        <v>935846</v>
      </c>
      <c r="AU57" s="103">
        <v>1917426</v>
      </c>
      <c r="AV57" s="103">
        <v>0</v>
      </c>
      <c r="AW57" s="103">
        <v>814243</v>
      </c>
      <c r="AX57" s="103">
        <v>376400</v>
      </c>
      <c r="AY57" s="103">
        <v>15000</v>
      </c>
      <c r="AZ57" s="103">
        <v>7420998</v>
      </c>
      <c r="BA57" s="104">
        <v>10346166</v>
      </c>
      <c r="BB57" s="103">
        <v>3913136</v>
      </c>
      <c r="BC57" s="103">
        <v>1381483</v>
      </c>
      <c r="BD57" s="103">
        <v>119342</v>
      </c>
      <c r="BE57" s="103">
        <v>690105</v>
      </c>
      <c r="BF57" s="104">
        <v>6104066</v>
      </c>
      <c r="BG57" s="103">
        <v>7881013</v>
      </c>
      <c r="BH57" s="103">
        <v>125000</v>
      </c>
      <c r="BI57" s="103">
        <v>175000</v>
      </c>
    </row>
    <row r="58" spans="1:61" s="105" customFormat="1">
      <c r="A58" s="102" t="s">
        <v>221</v>
      </c>
      <c r="B58" s="102" t="s">
        <v>356</v>
      </c>
      <c r="C58" s="102" t="s">
        <v>318</v>
      </c>
      <c r="D58" s="102" t="s">
        <v>190</v>
      </c>
      <c r="E58" s="102" t="s">
        <v>358</v>
      </c>
      <c r="F58" s="102" t="s">
        <v>320</v>
      </c>
      <c r="G58" s="102" t="s">
        <v>191</v>
      </c>
      <c r="H58" s="102" t="s">
        <v>331</v>
      </c>
      <c r="I58" s="102"/>
      <c r="J58" s="102" t="s">
        <v>332</v>
      </c>
      <c r="K58" s="103">
        <v>31</v>
      </c>
      <c r="L58" s="103">
        <v>1861</v>
      </c>
      <c r="M58" s="103">
        <v>1864</v>
      </c>
      <c r="N58" s="103">
        <v>11705983</v>
      </c>
      <c r="O58" s="103">
        <v>3829179</v>
      </c>
      <c r="P58" s="103">
        <v>3848572</v>
      </c>
      <c r="Q58" s="103">
        <v>2768906</v>
      </c>
      <c r="R58" s="103">
        <v>0</v>
      </c>
      <c r="S58" s="103"/>
      <c r="T58" s="103"/>
      <c r="U58" s="103">
        <v>0</v>
      </c>
      <c r="V58" s="103">
        <v>630641</v>
      </c>
      <c r="W58" s="103"/>
      <c r="X58" s="103"/>
      <c r="Y58" s="103">
        <v>630641</v>
      </c>
      <c r="Z58" s="103">
        <v>3399547</v>
      </c>
      <c r="AA58" s="103">
        <v>0</v>
      </c>
      <c r="AB58" s="103">
        <v>0</v>
      </c>
      <c r="AC58" s="103">
        <v>3399547</v>
      </c>
      <c r="AD58" s="103"/>
      <c r="AE58" s="103"/>
      <c r="AF58" s="103"/>
      <c r="AG58" s="103">
        <v>0</v>
      </c>
      <c r="AH58" s="103">
        <v>3399547</v>
      </c>
      <c r="AI58" s="103">
        <v>0</v>
      </c>
      <c r="AJ58" s="103">
        <v>0</v>
      </c>
      <c r="AK58" s="103">
        <v>3399547</v>
      </c>
      <c r="AL58" s="103">
        <v>956012</v>
      </c>
      <c r="AM58" s="103">
        <v>513128</v>
      </c>
      <c r="AN58" s="103">
        <v>-377337</v>
      </c>
      <c r="AO58" s="103">
        <v>1091803</v>
      </c>
      <c r="AP58" s="103">
        <v>0</v>
      </c>
      <c r="AQ58" s="103">
        <v>2648325</v>
      </c>
      <c r="AR58" s="103">
        <v>104641</v>
      </c>
      <c r="AS58" s="103">
        <v>124183</v>
      </c>
      <c r="AT58" s="103">
        <v>15786</v>
      </c>
      <c r="AU58" s="103">
        <v>222615</v>
      </c>
      <c r="AV58" s="103">
        <v>3277</v>
      </c>
      <c r="AW58" s="103">
        <v>920252</v>
      </c>
      <c r="AX58" s="103">
        <v>162713</v>
      </c>
      <c r="AY58" s="103">
        <v>0</v>
      </c>
      <c r="AZ58" s="103">
        <v>1726627</v>
      </c>
      <c r="BA58" s="104">
        <v>4491350</v>
      </c>
      <c r="BB58" s="103">
        <v>0</v>
      </c>
      <c r="BC58" s="103">
        <v>1275288</v>
      </c>
      <c r="BD58" s="103">
        <v>0</v>
      </c>
      <c r="BE58" s="103">
        <v>331986</v>
      </c>
      <c r="BF58" s="104">
        <v>1607274</v>
      </c>
      <c r="BG58" s="103">
        <v>1895347</v>
      </c>
      <c r="BH58" s="103">
        <v>184325</v>
      </c>
      <c r="BI58" s="103">
        <v>231399</v>
      </c>
    </row>
    <row r="59" spans="1:61" s="105" customFormat="1">
      <c r="A59" s="102" t="s">
        <v>221</v>
      </c>
      <c r="B59" s="102" t="s">
        <v>356</v>
      </c>
      <c r="C59" s="102" t="s">
        <v>318</v>
      </c>
      <c r="D59" s="102" t="s">
        <v>190</v>
      </c>
      <c r="E59" s="102" t="s">
        <v>358</v>
      </c>
      <c r="F59" s="102" t="s">
        <v>320</v>
      </c>
      <c r="G59" s="102" t="s">
        <v>191</v>
      </c>
      <c r="H59" s="102" t="s">
        <v>331</v>
      </c>
      <c r="I59" s="102"/>
      <c r="J59" s="102" t="s">
        <v>332</v>
      </c>
      <c r="K59" s="103">
        <v>31</v>
      </c>
      <c r="L59" s="103">
        <v>1861</v>
      </c>
      <c r="M59" s="103">
        <v>1864</v>
      </c>
      <c r="N59" s="103">
        <v>12395116</v>
      </c>
      <c r="O59" s="103">
        <v>3603579</v>
      </c>
      <c r="P59" s="103">
        <v>3370251</v>
      </c>
      <c r="Q59" s="103">
        <v>2651140</v>
      </c>
      <c r="R59" s="103">
        <v>299463</v>
      </c>
      <c r="S59" s="103"/>
      <c r="T59" s="103"/>
      <c r="U59" s="103">
        <v>299463</v>
      </c>
      <c r="V59" s="103">
        <v>577565</v>
      </c>
      <c r="W59" s="103"/>
      <c r="X59" s="103"/>
      <c r="Y59" s="103">
        <v>577565</v>
      </c>
      <c r="Z59" s="103">
        <v>3528168</v>
      </c>
      <c r="AA59" s="103">
        <v>0</v>
      </c>
      <c r="AB59" s="103">
        <v>0</v>
      </c>
      <c r="AC59" s="103">
        <v>3528168</v>
      </c>
      <c r="AD59" s="103"/>
      <c r="AE59" s="103"/>
      <c r="AF59" s="103"/>
      <c r="AG59" s="103">
        <v>0</v>
      </c>
      <c r="AH59" s="103">
        <v>3528168</v>
      </c>
      <c r="AI59" s="103">
        <v>0</v>
      </c>
      <c r="AJ59" s="103">
        <v>0</v>
      </c>
      <c r="AK59" s="103">
        <v>3528168</v>
      </c>
      <c r="AL59" s="103">
        <v>566288</v>
      </c>
      <c r="AM59" s="103">
        <v>-201832</v>
      </c>
      <c r="AN59" s="103">
        <v>0</v>
      </c>
      <c r="AO59" s="103">
        <v>364456</v>
      </c>
      <c r="AP59" s="103">
        <v>0</v>
      </c>
      <c r="AQ59" s="103">
        <v>2105471</v>
      </c>
      <c r="AR59" s="103">
        <v>173287</v>
      </c>
      <c r="AS59" s="103">
        <v>197082</v>
      </c>
      <c r="AT59" s="103">
        <v>12228</v>
      </c>
      <c r="AU59" s="103">
        <v>161772</v>
      </c>
      <c r="AV59" s="103">
        <v>0</v>
      </c>
      <c r="AW59" s="103">
        <v>912667</v>
      </c>
      <c r="AX59" s="103">
        <v>137713</v>
      </c>
      <c r="AY59" s="103">
        <v>0</v>
      </c>
      <c r="AZ59" s="103">
        <v>1755657</v>
      </c>
      <c r="BA59" s="104">
        <v>3892624</v>
      </c>
      <c r="BB59" s="103">
        <v>0</v>
      </c>
      <c r="BC59" s="103">
        <v>1023328</v>
      </c>
      <c r="BD59" s="103">
        <v>183885</v>
      </c>
      <c r="BE59" s="103">
        <v>327538</v>
      </c>
      <c r="BF59" s="104">
        <v>1534751</v>
      </c>
      <c r="BG59" s="103">
        <v>1848717</v>
      </c>
      <c r="BH59" s="103">
        <v>136050</v>
      </c>
      <c r="BI59" s="103">
        <v>202191</v>
      </c>
    </row>
    <row r="60" spans="1:61" s="105" customFormat="1">
      <c r="A60" s="102" t="s">
        <v>221</v>
      </c>
      <c r="B60" s="102" t="s">
        <v>356</v>
      </c>
      <c r="C60" s="102" t="s">
        <v>318</v>
      </c>
      <c r="D60" s="102" t="s">
        <v>192</v>
      </c>
      <c r="E60" s="102" t="s">
        <v>358</v>
      </c>
      <c r="F60" s="102" t="s">
        <v>320</v>
      </c>
      <c r="G60" s="102" t="s">
        <v>193</v>
      </c>
      <c r="H60" s="102" t="s">
        <v>322</v>
      </c>
      <c r="I60" s="102"/>
      <c r="J60" s="102" t="s">
        <v>384</v>
      </c>
      <c r="K60" s="103">
        <v>25</v>
      </c>
      <c r="L60" s="103">
        <v>1966</v>
      </c>
      <c r="M60" s="103">
        <v>2000</v>
      </c>
      <c r="N60" s="103">
        <v>6816570</v>
      </c>
      <c r="O60" s="103">
        <v>4318856</v>
      </c>
      <c r="P60" s="103">
        <v>3549169</v>
      </c>
      <c r="Q60" s="103">
        <v>1517049</v>
      </c>
      <c r="R60" s="103">
        <v>2279150</v>
      </c>
      <c r="S60" s="103"/>
      <c r="T60" s="103"/>
      <c r="U60" s="103">
        <v>2279150</v>
      </c>
      <c r="V60" s="103">
        <v>751495</v>
      </c>
      <c r="W60" s="103"/>
      <c r="X60" s="103"/>
      <c r="Y60" s="103">
        <v>751495</v>
      </c>
      <c r="Z60" s="103">
        <v>4547694</v>
      </c>
      <c r="AA60" s="103"/>
      <c r="AB60" s="103"/>
      <c r="AC60" s="103">
        <v>4547694</v>
      </c>
      <c r="AD60" s="103"/>
      <c r="AE60" s="103"/>
      <c r="AF60" s="103"/>
      <c r="AG60" s="103">
        <v>0</v>
      </c>
      <c r="AH60" s="103">
        <v>4547694</v>
      </c>
      <c r="AI60" s="103"/>
      <c r="AJ60" s="103"/>
      <c r="AK60" s="103">
        <v>4547694</v>
      </c>
      <c r="AL60" s="103">
        <v>-228838</v>
      </c>
      <c r="AM60" s="103">
        <v>-2272500</v>
      </c>
      <c r="AN60" s="103">
        <v>1502813</v>
      </c>
      <c r="AO60" s="103">
        <v>-998525</v>
      </c>
      <c r="AP60" s="103">
        <v>0</v>
      </c>
      <c r="AQ60" s="103">
        <v>409292</v>
      </c>
      <c r="AR60" s="103">
        <v>88572</v>
      </c>
      <c r="AS60" s="103">
        <v>1625850</v>
      </c>
      <c r="AT60" s="103">
        <v>100000</v>
      </c>
      <c r="AU60" s="103">
        <v>158729</v>
      </c>
      <c r="AV60" s="103">
        <v>0</v>
      </c>
      <c r="AW60" s="103">
        <v>90471</v>
      </c>
      <c r="AX60" s="103">
        <v>26900</v>
      </c>
      <c r="AY60" s="103">
        <v>41110</v>
      </c>
      <c r="AZ60" s="103">
        <v>3492920</v>
      </c>
      <c r="BA60" s="104">
        <v>3549169</v>
      </c>
      <c r="BB60" s="103"/>
      <c r="BC60" s="103">
        <v>455200</v>
      </c>
      <c r="BD60" s="103">
        <v>156627</v>
      </c>
      <c r="BE60" s="103">
        <v>429508</v>
      </c>
      <c r="BF60" s="104">
        <v>1041335</v>
      </c>
      <c r="BG60" s="103">
        <v>1241832</v>
      </c>
      <c r="BH60" s="103">
        <v>31995</v>
      </c>
      <c r="BI60" s="103">
        <v>41583</v>
      </c>
    </row>
    <row r="61" spans="1:61" s="105" customFormat="1">
      <c r="A61" s="102" t="s">
        <v>221</v>
      </c>
      <c r="B61" s="102" t="s">
        <v>356</v>
      </c>
      <c r="C61" s="102" t="s">
        <v>318</v>
      </c>
      <c r="D61" s="102" t="s">
        <v>194</v>
      </c>
      <c r="E61" s="102" t="s">
        <v>358</v>
      </c>
      <c r="F61" s="102" t="s">
        <v>320</v>
      </c>
      <c r="G61" s="102"/>
      <c r="H61" s="102" t="s">
        <v>384</v>
      </c>
      <c r="I61" s="102"/>
      <c r="J61" s="102" t="s">
        <v>324</v>
      </c>
      <c r="K61" s="103">
        <v>18</v>
      </c>
      <c r="L61" s="103">
        <v>1974</v>
      </c>
      <c r="M61" s="103">
        <v>1974</v>
      </c>
      <c r="N61" s="103">
        <v>297361</v>
      </c>
      <c r="O61" s="103">
        <v>390730</v>
      </c>
      <c r="P61" s="103">
        <v>492167</v>
      </c>
      <c r="Q61" s="103">
        <v>257828</v>
      </c>
      <c r="R61" s="103">
        <v>36838</v>
      </c>
      <c r="S61" s="103"/>
      <c r="T61" s="103"/>
      <c r="U61" s="103">
        <v>36838</v>
      </c>
      <c r="V61" s="103">
        <v>123763</v>
      </c>
      <c r="W61" s="103"/>
      <c r="X61" s="103"/>
      <c r="Y61" s="103">
        <v>123763</v>
      </c>
      <c r="Z61" s="103">
        <v>418429</v>
      </c>
      <c r="AA61" s="103"/>
      <c r="AB61" s="103"/>
      <c r="AC61" s="103">
        <v>418429</v>
      </c>
      <c r="AD61" s="103"/>
      <c r="AE61" s="103"/>
      <c r="AF61" s="103"/>
      <c r="AG61" s="103">
        <v>0</v>
      </c>
      <c r="AH61" s="103">
        <v>418429</v>
      </c>
      <c r="AI61" s="103"/>
      <c r="AJ61" s="103"/>
      <c r="AK61" s="103">
        <v>418429</v>
      </c>
      <c r="AL61" s="103">
        <v>7209</v>
      </c>
      <c r="AM61" s="103">
        <v>66529</v>
      </c>
      <c r="AN61" s="103">
        <v>0</v>
      </c>
      <c r="AO61" s="103">
        <v>73738</v>
      </c>
      <c r="AP61" s="103">
        <v>0</v>
      </c>
      <c r="AQ61" s="103">
        <v>103167</v>
      </c>
      <c r="AR61" s="103">
        <v>6581</v>
      </c>
      <c r="AS61" s="103">
        <v>6581</v>
      </c>
      <c r="AT61" s="103">
        <v>2695</v>
      </c>
      <c r="AU61" s="103">
        <v>127115</v>
      </c>
      <c r="AV61" s="103">
        <v>0</v>
      </c>
      <c r="AW61" s="103">
        <v>45589</v>
      </c>
      <c r="AX61" s="103">
        <v>95000</v>
      </c>
      <c r="AY61" s="103">
        <v>0</v>
      </c>
      <c r="AZ61" s="103">
        <v>389000</v>
      </c>
      <c r="BA61" s="104">
        <v>492167</v>
      </c>
      <c r="BB61" s="103">
        <v>0</v>
      </c>
      <c r="BC61" s="103">
        <v>101004</v>
      </c>
      <c r="BD61" s="103">
        <v>23934</v>
      </c>
      <c r="BE61" s="103">
        <v>28133</v>
      </c>
      <c r="BF61" s="104">
        <v>153071</v>
      </c>
      <c r="BG61" s="103">
        <v>183453</v>
      </c>
      <c r="BH61" s="103">
        <v>129</v>
      </c>
      <c r="BI61" s="103">
        <v>12858</v>
      </c>
    </row>
    <row r="62" spans="1:61" s="105" customFormat="1">
      <c r="A62" s="102" t="s">
        <v>221</v>
      </c>
      <c r="B62" s="102" t="s">
        <v>356</v>
      </c>
      <c r="C62" s="102" t="s">
        <v>318</v>
      </c>
      <c r="D62" s="102" t="s">
        <v>194</v>
      </c>
      <c r="E62" s="102" t="s">
        <v>358</v>
      </c>
      <c r="F62" s="102" t="s">
        <v>320</v>
      </c>
      <c r="G62" s="102"/>
      <c r="H62" s="102" t="s">
        <v>384</v>
      </c>
      <c r="I62" s="102"/>
      <c r="J62" s="102" t="s">
        <v>324</v>
      </c>
      <c r="K62" s="103">
        <v>18</v>
      </c>
      <c r="L62" s="103">
        <v>1974</v>
      </c>
      <c r="M62" s="103">
        <v>1974</v>
      </c>
      <c r="N62" s="103">
        <v>202548</v>
      </c>
      <c r="O62" s="103">
        <v>386895</v>
      </c>
      <c r="P62" s="103">
        <v>489930</v>
      </c>
      <c r="Q62" s="103">
        <v>309150</v>
      </c>
      <c r="R62" s="103">
        <v>36251</v>
      </c>
      <c r="S62" s="103"/>
      <c r="T62" s="103"/>
      <c r="U62" s="103">
        <v>36251</v>
      </c>
      <c r="V62" s="103">
        <v>160100</v>
      </c>
      <c r="W62" s="103"/>
      <c r="X62" s="103"/>
      <c r="Y62" s="103">
        <v>160100</v>
      </c>
      <c r="Z62" s="103">
        <v>505501</v>
      </c>
      <c r="AA62" s="103"/>
      <c r="AB62" s="103"/>
      <c r="AC62" s="103">
        <v>505501</v>
      </c>
      <c r="AD62" s="103"/>
      <c r="AE62" s="103"/>
      <c r="AF62" s="103"/>
      <c r="AG62" s="103">
        <v>0</v>
      </c>
      <c r="AH62" s="103">
        <v>505501</v>
      </c>
      <c r="AI62" s="103"/>
      <c r="AJ62" s="103"/>
      <c r="AK62" s="103">
        <v>505501</v>
      </c>
      <c r="AL62" s="103">
        <v>-30147</v>
      </c>
      <c r="AM62" s="103">
        <v>14576</v>
      </c>
      <c r="AN62" s="103">
        <v>0</v>
      </c>
      <c r="AO62" s="103">
        <v>-15571</v>
      </c>
      <c r="AP62" s="103">
        <v>0</v>
      </c>
      <c r="AQ62" s="103">
        <v>119617</v>
      </c>
      <c r="AR62" s="103">
        <v>15354</v>
      </c>
      <c r="AS62" s="103">
        <v>15354</v>
      </c>
      <c r="AT62" s="103">
        <v>12705</v>
      </c>
      <c r="AU62" s="103">
        <v>155646</v>
      </c>
      <c r="AV62" s="103">
        <v>0</v>
      </c>
      <c r="AW62" s="103">
        <v>45962</v>
      </c>
      <c r="AX62" s="103">
        <v>111029</v>
      </c>
      <c r="AY62" s="103">
        <v>0</v>
      </c>
      <c r="AZ62" s="103">
        <v>370313</v>
      </c>
      <c r="BA62" s="104">
        <v>489930</v>
      </c>
      <c r="BB62" s="103">
        <v>0</v>
      </c>
      <c r="BC62" s="103">
        <v>110608</v>
      </c>
      <c r="BD62" s="103">
        <v>19760</v>
      </c>
      <c r="BE62" s="103">
        <v>29773</v>
      </c>
      <c r="BF62" s="104">
        <v>160141</v>
      </c>
      <c r="BG62" s="103">
        <v>197443</v>
      </c>
      <c r="BH62" s="103">
        <v>161</v>
      </c>
      <c r="BI62" s="103">
        <v>13937</v>
      </c>
    </row>
    <row r="63" spans="1:61" s="105" customFormat="1">
      <c r="A63" s="102" t="s">
        <v>221</v>
      </c>
      <c r="B63" s="102" t="s">
        <v>356</v>
      </c>
      <c r="C63" s="102" t="s">
        <v>318</v>
      </c>
      <c r="D63" s="102" t="s">
        <v>195</v>
      </c>
      <c r="E63" s="102" t="s">
        <v>358</v>
      </c>
      <c r="F63" s="102" t="s">
        <v>320</v>
      </c>
      <c r="G63" s="102" t="s">
        <v>196</v>
      </c>
      <c r="H63" s="102" t="s">
        <v>331</v>
      </c>
      <c r="I63" s="102"/>
      <c r="J63" s="102" t="s">
        <v>197</v>
      </c>
      <c r="K63" s="103">
        <v>25</v>
      </c>
      <c r="L63" s="103">
        <v>1947</v>
      </c>
      <c r="M63" s="103">
        <v>1951</v>
      </c>
      <c r="N63" s="103"/>
      <c r="O63" s="103"/>
      <c r="P63" s="103">
        <v>0</v>
      </c>
      <c r="Q63" s="103">
        <v>0</v>
      </c>
      <c r="R63" s="103"/>
      <c r="S63" s="103"/>
      <c r="T63" s="103"/>
      <c r="U63" s="103">
        <v>0</v>
      </c>
      <c r="V63" s="103"/>
      <c r="W63" s="103"/>
      <c r="X63" s="103"/>
      <c r="Y63" s="103">
        <v>0</v>
      </c>
      <c r="Z63" s="103">
        <v>0</v>
      </c>
      <c r="AA63" s="103">
        <v>0</v>
      </c>
      <c r="AB63" s="103">
        <v>0</v>
      </c>
      <c r="AC63" s="103">
        <v>0</v>
      </c>
      <c r="AD63" s="103"/>
      <c r="AE63" s="103"/>
      <c r="AF63" s="103"/>
      <c r="AG63" s="103">
        <v>0</v>
      </c>
      <c r="AH63" s="103">
        <v>0</v>
      </c>
      <c r="AI63" s="103">
        <v>0</v>
      </c>
      <c r="AJ63" s="103">
        <v>0</v>
      </c>
      <c r="AK63" s="103">
        <v>0</v>
      </c>
      <c r="AL63" s="103">
        <v>0</v>
      </c>
      <c r="AM63" s="103">
        <v>0</v>
      </c>
      <c r="AN63" s="103">
        <v>0</v>
      </c>
      <c r="AO63" s="103">
        <v>0</v>
      </c>
      <c r="AP63" s="103">
        <v>0</v>
      </c>
      <c r="AQ63" s="103">
        <v>2172</v>
      </c>
      <c r="AR63" s="103"/>
      <c r="AS63" s="103">
        <v>0</v>
      </c>
      <c r="AT63" s="103">
        <v>0</v>
      </c>
      <c r="AU63" s="103">
        <v>0</v>
      </c>
      <c r="AV63" s="103">
        <v>0</v>
      </c>
      <c r="AW63" s="103">
        <v>0</v>
      </c>
      <c r="AX63" s="103">
        <v>0</v>
      </c>
      <c r="AY63" s="103">
        <v>0</v>
      </c>
      <c r="AZ63" s="103">
        <v>103604</v>
      </c>
      <c r="BA63" s="104">
        <v>105776</v>
      </c>
      <c r="BB63" s="103"/>
      <c r="BC63" s="103">
        <v>76271</v>
      </c>
      <c r="BD63" s="103"/>
      <c r="BE63" s="103">
        <v>3319</v>
      </c>
      <c r="BF63" s="104">
        <v>79590</v>
      </c>
      <c r="BG63" s="103">
        <v>103523</v>
      </c>
      <c r="BH63" s="103">
        <v>233</v>
      </c>
      <c r="BI63" s="103">
        <v>413</v>
      </c>
    </row>
    <row r="64" spans="1:61" s="105" customFormat="1">
      <c r="A64" s="102" t="s">
        <v>221</v>
      </c>
      <c r="B64" s="102" t="s">
        <v>356</v>
      </c>
      <c r="C64" s="102" t="s">
        <v>318</v>
      </c>
      <c r="D64" s="102" t="s">
        <v>195</v>
      </c>
      <c r="E64" s="102" t="s">
        <v>358</v>
      </c>
      <c r="F64" s="102" t="s">
        <v>320</v>
      </c>
      <c r="G64" s="102"/>
      <c r="H64" s="102" t="s">
        <v>198</v>
      </c>
      <c r="I64" s="102"/>
      <c r="J64" s="102" t="s">
        <v>197</v>
      </c>
      <c r="K64" s="103">
        <v>23</v>
      </c>
      <c r="L64" s="103">
        <v>2003</v>
      </c>
      <c r="M64" s="103">
        <v>1951</v>
      </c>
      <c r="N64" s="103"/>
      <c r="O64" s="103"/>
      <c r="P64" s="103">
        <v>0</v>
      </c>
      <c r="Q64" s="103">
        <v>0</v>
      </c>
      <c r="R64" s="103"/>
      <c r="S64" s="103"/>
      <c r="T64" s="103"/>
      <c r="U64" s="103">
        <v>0</v>
      </c>
      <c r="V64" s="103"/>
      <c r="W64" s="103"/>
      <c r="X64" s="103"/>
      <c r="Y64" s="103">
        <v>0</v>
      </c>
      <c r="Z64" s="103">
        <v>0</v>
      </c>
      <c r="AA64" s="103">
        <v>0</v>
      </c>
      <c r="AB64" s="103">
        <v>0</v>
      </c>
      <c r="AC64" s="103">
        <v>0</v>
      </c>
      <c r="AD64" s="103"/>
      <c r="AE64" s="103"/>
      <c r="AF64" s="103"/>
      <c r="AG64" s="103">
        <v>0</v>
      </c>
      <c r="AH64" s="103">
        <v>0</v>
      </c>
      <c r="AI64" s="103">
        <v>0</v>
      </c>
      <c r="AJ64" s="103">
        <v>0</v>
      </c>
      <c r="AK64" s="103">
        <v>0</v>
      </c>
      <c r="AL64" s="103">
        <v>0</v>
      </c>
      <c r="AM64" s="103">
        <v>0</v>
      </c>
      <c r="AN64" s="103">
        <v>0</v>
      </c>
      <c r="AO64" s="103">
        <v>0</v>
      </c>
      <c r="AP64" s="103">
        <v>0</v>
      </c>
      <c r="AQ64" s="103">
        <v>5650</v>
      </c>
      <c r="AR64" s="103">
        <v>0</v>
      </c>
      <c r="AS64" s="103">
        <v>0</v>
      </c>
      <c r="AT64" s="103">
        <v>0</v>
      </c>
      <c r="AU64" s="103">
        <v>0</v>
      </c>
      <c r="AV64" s="103">
        <v>0</v>
      </c>
      <c r="AW64" s="103">
        <v>0</v>
      </c>
      <c r="AX64" s="103">
        <v>7500</v>
      </c>
      <c r="AY64" s="103">
        <v>0</v>
      </c>
      <c r="AZ64" s="103">
        <v>267158</v>
      </c>
      <c r="BA64" s="104">
        <v>272808</v>
      </c>
      <c r="BB64" s="103">
        <v>1000</v>
      </c>
      <c r="BC64" s="103">
        <v>96434</v>
      </c>
      <c r="BD64" s="103"/>
      <c r="BE64" s="103">
        <v>24665</v>
      </c>
      <c r="BF64" s="104">
        <v>122099</v>
      </c>
      <c r="BG64" s="103">
        <v>155809</v>
      </c>
      <c r="BH64" s="103">
        <v>45</v>
      </c>
      <c r="BI64" s="103">
        <v>80</v>
      </c>
    </row>
    <row r="65" spans="1:61" s="105" customFormat="1">
      <c r="A65" s="102" t="s">
        <v>221</v>
      </c>
      <c r="B65" s="102" t="s">
        <v>356</v>
      </c>
      <c r="C65" s="102" t="s">
        <v>318</v>
      </c>
      <c r="D65" s="102" t="s">
        <v>195</v>
      </c>
      <c r="E65" s="102" t="s">
        <v>358</v>
      </c>
      <c r="F65" s="102" t="s">
        <v>320</v>
      </c>
      <c r="G65" s="102"/>
      <c r="H65" s="102" t="s">
        <v>198</v>
      </c>
      <c r="I65" s="102"/>
      <c r="J65" s="102" t="s">
        <v>197</v>
      </c>
      <c r="K65" s="103">
        <v>23</v>
      </c>
      <c r="L65" s="103">
        <v>2003</v>
      </c>
      <c r="M65" s="103">
        <v>1951</v>
      </c>
      <c r="N65" s="103"/>
      <c r="O65" s="103"/>
      <c r="P65" s="103">
        <v>0</v>
      </c>
      <c r="Q65" s="103">
        <v>0</v>
      </c>
      <c r="R65" s="103"/>
      <c r="S65" s="103"/>
      <c r="T65" s="103"/>
      <c r="U65" s="103">
        <v>0</v>
      </c>
      <c r="V65" s="103"/>
      <c r="W65" s="103"/>
      <c r="X65" s="103"/>
      <c r="Y65" s="103">
        <v>0</v>
      </c>
      <c r="Z65" s="103">
        <v>0</v>
      </c>
      <c r="AA65" s="103">
        <v>0</v>
      </c>
      <c r="AB65" s="103">
        <v>0</v>
      </c>
      <c r="AC65" s="103">
        <v>0</v>
      </c>
      <c r="AD65" s="103"/>
      <c r="AE65" s="103"/>
      <c r="AF65" s="103"/>
      <c r="AG65" s="103">
        <v>0</v>
      </c>
      <c r="AH65" s="103">
        <v>0</v>
      </c>
      <c r="AI65" s="103">
        <v>0</v>
      </c>
      <c r="AJ65" s="103">
        <v>0</v>
      </c>
      <c r="AK65" s="103">
        <v>0</v>
      </c>
      <c r="AL65" s="103">
        <v>0</v>
      </c>
      <c r="AM65" s="103">
        <v>0</v>
      </c>
      <c r="AN65" s="103">
        <v>0</v>
      </c>
      <c r="AO65" s="103">
        <v>0</v>
      </c>
      <c r="AP65" s="103">
        <v>0</v>
      </c>
      <c r="AQ65" s="103">
        <v>3000</v>
      </c>
      <c r="AR65" s="103"/>
      <c r="AS65" s="103">
        <v>0</v>
      </c>
      <c r="AT65" s="103">
        <v>0</v>
      </c>
      <c r="AU65" s="103">
        <v>2610</v>
      </c>
      <c r="AV65" s="103">
        <v>0</v>
      </c>
      <c r="AW65" s="103">
        <v>0</v>
      </c>
      <c r="AX65" s="103">
        <v>5000</v>
      </c>
      <c r="AY65" s="103">
        <v>0</v>
      </c>
      <c r="AZ65" s="103">
        <v>221722</v>
      </c>
      <c r="BA65" s="104">
        <v>224722</v>
      </c>
      <c r="BB65" s="103">
        <v>800</v>
      </c>
      <c r="BC65" s="103">
        <v>105347</v>
      </c>
      <c r="BD65" s="103">
        <v>0</v>
      </c>
      <c r="BE65" s="103">
        <v>24015</v>
      </c>
      <c r="BF65" s="104">
        <v>130162</v>
      </c>
      <c r="BG65" s="103">
        <v>167802</v>
      </c>
      <c r="BH65" s="103">
        <v>15</v>
      </c>
      <c r="BI65" s="103">
        <v>42</v>
      </c>
    </row>
    <row r="66" spans="1:61" s="105" customFormat="1">
      <c r="A66" s="102" t="s">
        <v>221</v>
      </c>
      <c r="B66" s="102" t="s">
        <v>356</v>
      </c>
      <c r="C66" s="102" t="s">
        <v>318</v>
      </c>
      <c r="D66" s="102" t="s">
        <v>199</v>
      </c>
      <c r="E66" s="102" t="s">
        <v>358</v>
      </c>
      <c r="F66" s="102" t="s">
        <v>320</v>
      </c>
      <c r="G66" s="102" t="s">
        <v>381</v>
      </c>
      <c r="H66" s="102" t="s">
        <v>322</v>
      </c>
      <c r="I66" s="102" t="s">
        <v>323</v>
      </c>
      <c r="J66" s="102" t="s">
        <v>324</v>
      </c>
      <c r="K66" s="103">
        <v>8</v>
      </c>
      <c r="L66" s="103">
        <v>1981</v>
      </c>
      <c r="M66" s="103">
        <v>1985</v>
      </c>
      <c r="N66" s="103"/>
      <c r="O66" s="103"/>
      <c r="P66" s="103">
        <v>0</v>
      </c>
      <c r="Q66" s="103">
        <v>0</v>
      </c>
      <c r="R66" s="103"/>
      <c r="S66" s="103"/>
      <c r="T66" s="103"/>
      <c r="U66" s="103">
        <v>0</v>
      </c>
      <c r="V66" s="103"/>
      <c r="W66" s="103"/>
      <c r="X66" s="103"/>
      <c r="Y66" s="103">
        <v>0</v>
      </c>
      <c r="Z66" s="103"/>
      <c r="AA66" s="103"/>
      <c r="AB66" s="103"/>
      <c r="AC66" s="103">
        <v>0</v>
      </c>
      <c r="AD66" s="103"/>
      <c r="AE66" s="103"/>
      <c r="AF66" s="103"/>
      <c r="AG66" s="103">
        <v>0</v>
      </c>
      <c r="AH66" s="103">
        <v>0</v>
      </c>
      <c r="AI66" s="103"/>
      <c r="AJ66" s="103"/>
      <c r="AK66" s="103">
        <v>0</v>
      </c>
      <c r="AL66" s="103">
        <v>0</v>
      </c>
      <c r="AM66" s="103">
        <v>0</v>
      </c>
      <c r="AN66" s="103">
        <v>0</v>
      </c>
      <c r="AO66" s="103">
        <v>0</v>
      </c>
      <c r="AP66" s="103">
        <v>0</v>
      </c>
      <c r="AQ66" s="103">
        <v>850</v>
      </c>
      <c r="AR66" s="103">
        <v>433</v>
      </c>
      <c r="AS66" s="103">
        <v>433</v>
      </c>
      <c r="AT66" s="103">
        <v>0</v>
      </c>
      <c r="AU66" s="103">
        <v>0</v>
      </c>
      <c r="AV66" s="103">
        <v>0</v>
      </c>
      <c r="AW66" s="103">
        <v>7868</v>
      </c>
      <c r="AX66" s="103">
        <v>4000</v>
      </c>
      <c r="AY66" s="103">
        <v>0</v>
      </c>
      <c r="AZ66" s="103">
        <v>42951</v>
      </c>
      <c r="BA66" s="104">
        <v>43801</v>
      </c>
      <c r="BB66" s="103">
        <v>0</v>
      </c>
      <c r="BC66" s="103">
        <v>1000</v>
      </c>
      <c r="BD66" s="103">
        <v>0</v>
      </c>
      <c r="BE66" s="103">
        <v>2287</v>
      </c>
      <c r="BF66" s="104">
        <v>3287</v>
      </c>
      <c r="BG66" s="103">
        <v>5113</v>
      </c>
      <c r="BH66" s="103">
        <v>0</v>
      </c>
      <c r="BI66" s="103">
        <v>8000</v>
      </c>
    </row>
    <row r="67" spans="1:61" s="105" customFormat="1">
      <c r="A67" s="102" t="s">
        <v>221</v>
      </c>
      <c r="B67" s="102" t="s">
        <v>356</v>
      </c>
      <c r="C67" s="102" t="s">
        <v>318</v>
      </c>
      <c r="D67" s="102" t="s">
        <v>199</v>
      </c>
      <c r="E67" s="102" t="s">
        <v>358</v>
      </c>
      <c r="F67" s="102" t="s">
        <v>320</v>
      </c>
      <c r="G67" s="102" t="s">
        <v>381</v>
      </c>
      <c r="H67" s="102" t="s">
        <v>322</v>
      </c>
      <c r="I67" s="102" t="s">
        <v>323</v>
      </c>
      <c r="J67" s="102" t="s">
        <v>324</v>
      </c>
      <c r="K67" s="103">
        <v>5</v>
      </c>
      <c r="L67" s="103">
        <v>1981</v>
      </c>
      <c r="M67" s="103">
        <v>1985</v>
      </c>
      <c r="N67" s="103"/>
      <c r="O67" s="103"/>
      <c r="P67" s="103">
        <v>0</v>
      </c>
      <c r="Q67" s="103">
        <v>0</v>
      </c>
      <c r="R67" s="103"/>
      <c r="S67" s="103"/>
      <c r="T67" s="103"/>
      <c r="U67" s="103">
        <v>0</v>
      </c>
      <c r="V67" s="103"/>
      <c r="W67" s="103"/>
      <c r="X67" s="103"/>
      <c r="Y67" s="103">
        <v>0</v>
      </c>
      <c r="Z67" s="103"/>
      <c r="AA67" s="103"/>
      <c r="AB67" s="103"/>
      <c r="AC67" s="103">
        <v>0</v>
      </c>
      <c r="AD67" s="103"/>
      <c r="AE67" s="103"/>
      <c r="AF67" s="103"/>
      <c r="AG67" s="103">
        <v>0</v>
      </c>
      <c r="AH67" s="103">
        <v>0</v>
      </c>
      <c r="AI67" s="103"/>
      <c r="AJ67" s="103"/>
      <c r="AK67" s="103">
        <v>0</v>
      </c>
      <c r="AL67" s="103">
        <v>0</v>
      </c>
      <c r="AM67" s="103">
        <v>0</v>
      </c>
      <c r="AN67" s="103">
        <v>0</v>
      </c>
      <c r="AO67" s="103">
        <v>0</v>
      </c>
      <c r="AP67" s="103">
        <v>0</v>
      </c>
      <c r="AQ67" s="103">
        <v>900</v>
      </c>
      <c r="AR67" s="103">
        <v>1327</v>
      </c>
      <c r="AS67" s="103">
        <v>1327</v>
      </c>
      <c r="AT67" s="103">
        <v>3000</v>
      </c>
      <c r="AU67" s="103">
        <v>7500</v>
      </c>
      <c r="AV67" s="103">
        <v>2000</v>
      </c>
      <c r="AW67" s="103">
        <v>3110</v>
      </c>
      <c r="AX67" s="103">
        <v>44000</v>
      </c>
      <c r="AY67" s="103">
        <v>0</v>
      </c>
      <c r="AZ67" s="103">
        <v>88327</v>
      </c>
      <c r="BA67" s="104">
        <v>89227</v>
      </c>
      <c r="BB67" s="103">
        <v>0</v>
      </c>
      <c r="BC67" s="103">
        <v>9560</v>
      </c>
      <c r="BD67" s="103">
        <v>0</v>
      </c>
      <c r="BE67" s="103">
        <v>11690</v>
      </c>
      <c r="BF67" s="104">
        <v>21250</v>
      </c>
      <c r="BG67" s="103">
        <v>26784</v>
      </c>
      <c r="BH67" s="103">
        <v>0</v>
      </c>
      <c r="BI67" s="103">
        <v>8000</v>
      </c>
    </row>
    <row r="68" spans="1:61" s="105" customFormat="1">
      <c r="A68" s="102" t="s">
        <v>221</v>
      </c>
      <c r="B68" s="102" t="s">
        <v>200</v>
      </c>
      <c r="C68" s="102" t="s">
        <v>318</v>
      </c>
      <c r="D68" s="102" t="s">
        <v>201</v>
      </c>
      <c r="E68" s="102" t="s">
        <v>358</v>
      </c>
      <c r="F68" s="102" t="s">
        <v>320</v>
      </c>
      <c r="G68" s="102" t="s">
        <v>202</v>
      </c>
      <c r="H68" s="102" t="s">
        <v>198</v>
      </c>
      <c r="I68" s="102"/>
      <c r="J68" s="102" t="s">
        <v>332</v>
      </c>
      <c r="K68" s="103">
        <v>12</v>
      </c>
      <c r="L68" s="103">
        <v>1994</v>
      </c>
      <c r="M68" s="103">
        <v>1994</v>
      </c>
      <c r="N68" s="103">
        <v>107575</v>
      </c>
      <c r="O68" s="103">
        <v>260563</v>
      </c>
      <c r="P68" s="103">
        <v>259890</v>
      </c>
      <c r="Q68" s="103">
        <v>239580</v>
      </c>
      <c r="R68" s="103">
        <v>7452</v>
      </c>
      <c r="S68" s="103"/>
      <c r="T68" s="103"/>
      <c r="U68" s="103">
        <v>7452</v>
      </c>
      <c r="V68" s="103">
        <v>27804</v>
      </c>
      <c r="W68" s="103"/>
      <c r="X68" s="103"/>
      <c r="Y68" s="103">
        <v>27804</v>
      </c>
      <c r="Z68" s="103">
        <v>274836</v>
      </c>
      <c r="AA68" s="103"/>
      <c r="AB68" s="103"/>
      <c r="AC68" s="103">
        <v>274836</v>
      </c>
      <c r="AD68" s="103"/>
      <c r="AE68" s="103"/>
      <c r="AF68" s="103"/>
      <c r="AG68" s="103">
        <v>0</v>
      </c>
      <c r="AH68" s="103">
        <v>274836</v>
      </c>
      <c r="AI68" s="103"/>
      <c r="AJ68" s="103"/>
      <c r="AK68" s="103">
        <v>274836</v>
      </c>
      <c r="AL68" s="103">
        <v>-14273</v>
      </c>
      <c r="AM68" s="103">
        <v>-673</v>
      </c>
      <c r="AN68" s="103">
        <v>0</v>
      </c>
      <c r="AO68" s="103">
        <v>-14946</v>
      </c>
      <c r="AP68" s="103">
        <v>0</v>
      </c>
      <c r="AQ68" s="103">
        <v>147424</v>
      </c>
      <c r="AR68" s="103">
        <v>9018</v>
      </c>
      <c r="AS68" s="103">
        <v>9018</v>
      </c>
      <c r="AT68" s="103">
        <v>6127</v>
      </c>
      <c r="AU68" s="103">
        <v>28539</v>
      </c>
      <c r="AV68" s="103">
        <v>2000</v>
      </c>
      <c r="AW68" s="103">
        <v>14679</v>
      </c>
      <c r="AX68" s="103">
        <v>17252</v>
      </c>
      <c r="AY68" s="103">
        <v>14799</v>
      </c>
      <c r="AZ68" s="103">
        <v>112466</v>
      </c>
      <c r="BA68" s="104">
        <v>259890</v>
      </c>
      <c r="BB68" s="103">
        <v>11818</v>
      </c>
      <c r="BC68" s="103">
        <v>124764</v>
      </c>
      <c r="BD68" s="103"/>
      <c r="BE68" s="103"/>
      <c r="BF68" s="104">
        <v>136582</v>
      </c>
      <c r="BG68" s="103">
        <v>149290</v>
      </c>
      <c r="BH68" s="103">
        <v>25669</v>
      </c>
      <c r="BI68" s="103">
        <v>38840</v>
      </c>
    </row>
    <row r="69" spans="1:61" s="105" customFormat="1">
      <c r="A69" s="102" t="s">
        <v>221</v>
      </c>
      <c r="B69" s="102" t="s">
        <v>200</v>
      </c>
      <c r="C69" s="102" t="s">
        <v>318</v>
      </c>
      <c r="D69" s="102" t="s">
        <v>201</v>
      </c>
      <c r="E69" s="102" t="s">
        <v>358</v>
      </c>
      <c r="F69" s="102" t="s">
        <v>320</v>
      </c>
      <c r="G69" s="102" t="s">
        <v>202</v>
      </c>
      <c r="H69" s="102" t="s">
        <v>198</v>
      </c>
      <c r="I69" s="102"/>
      <c r="J69" s="102" t="s">
        <v>332</v>
      </c>
      <c r="K69" s="103">
        <v>11</v>
      </c>
      <c r="L69" s="103">
        <v>1994</v>
      </c>
      <c r="M69" s="103">
        <v>1994</v>
      </c>
      <c r="N69" s="103">
        <v>114643</v>
      </c>
      <c r="O69" s="103">
        <v>342573</v>
      </c>
      <c r="P69" s="103">
        <v>332048</v>
      </c>
      <c r="Q69" s="103">
        <v>221656</v>
      </c>
      <c r="R69" s="103">
        <v>19909</v>
      </c>
      <c r="S69" s="103"/>
      <c r="T69" s="103"/>
      <c r="U69" s="103">
        <v>19909</v>
      </c>
      <c r="V69" s="103">
        <v>74854</v>
      </c>
      <c r="W69" s="103"/>
      <c r="X69" s="103"/>
      <c r="Y69" s="103">
        <v>74854</v>
      </c>
      <c r="Z69" s="103">
        <v>316419</v>
      </c>
      <c r="AA69" s="103"/>
      <c r="AB69" s="103"/>
      <c r="AC69" s="103">
        <v>316419</v>
      </c>
      <c r="AD69" s="103"/>
      <c r="AE69" s="103"/>
      <c r="AF69" s="103"/>
      <c r="AG69" s="103">
        <v>0</v>
      </c>
      <c r="AH69" s="103">
        <v>316419</v>
      </c>
      <c r="AI69" s="103"/>
      <c r="AJ69" s="103"/>
      <c r="AK69" s="103">
        <v>316419</v>
      </c>
      <c r="AL69" s="103">
        <v>26154</v>
      </c>
      <c r="AM69" s="103">
        <v>-10525</v>
      </c>
      <c r="AN69" s="103">
        <v>0</v>
      </c>
      <c r="AO69" s="103">
        <v>15629</v>
      </c>
      <c r="AP69" s="103">
        <v>0</v>
      </c>
      <c r="AQ69" s="103">
        <v>182727</v>
      </c>
      <c r="AR69" s="103">
        <v>7897</v>
      </c>
      <c r="AS69" s="103">
        <v>7897</v>
      </c>
      <c r="AT69" s="103">
        <v>2165</v>
      </c>
      <c r="AU69" s="103">
        <v>53706</v>
      </c>
      <c r="AV69" s="103">
        <v>3000</v>
      </c>
      <c r="AW69" s="103">
        <v>23808</v>
      </c>
      <c r="AX69" s="103">
        <v>10750</v>
      </c>
      <c r="AY69" s="103">
        <v>30088</v>
      </c>
      <c r="AZ69" s="103">
        <v>149321</v>
      </c>
      <c r="BA69" s="104">
        <v>332048</v>
      </c>
      <c r="BB69" s="103">
        <v>13712</v>
      </c>
      <c r="BC69" s="103">
        <v>84231</v>
      </c>
      <c r="BD69" s="103">
        <v>13177</v>
      </c>
      <c r="BE69" s="103">
        <v>40874</v>
      </c>
      <c r="BF69" s="104">
        <v>151994</v>
      </c>
      <c r="BG69" s="103">
        <v>166647</v>
      </c>
      <c r="BH69" s="103">
        <v>24971</v>
      </c>
      <c r="BI69" s="103">
        <v>40313</v>
      </c>
    </row>
    <row r="70" spans="1:61" s="105" customFormat="1">
      <c r="A70" s="102" t="s">
        <v>221</v>
      </c>
      <c r="B70" s="102" t="s">
        <v>200</v>
      </c>
      <c r="C70" s="102" t="s">
        <v>318</v>
      </c>
      <c r="D70" s="102" t="s">
        <v>201</v>
      </c>
      <c r="E70" s="102" t="s">
        <v>358</v>
      </c>
      <c r="F70" s="102" t="s">
        <v>320</v>
      </c>
      <c r="G70" s="102" t="s">
        <v>202</v>
      </c>
      <c r="H70" s="102" t="s">
        <v>198</v>
      </c>
      <c r="I70" s="102"/>
      <c r="J70" s="102" t="s">
        <v>332</v>
      </c>
      <c r="K70" s="103">
        <v>11</v>
      </c>
      <c r="L70" s="103">
        <v>1994</v>
      </c>
      <c r="M70" s="103">
        <v>1994</v>
      </c>
      <c r="N70" s="103">
        <v>109453</v>
      </c>
      <c r="O70" s="103">
        <v>280342</v>
      </c>
      <c r="P70" s="103">
        <v>279865</v>
      </c>
      <c r="Q70" s="103">
        <v>199000</v>
      </c>
      <c r="R70" s="103">
        <v>25065</v>
      </c>
      <c r="S70" s="103"/>
      <c r="T70" s="103"/>
      <c r="U70" s="103">
        <v>25065</v>
      </c>
      <c r="V70" s="103">
        <v>72606</v>
      </c>
      <c r="W70" s="103"/>
      <c r="X70" s="103"/>
      <c r="Y70" s="103">
        <v>72606</v>
      </c>
      <c r="Z70" s="103">
        <v>296671</v>
      </c>
      <c r="AA70" s="103"/>
      <c r="AB70" s="103"/>
      <c r="AC70" s="103">
        <v>296671</v>
      </c>
      <c r="AD70" s="103"/>
      <c r="AE70" s="103"/>
      <c r="AF70" s="103"/>
      <c r="AG70" s="103">
        <v>0</v>
      </c>
      <c r="AH70" s="103">
        <v>296671</v>
      </c>
      <c r="AI70" s="103"/>
      <c r="AJ70" s="103"/>
      <c r="AK70" s="103">
        <v>296671</v>
      </c>
      <c r="AL70" s="103">
        <v>-16329</v>
      </c>
      <c r="AM70" s="103">
        <v>-477</v>
      </c>
      <c r="AN70" s="103">
        <v>0</v>
      </c>
      <c r="AO70" s="103">
        <v>-16806</v>
      </c>
      <c r="AP70" s="103">
        <v>0</v>
      </c>
      <c r="AQ70" s="103">
        <v>188372</v>
      </c>
      <c r="AR70" s="103">
        <v>4391</v>
      </c>
      <c r="AS70" s="103">
        <v>4391</v>
      </c>
      <c r="AT70" s="103">
        <v>524</v>
      </c>
      <c r="AU70" s="103">
        <v>15600</v>
      </c>
      <c r="AV70" s="103">
        <v>3000</v>
      </c>
      <c r="AW70" s="103">
        <v>22618</v>
      </c>
      <c r="AX70" s="103">
        <v>12654</v>
      </c>
      <c r="AY70" s="103">
        <v>0</v>
      </c>
      <c r="AZ70" s="103">
        <v>91493</v>
      </c>
      <c r="BA70" s="104">
        <v>279865</v>
      </c>
      <c r="BB70" s="103">
        <v>16209</v>
      </c>
      <c r="BC70" s="103">
        <v>74823</v>
      </c>
      <c r="BD70" s="103">
        <v>13600</v>
      </c>
      <c r="BE70" s="103">
        <v>41730</v>
      </c>
      <c r="BF70" s="104">
        <v>146362</v>
      </c>
      <c r="BG70" s="103">
        <v>159602</v>
      </c>
      <c r="BH70" s="103">
        <v>24898</v>
      </c>
      <c r="BI70" s="103">
        <v>40368</v>
      </c>
    </row>
    <row r="71" spans="1:61" s="105" customFormat="1">
      <c r="A71" s="102" t="s">
        <v>221</v>
      </c>
      <c r="B71" s="102" t="s">
        <v>203</v>
      </c>
      <c r="C71" s="102" t="s">
        <v>318</v>
      </c>
      <c r="D71" s="102" t="s">
        <v>204</v>
      </c>
      <c r="E71" s="102" t="s">
        <v>358</v>
      </c>
      <c r="F71" s="102" t="s">
        <v>205</v>
      </c>
      <c r="G71" s="102"/>
      <c r="H71" s="102" t="s">
        <v>206</v>
      </c>
      <c r="I71" s="102" t="s">
        <v>354</v>
      </c>
      <c r="J71" s="102" t="s">
        <v>322</v>
      </c>
      <c r="K71" s="103">
        <v>15</v>
      </c>
      <c r="L71" s="103">
        <v>1899</v>
      </c>
      <c r="M71" s="103">
        <v>1914</v>
      </c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  <c r="AE71" s="103"/>
      <c r="AF71" s="103"/>
      <c r="AG71" s="103"/>
      <c r="AH71" s="103"/>
      <c r="AI71" s="103"/>
      <c r="AJ71" s="103"/>
      <c r="AK71" s="103"/>
      <c r="AL71" s="103"/>
      <c r="AM71" s="103"/>
      <c r="AN71" s="103"/>
      <c r="AO71" s="103"/>
      <c r="AP71" s="103">
        <v>55234</v>
      </c>
      <c r="AQ71" s="103">
        <v>58144</v>
      </c>
      <c r="AR71" s="103">
        <v>475</v>
      </c>
      <c r="AS71" s="103">
        <v>475</v>
      </c>
      <c r="AT71" s="103">
        <v>0</v>
      </c>
      <c r="AU71" s="103">
        <v>3000</v>
      </c>
      <c r="AV71" s="103">
        <v>0</v>
      </c>
      <c r="AW71" s="103">
        <v>0</v>
      </c>
      <c r="AX71" s="103">
        <v>9700</v>
      </c>
      <c r="AY71" s="103">
        <v>0</v>
      </c>
      <c r="AZ71" s="103">
        <v>95925</v>
      </c>
      <c r="BA71" s="104">
        <v>154069</v>
      </c>
      <c r="BB71" s="103"/>
      <c r="BC71" s="103"/>
      <c r="BD71" s="103"/>
      <c r="BE71" s="103"/>
      <c r="BF71" s="104">
        <v>0</v>
      </c>
      <c r="BG71" s="103">
        <v>0</v>
      </c>
      <c r="BH71" s="103">
        <v>4100</v>
      </c>
      <c r="BI71" s="103">
        <v>6300</v>
      </c>
    </row>
    <row r="72" spans="1:61" s="105" customFormat="1">
      <c r="A72" s="102" t="s">
        <v>221</v>
      </c>
      <c r="B72" s="102" t="s">
        <v>203</v>
      </c>
      <c r="C72" s="102" t="s">
        <v>318</v>
      </c>
      <c r="D72" s="102" t="s">
        <v>204</v>
      </c>
      <c r="E72" s="102" t="s">
        <v>358</v>
      </c>
      <c r="F72" s="102" t="s">
        <v>205</v>
      </c>
      <c r="G72" s="102"/>
      <c r="H72" s="102" t="s">
        <v>206</v>
      </c>
      <c r="I72" s="102" t="s">
        <v>354</v>
      </c>
      <c r="J72" s="102" t="s">
        <v>322</v>
      </c>
      <c r="K72" s="103">
        <v>15</v>
      </c>
      <c r="L72" s="103">
        <v>1899</v>
      </c>
      <c r="M72" s="103">
        <v>1914</v>
      </c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  <c r="AE72" s="103"/>
      <c r="AF72" s="103"/>
      <c r="AG72" s="103"/>
      <c r="AH72" s="103"/>
      <c r="AI72" s="103"/>
      <c r="AJ72" s="103"/>
      <c r="AK72" s="103"/>
      <c r="AL72" s="103"/>
      <c r="AM72" s="103"/>
      <c r="AN72" s="103"/>
      <c r="AO72" s="103"/>
      <c r="AP72" s="103">
        <v>50370</v>
      </c>
      <c r="AQ72" s="103">
        <v>56271</v>
      </c>
      <c r="AR72" s="103">
        <v>340</v>
      </c>
      <c r="AS72" s="103">
        <v>340</v>
      </c>
      <c r="AT72" s="103">
        <v>0</v>
      </c>
      <c r="AU72" s="103">
        <v>3000</v>
      </c>
      <c r="AV72" s="103">
        <v>0</v>
      </c>
      <c r="AW72" s="103">
        <v>0</v>
      </c>
      <c r="AX72" s="103">
        <v>9576</v>
      </c>
      <c r="AY72" s="103">
        <v>0</v>
      </c>
      <c r="AZ72" s="103">
        <v>96631</v>
      </c>
      <c r="BA72" s="104">
        <v>152902</v>
      </c>
      <c r="BB72" s="103">
        <v>0</v>
      </c>
      <c r="BC72" s="103">
        <v>0</v>
      </c>
      <c r="BD72" s="103">
        <v>0</v>
      </c>
      <c r="BE72" s="103">
        <v>0</v>
      </c>
      <c r="BF72" s="104">
        <v>0</v>
      </c>
      <c r="BG72" s="103">
        <v>0</v>
      </c>
      <c r="BH72" s="103">
        <v>5250</v>
      </c>
      <c r="BI72" s="103">
        <v>10000</v>
      </c>
    </row>
    <row r="73" spans="1:61" s="105" customFormat="1">
      <c r="A73" s="102" t="s">
        <v>221</v>
      </c>
      <c r="B73" s="102" t="s">
        <v>207</v>
      </c>
      <c r="C73" s="102" t="s">
        <v>318</v>
      </c>
      <c r="D73" s="102" t="s">
        <v>397</v>
      </c>
      <c r="E73" s="102" t="s">
        <v>358</v>
      </c>
      <c r="F73" s="102" t="s">
        <v>320</v>
      </c>
      <c r="G73" s="102" t="s">
        <v>398</v>
      </c>
      <c r="H73" s="102" t="s">
        <v>378</v>
      </c>
      <c r="I73" s="102" t="s">
        <v>363</v>
      </c>
      <c r="J73" s="102" t="s">
        <v>332</v>
      </c>
      <c r="K73" s="103">
        <v>26</v>
      </c>
      <c r="L73" s="103">
        <v>1997</v>
      </c>
      <c r="M73" s="103">
        <v>1998</v>
      </c>
      <c r="N73" s="103">
        <v>3951907</v>
      </c>
      <c r="O73" s="103">
        <v>936928</v>
      </c>
      <c r="P73" s="103">
        <v>487915</v>
      </c>
      <c r="Q73" s="103">
        <v>333027</v>
      </c>
      <c r="R73" s="103">
        <v>5423</v>
      </c>
      <c r="S73" s="103"/>
      <c r="T73" s="103"/>
      <c r="U73" s="103">
        <v>5423</v>
      </c>
      <c r="V73" s="103">
        <v>89817</v>
      </c>
      <c r="W73" s="103"/>
      <c r="X73" s="103"/>
      <c r="Y73" s="103">
        <v>89817</v>
      </c>
      <c r="Z73" s="103">
        <v>428267</v>
      </c>
      <c r="AA73" s="103"/>
      <c r="AB73" s="103"/>
      <c r="AC73" s="103">
        <v>428267</v>
      </c>
      <c r="AD73" s="103"/>
      <c r="AE73" s="103"/>
      <c r="AF73" s="103"/>
      <c r="AG73" s="103">
        <v>0</v>
      </c>
      <c r="AH73" s="103">
        <v>428267</v>
      </c>
      <c r="AI73" s="103"/>
      <c r="AJ73" s="103"/>
      <c r="AK73" s="103">
        <v>428267</v>
      </c>
      <c r="AL73" s="103">
        <v>508661</v>
      </c>
      <c r="AM73" s="103">
        <v>-449013</v>
      </c>
      <c r="AN73" s="103">
        <v>0</v>
      </c>
      <c r="AO73" s="103">
        <v>59648</v>
      </c>
      <c r="AP73" s="103">
        <v>0</v>
      </c>
      <c r="AQ73" s="103">
        <v>203261</v>
      </c>
      <c r="AR73" s="103">
        <v>21340</v>
      </c>
      <c r="AS73" s="103">
        <v>21340</v>
      </c>
      <c r="AT73" s="103">
        <v>0</v>
      </c>
      <c r="AU73" s="103">
        <v>242114</v>
      </c>
      <c r="AV73" s="103">
        <v>0</v>
      </c>
      <c r="AW73" s="103">
        <v>0</v>
      </c>
      <c r="AX73" s="103">
        <v>0</v>
      </c>
      <c r="AY73" s="103">
        <v>0</v>
      </c>
      <c r="AZ73" s="103">
        <v>284654</v>
      </c>
      <c r="BA73" s="104">
        <v>487915</v>
      </c>
      <c r="BB73" s="103">
        <v>0</v>
      </c>
      <c r="BC73" s="103">
        <v>57494</v>
      </c>
      <c r="BD73" s="103">
        <v>0</v>
      </c>
      <c r="BE73" s="103">
        <v>51999</v>
      </c>
      <c r="BF73" s="104">
        <v>109493</v>
      </c>
      <c r="BG73" s="103">
        <v>109495</v>
      </c>
      <c r="BH73" s="103">
        <v>8366</v>
      </c>
      <c r="BI73" s="103">
        <v>8386</v>
      </c>
    </row>
    <row r="74" spans="1:61" s="105" customFormat="1">
      <c r="A74" s="102" t="s">
        <v>221</v>
      </c>
      <c r="B74" s="102" t="s">
        <v>207</v>
      </c>
      <c r="C74" s="102" t="s">
        <v>318</v>
      </c>
      <c r="D74" s="102" t="s">
        <v>397</v>
      </c>
      <c r="E74" s="102" t="s">
        <v>358</v>
      </c>
      <c r="F74" s="102" t="s">
        <v>320</v>
      </c>
      <c r="G74" s="102" t="s">
        <v>398</v>
      </c>
      <c r="H74" s="102" t="s">
        <v>378</v>
      </c>
      <c r="I74" s="102" t="s">
        <v>363</v>
      </c>
      <c r="J74" s="102" t="s">
        <v>332</v>
      </c>
      <c r="K74" s="103">
        <v>26</v>
      </c>
      <c r="L74" s="103">
        <v>1997</v>
      </c>
      <c r="M74" s="103">
        <v>1998</v>
      </c>
      <c r="N74" s="103">
        <v>3785898</v>
      </c>
      <c r="O74" s="103">
        <v>469209</v>
      </c>
      <c r="P74" s="103">
        <v>351747</v>
      </c>
      <c r="Q74" s="103">
        <v>329291</v>
      </c>
      <c r="R74" s="103">
        <v>1875</v>
      </c>
      <c r="S74" s="103"/>
      <c r="T74" s="103"/>
      <c r="U74" s="103">
        <v>1875</v>
      </c>
      <c r="V74" s="103">
        <v>91630</v>
      </c>
      <c r="W74" s="103"/>
      <c r="X74" s="103"/>
      <c r="Y74" s="103">
        <v>91630</v>
      </c>
      <c r="Z74" s="103">
        <v>422796</v>
      </c>
      <c r="AA74" s="103"/>
      <c r="AB74" s="103"/>
      <c r="AC74" s="103">
        <v>422796</v>
      </c>
      <c r="AD74" s="103"/>
      <c r="AE74" s="103"/>
      <c r="AF74" s="103"/>
      <c r="AG74" s="103">
        <v>0</v>
      </c>
      <c r="AH74" s="103">
        <v>422796</v>
      </c>
      <c r="AI74" s="103"/>
      <c r="AJ74" s="103"/>
      <c r="AK74" s="103">
        <v>422796</v>
      </c>
      <c r="AL74" s="103">
        <v>46413</v>
      </c>
      <c r="AM74" s="103">
        <v>-117462</v>
      </c>
      <c r="AN74" s="103">
        <v>0</v>
      </c>
      <c r="AO74" s="103">
        <v>-71049</v>
      </c>
      <c r="AP74" s="103">
        <v>0</v>
      </c>
      <c r="AQ74" s="103">
        <v>222678</v>
      </c>
      <c r="AR74" s="103">
        <v>28859</v>
      </c>
      <c r="AS74" s="103">
        <v>85702</v>
      </c>
      <c r="AT74" s="103">
        <v>0</v>
      </c>
      <c r="AU74" s="103">
        <v>18967</v>
      </c>
      <c r="AV74" s="103">
        <v>0</v>
      </c>
      <c r="AW74" s="103">
        <v>0</v>
      </c>
      <c r="AX74" s="103">
        <v>0</v>
      </c>
      <c r="AY74" s="103">
        <v>0</v>
      </c>
      <c r="AZ74" s="103">
        <v>129069</v>
      </c>
      <c r="BA74" s="104">
        <v>351747</v>
      </c>
      <c r="BB74" s="103"/>
      <c r="BC74" s="103">
        <v>59086</v>
      </c>
      <c r="BD74" s="103"/>
      <c r="BE74" s="103">
        <v>57312</v>
      </c>
      <c r="BF74" s="104">
        <v>116398</v>
      </c>
      <c r="BG74" s="103">
        <v>116400</v>
      </c>
      <c r="BH74" s="103">
        <v>9342</v>
      </c>
      <c r="BI74" s="103">
        <v>9368</v>
      </c>
    </row>
    <row r="75" spans="1:61" s="105" customFormat="1">
      <c r="A75" s="102" t="s">
        <v>221</v>
      </c>
      <c r="B75" s="102" t="s">
        <v>356</v>
      </c>
      <c r="C75" s="102" t="s">
        <v>318</v>
      </c>
      <c r="D75" s="102" t="s">
        <v>399</v>
      </c>
      <c r="E75" s="102" t="s">
        <v>358</v>
      </c>
      <c r="F75" s="102" t="s">
        <v>320</v>
      </c>
      <c r="G75" s="102" t="s">
        <v>361</v>
      </c>
      <c r="H75" s="102" t="s">
        <v>331</v>
      </c>
      <c r="I75" s="102"/>
      <c r="J75" s="102" t="s">
        <v>338</v>
      </c>
      <c r="K75" s="103">
        <v>21</v>
      </c>
      <c r="L75" s="103">
        <v>1974</v>
      </c>
      <c r="M75" s="103">
        <v>1977</v>
      </c>
      <c r="N75" s="103">
        <v>647677</v>
      </c>
      <c r="O75" s="103">
        <v>481091</v>
      </c>
      <c r="P75" s="103">
        <v>492636</v>
      </c>
      <c r="Q75" s="103">
        <v>437740</v>
      </c>
      <c r="R75" s="103">
        <v>57787</v>
      </c>
      <c r="S75" s="103"/>
      <c r="T75" s="103"/>
      <c r="U75" s="103">
        <v>57787</v>
      </c>
      <c r="V75" s="103">
        <v>19199</v>
      </c>
      <c r="W75" s="103"/>
      <c r="X75" s="103"/>
      <c r="Y75" s="103">
        <v>19199</v>
      </c>
      <c r="Z75" s="103">
        <v>514726</v>
      </c>
      <c r="AA75" s="103"/>
      <c r="AB75" s="103"/>
      <c r="AC75" s="103">
        <v>514726</v>
      </c>
      <c r="AD75" s="103"/>
      <c r="AE75" s="103"/>
      <c r="AF75" s="103"/>
      <c r="AG75" s="103">
        <v>0</v>
      </c>
      <c r="AH75" s="103">
        <v>514726</v>
      </c>
      <c r="AI75" s="103"/>
      <c r="AJ75" s="103"/>
      <c r="AK75" s="103">
        <v>514726</v>
      </c>
      <c r="AL75" s="103">
        <v>-33635</v>
      </c>
      <c r="AM75" s="103">
        <v>0</v>
      </c>
      <c r="AN75" s="103">
        <v>11545</v>
      </c>
      <c r="AO75" s="103">
        <v>-22090</v>
      </c>
      <c r="AP75" s="103">
        <v>0</v>
      </c>
      <c r="AQ75" s="103">
        <v>120458</v>
      </c>
      <c r="AR75" s="103">
        <v>17655</v>
      </c>
      <c r="AS75" s="103">
        <v>17655</v>
      </c>
      <c r="AT75" s="103">
        <v>14000</v>
      </c>
      <c r="AU75" s="103">
        <v>139551</v>
      </c>
      <c r="AV75" s="103">
        <v>0</v>
      </c>
      <c r="AW75" s="103">
        <v>45612</v>
      </c>
      <c r="AX75" s="103">
        <v>120525</v>
      </c>
      <c r="AY75" s="103">
        <v>20000</v>
      </c>
      <c r="AZ75" s="103">
        <v>360633</v>
      </c>
      <c r="BA75" s="104">
        <v>492636</v>
      </c>
      <c r="BB75" s="103">
        <v>0</v>
      </c>
      <c r="BC75" s="103">
        <v>136626</v>
      </c>
      <c r="BD75" s="103">
        <v>35431</v>
      </c>
      <c r="BE75" s="103">
        <v>6184</v>
      </c>
      <c r="BF75" s="104">
        <v>178241</v>
      </c>
      <c r="BG75" s="103">
        <v>201870</v>
      </c>
      <c r="BH75" s="103">
        <v>4547</v>
      </c>
      <c r="BI75" s="103">
        <v>11669</v>
      </c>
    </row>
    <row r="76" spans="1:61" s="105" customFormat="1">
      <c r="A76" s="102" t="s">
        <v>221</v>
      </c>
      <c r="B76" s="102" t="s">
        <v>356</v>
      </c>
      <c r="C76" s="102" t="s">
        <v>318</v>
      </c>
      <c r="D76" s="102" t="s">
        <v>399</v>
      </c>
      <c r="E76" s="102" t="s">
        <v>358</v>
      </c>
      <c r="F76" s="102" t="s">
        <v>320</v>
      </c>
      <c r="G76" s="102" t="s">
        <v>361</v>
      </c>
      <c r="H76" s="102" t="s">
        <v>331</v>
      </c>
      <c r="I76" s="102"/>
      <c r="J76" s="102" t="s">
        <v>338</v>
      </c>
      <c r="K76" s="103">
        <v>21</v>
      </c>
      <c r="L76" s="103">
        <v>1974</v>
      </c>
      <c r="M76" s="103">
        <v>1977</v>
      </c>
      <c r="N76" s="103">
        <v>578563</v>
      </c>
      <c r="O76" s="103">
        <v>443779</v>
      </c>
      <c r="P76" s="103">
        <v>443779</v>
      </c>
      <c r="Q76" s="103">
        <v>428935</v>
      </c>
      <c r="R76" s="103">
        <v>56972</v>
      </c>
      <c r="S76" s="103"/>
      <c r="T76" s="103"/>
      <c r="U76" s="103">
        <v>56972</v>
      </c>
      <c r="V76" s="103">
        <v>23265</v>
      </c>
      <c r="W76" s="103"/>
      <c r="X76" s="103"/>
      <c r="Y76" s="103">
        <v>23265</v>
      </c>
      <c r="Z76" s="103">
        <v>509172</v>
      </c>
      <c r="AA76" s="103"/>
      <c r="AB76" s="103"/>
      <c r="AC76" s="103">
        <v>509172</v>
      </c>
      <c r="AD76" s="103"/>
      <c r="AE76" s="103"/>
      <c r="AF76" s="103"/>
      <c r="AG76" s="103">
        <v>0</v>
      </c>
      <c r="AH76" s="103">
        <v>509172</v>
      </c>
      <c r="AI76" s="103"/>
      <c r="AJ76" s="103"/>
      <c r="AK76" s="103">
        <v>509172</v>
      </c>
      <c r="AL76" s="103">
        <v>-58737</v>
      </c>
      <c r="AM76" s="103">
        <v>0</v>
      </c>
      <c r="AN76" s="103">
        <v>0</v>
      </c>
      <c r="AO76" s="103">
        <v>-58737</v>
      </c>
      <c r="AP76" s="103">
        <v>13510</v>
      </c>
      <c r="AQ76" s="103">
        <v>129953</v>
      </c>
      <c r="AR76" s="103">
        <v>6041</v>
      </c>
      <c r="AS76" s="103">
        <v>6041</v>
      </c>
      <c r="AT76" s="103">
        <v>15370</v>
      </c>
      <c r="AU76" s="103">
        <v>111020</v>
      </c>
      <c r="AV76" s="103">
        <v>0</v>
      </c>
      <c r="AW76" s="103">
        <v>51781</v>
      </c>
      <c r="AX76" s="103">
        <v>121900</v>
      </c>
      <c r="AY76" s="103">
        <v>10000</v>
      </c>
      <c r="AZ76" s="103">
        <v>320482</v>
      </c>
      <c r="BA76" s="104">
        <v>450435</v>
      </c>
      <c r="BB76" s="103">
        <v>0</v>
      </c>
      <c r="BC76" s="103">
        <v>143151</v>
      </c>
      <c r="BD76" s="103">
        <v>37390</v>
      </c>
      <c r="BE76" s="103">
        <v>6367</v>
      </c>
      <c r="BF76" s="104">
        <v>186908</v>
      </c>
      <c r="BG76" s="103">
        <v>209778</v>
      </c>
      <c r="BH76" s="103">
        <v>7972</v>
      </c>
      <c r="BI76" s="103">
        <v>15161</v>
      </c>
    </row>
    <row r="77" spans="1:61" s="105" customFormat="1">
      <c r="A77" s="102" t="s">
        <v>221</v>
      </c>
      <c r="B77" s="102" t="s">
        <v>356</v>
      </c>
      <c r="C77" s="102" t="s">
        <v>318</v>
      </c>
      <c r="D77" s="102" t="s">
        <v>399</v>
      </c>
      <c r="E77" s="102" t="s">
        <v>358</v>
      </c>
      <c r="F77" s="102" t="s">
        <v>320</v>
      </c>
      <c r="G77" s="102" t="s">
        <v>361</v>
      </c>
      <c r="H77" s="102" t="s">
        <v>331</v>
      </c>
      <c r="I77" s="102"/>
      <c r="J77" s="102" t="s">
        <v>338</v>
      </c>
      <c r="K77" s="103">
        <v>21</v>
      </c>
      <c r="L77" s="103">
        <v>1974</v>
      </c>
      <c r="M77" s="103">
        <v>1977</v>
      </c>
      <c r="N77" s="103">
        <v>583653</v>
      </c>
      <c r="O77" s="103">
        <v>478117</v>
      </c>
      <c r="P77" s="103">
        <v>472457</v>
      </c>
      <c r="Q77" s="103">
        <v>384899</v>
      </c>
      <c r="R77" s="103">
        <v>57395</v>
      </c>
      <c r="S77" s="103"/>
      <c r="T77" s="103"/>
      <c r="U77" s="103">
        <v>57395</v>
      </c>
      <c r="V77" s="103">
        <v>18741</v>
      </c>
      <c r="W77" s="103"/>
      <c r="X77" s="103"/>
      <c r="Y77" s="103">
        <v>18741</v>
      </c>
      <c r="Z77" s="103">
        <v>461035</v>
      </c>
      <c r="AA77" s="103"/>
      <c r="AB77" s="103"/>
      <c r="AC77" s="103">
        <v>461035</v>
      </c>
      <c r="AD77" s="103"/>
      <c r="AE77" s="103"/>
      <c r="AF77" s="103"/>
      <c r="AG77" s="103">
        <v>0</v>
      </c>
      <c r="AH77" s="103">
        <v>461035</v>
      </c>
      <c r="AI77" s="103"/>
      <c r="AJ77" s="103"/>
      <c r="AK77" s="103">
        <v>461035</v>
      </c>
      <c r="AL77" s="103">
        <v>17082</v>
      </c>
      <c r="AM77" s="103">
        <v>0</v>
      </c>
      <c r="AN77" s="103">
        <v>-5660</v>
      </c>
      <c r="AO77" s="103">
        <v>11422</v>
      </c>
      <c r="AP77" s="103">
        <v>16160</v>
      </c>
      <c r="AQ77" s="103">
        <v>133401</v>
      </c>
      <c r="AR77" s="103">
        <v>21880</v>
      </c>
      <c r="AS77" s="103">
        <v>21880</v>
      </c>
      <c r="AT77" s="103">
        <v>21050</v>
      </c>
      <c r="AU77" s="103">
        <v>94650</v>
      </c>
      <c r="AV77" s="103">
        <v>0</v>
      </c>
      <c r="AW77" s="103">
        <v>49498</v>
      </c>
      <c r="AX77" s="103">
        <v>133400</v>
      </c>
      <c r="AY77" s="103">
        <v>20000</v>
      </c>
      <c r="AZ77" s="103">
        <v>344716</v>
      </c>
      <c r="BA77" s="104">
        <v>472457</v>
      </c>
      <c r="BB77" s="103">
        <v>0</v>
      </c>
      <c r="BC77" s="103">
        <v>140329</v>
      </c>
      <c r="BD77" s="103">
        <v>37390</v>
      </c>
      <c r="BE77" s="103">
        <v>5839</v>
      </c>
      <c r="BF77" s="104">
        <v>183558</v>
      </c>
      <c r="BG77" s="103">
        <v>206000</v>
      </c>
      <c r="BH77" s="103">
        <v>6675</v>
      </c>
      <c r="BI77" s="103">
        <v>16973</v>
      </c>
    </row>
    <row r="78" spans="1:61" s="105" customFormat="1">
      <c r="A78" s="102" t="s">
        <v>221</v>
      </c>
      <c r="B78" s="102" t="s">
        <v>400</v>
      </c>
      <c r="C78" s="102" t="s">
        <v>318</v>
      </c>
      <c r="D78" s="102" t="s">
        <v>401</v>
      </c>
      <c r="E78" s="102" t="s">
        <v>358</v>
      </c>
      <c r="F78" s="102" t="s">
        <v>320</v>
      </c>
      <c r="G78" s="102" t="s">
        <v>398</v>
      </c>
      <c r="H78" s="102" t="s">
        <v>331</v>
      </c>
      <c r="I78" s="102"/>
      <c r="J78" s="102" t="s">
        <v>339</v>
      </c>
      <c r="K78" s="103">
        <v>11</v>
      </c>
      <c r="L78" s="103">
        <v>1993</v>
      </c>
      <c r="M78" s="103">
        <v>1993</v>
      </c>
      <c r="N78" s="103">
        <v>631358</v>
      </c>
      <c r="O78" s="103">
        <v>169040</v>
      </c>
      <c r="P78" s="103">
        <v>183620</v>
      </c>
      <c r="Q78" s="103">
        <v>145274</v>
      </c>
      <c r="R78" s="103">
        <v>9354</v>
      </c>
      <c r="S78" s="103"/>
      <c r="T78" s="103"/>
      <c r="U78" s="103">
        <v>9354</v>
      </c>
      <c r="V78" s="103">
        <v>44575</v>
      </c>
      <c r="W78" s="103"/>
      <c r="X78" s="103"/>
      <c r="Y78" s="103">
        <v>44575</v>
      </c>
      <c r="Z78" s="103">
        <v>199203</v>
      </c>
      <c r="AA78" s="103"/>
      <c r="AB78" s="103"/>
      <c r="AC78" s="103">
        <v>199203</v>
      </c>
      <c r="AD78" s="103"/>
      <c r="AE78" s="103"/>
      <c r="AF78" s="103"/>
      <c r="AG78" s="103">
        <v>0</v>
      </c>
      <c r="AH78" s="103">
        <v>199203</v>
      </c>
      <c r="AI78" s="103"/>
      <c r="AJ78" s="103"/>
      <c r="AK78" s="103">
        <v>199203</v>
      </c>
      <c r="AL78" s="103">
        <v>-30163</v>
      </c>
      <c r="AM78" s="103">
        <v>11880</v>
      </c>
      <c r="AN78" s="103">
        <v>2700</v>
      </c>
      <c r="AO78" s="103">
        <v>-15583</v>
      </c>
      <c r="AP78" s="103">
        <v>7362</v>
      </c>
      <c r="AQ78" s="103">
        <v>103472</v>
      </c>
      <c r="AR78" s="103">
        <v>2464</v>
      </c>
      <c r="AS78" s="103">
        <v>8116</v>
      </c>
      <c r="AT78" s="103">
        <v>13065</v>
      </c>
      <c r="AU78" s="103">
        <v>500</v>
      </c>
      <c r="AV78" s="103">
        <v>0</v>
      </c>
      <c r="AW78" s="103">
        <v>40712</v>
      </c>
      <c r="AX78" s="103">
        <v>9000</v>
      </c>
      <c r="AY78" s="103">
        <v>5287</v>
      </c>
      <c r="AZ78" s="103">
        <v>78148</v>
      </c>
      <c r="BA78" s="104">
        <v>183620</v>
      </c>
      <c r="BB78" s="103"/>
      <c r="BC78" s="103">
        <v>75412</v>
      </c>
      <c r="BD78" s="103"/>
      <c r="BE78" s="103">
        <v>17915</v>
      </c>
      <c r="BF78" s="104">
        <v>93327</v>
      </c>
      <c r="BG78" s="103">
        <v>109641</v>
      </c>
      <c r="BH78" s="103">
        <v>16589</v>
      </c>
      <c r="BI78" s="103">
        <v>73739</v>
      </c>
    </row>
    <row r="79" spans="1:61" s="105" customFormat="1">
      <c r="A79" s="102" t="s">
        <v>221</v>
      </c>
      <c r="B79" s="102" t="s">
        <v>356</v>
      </c>
      <c r="C79" s="102" t="s">
        <v>318</v>
      </c>
      <c r="D79" s="102" t="s">
        <v>402</v>
      </c>
      <c r="E79" s="102" t="s">
        <v>358</v>
      </c>
      <c r="F79" s="102" t="s">
        <v>320</v>
      </c>
      <c r="G79" s="102" t="s">
        <v>361</v>
      </c>
      <c r="H79" s="102" t="s">
        <v>362</v>
      </c>
      <c r="I79" s="102" t="s">
        <v>363</v>
      </c>
      <c r="J79" s="102" t="s">
        <v>328</v>
      </c>
      <c r="K79" s="103">
        <v>27</v>
      </c>
      <c r="L79" s="103">
        <v>1990</v>
      </c>
      <c r="M79" s="103">
        <v>1992</v>
      </c>
      <c r="N79" s="103">
        <v>910692</v>
      </c>
      <c r="O79" s="103">
        <v>823126</v>
      </c>
      <c r="P79" s="103">
        <v>794478</v>
      </c>
      <c r="Q79" s="103">
        <v>517764</v>
      </c>
      <c r="R79" s="103">
        <v>55449</v>
      </c>
      <c r="S79" s="103"/>
      <c r="T79" s="103"/>
      <c r="U79" s="103">
        <v>55449</v>
      </c>
      <c r="V79" s="103">
        <v>168319</v>
      </c>
      <c r="W79" s="103"/>
      <c r="X79" s="103"/>
      <c r="Y79" s="103">
        <v>168319</v>
      </c>
      <c r="Z79" s="103">
        <v>741532</v>
      </c>
      <c r="AA79" s="103"/>
      <c r="AB79" s="103"/>
      <c r="AC79" s="103">
        <v>741532</v>
      </c>
      <c r="AD79" s="103">
        <v>53226</v>
      </c>
      <c r="AE79" s="103"/>
      <c r="AF79" s="103"/>
      <c r="AG79" s="103">
        <v>53226</v>
      </c>
      <c r="AH79" s="103">
        <v>794758</v>
      </c>
      <c r="AI79" s="103"/>
      <c r="AJ79" s="103"/>
      <c r="AK79" s="103">
        <v>794758</v>
      </c>
      <c r="AL79" s="103">
        <v>28368</v>
      </c>
      <c r="AM79" s="103">
        <v>-28648</v>
      </c>
      <c r="AN79" s="103">
        <v>0</v>
      </c>
      <c r="AO79" s="103">
        <v>-280</v>
      </c>
      <c r="AP79" s="103">
        <v>150854</v>
      </c>
      <c r="AQ79" s="103">
        <v>354919</v>
      </c>
      <c r="AR79" s="103">
        <v>71268</v>
      </c>
      <c r="AS79" s="103">
        <v>71268</v>
      </c>
      <c r="AT79" s="103">
        <v>98145</v>
      </c>
      <c r="AU79" s="103">
        <v>112245</v>
      </c>
      <c r="AV79" s="103">
        <v>0</v>
      </c>
      <c r="AW79" s="103">
        <v>71868</v>
      </c>
      <c r="AX79" s="103">
        <v>16700</v>
      </c>
      <c r="AY79" s="103">
        <v>0</v>
      </c>
      <c r="AZ79" s="103">
        <v>439559</v>
      </c>
      <c r="BA79" s="104">
        <v>794478</v>
      </c>
      <c r="BB79" s="103">
        <v>168259</v>
      </c>
      <c r="BC79" s="103">
        <v>129186</v>
      </c>
      <c r="BD79" s="103">
        <v>30562</v>
      </c>
      <c r="BE79" s="103">
        <v>127633</v>
      </c>
      <c r="BF79" s="104">
        <v>455640</v>
      </c>
      <c r="BG79" s="103">
        <v>493974</v>
      </c>
      <c r="BH79" s="103">
        <v>11910</v>
      </c>
      <c r="BI79" s="103">
        <v>16085</v>
      </c>
    </row>
    <row r="80" spans="1:61" s="105" customFormat="1">
      <c r="A80" s="102" t="s">
        <v>221</v>
      </c>
      <c r="B80" s="102" t="s">
        <v>356</v>
      </c>
      <c r="C80" s="102" t="s">
        <v>318</v>
      </c>
      <c r="D80" s="102" t="s">
        <v>402</v>
      </c>
      <c r="E80" s="102" t="s">
        <v>358</v>
      </c>
      <c r="F80" s="102" t="s">
        <v>320</v>
      </c>
      <c r="G80" s="102" t="s">
        <v>361</v>
      </c>
      <c r="H80" s="102" t="s">
        <v>362</v>
      </c>
      <c r="I80" s="102" t="s">
        <v>363</v>
      </c>
      <c r="J80" s="102" t="s">
        <v>328</v>
      </c>
      <c r="K80" s="103">
        <v>23</v>
      </c>
      <c r="L80" s="103">
        <v>1990</v>
      </c>
      <c r="M80" s="103">
        <v>1992</v>
      </c>
      <c r="N80" s="103">
        <v>968780</v>
      </c>
      <c r="O80" s="103">
        <v>740368</v>
      </c>
      <c r="P80" s="103">
        <v>851544</v>
      </c>
      <c r="Q80" s="103">
        <v>585476</v>
      </c>
      <c r="R80" s="103">
        <v>57852</v>
      </c>
      <c r="S80" s="103">
        <v>0</v>
      </c>
      <c r="T80" s="103">
        <v>0</v>
      </c>
      <c r="U80" s="103">
        <v>57852</v>
      </c>
      <c r="V80" s="103">
        <v>168355</v>
      </c>
      <c r="W80" s="103">
        <v>0</v>
      </c>
      <c r="X80" s="103">
        <v>0</v>
      </c>
      <c r="Y80" s="103">
        <v>168355</v>
      </c>
      <c r="Z80" s="103">
        <v>811683</v>
      </c>
      <c r="AA80" s="103">
        <v>0</v>
      </c>
      <c r="AB80" s="103">
        <v>0</v>
      </c>
      <c r="AC80" s="103">
        <v>811683</v>
      </c>
      <c r="AD80" s="103"/>
      <c r="AE80" s="103">
        <v>0</v>
      </c>
      <c r="AF80" s="103">
        <v>0</v>
      </c>
      <c r="AG80" s="103">
        <v>0</v>
      </c>
      <c r="AH80" s="103">
        <v>811683</v>
      </c>
      <c r="AI80" s="103">
        <v>0</v>
      </c>
      <c r="AJ80" s="103">
        <v>0</v>
      </c>
      <c r="AK80" s="103">
        <v>811683</v>
      </c>
      <c r="AL80" s="103">
        <v>69999</v>
      </c>
      <c r="AM80" s="103">
        <v>-30138</v>
      </c>
      <c r="AN80" s="103">
        <v>0</v>
      </c>
      <c r="AO80" s="103">
        <v>39861</v>
      </c>
      <c r="AP80" s="103">
        <v>127705</v>
      </c>
      <c r="AQ80" s="103">
        <v>343627</v>
      </c>
      <c r="AR80" s="103">
        <v>86881</v>
      </c>
      <c r="AS80" s="103">
        <v>86881</v>
      </c>
      <c r="AT80" s="103">
        <v>87000</v>
      </c>
      <c r="AU80" s="103">
        <v>123426</v>
      </c>
      <c r="AV80" s="103">
        <v>0</v>
      </c>
      <c r="AW80" s="103">
        <v>70012</v>
      </c>
      <c r="AX80" s="103">
        <v>65276</v>
      </c>
      <c r="AY80" s="103">
        <v>0</v>
      </c>
      <c r="AZ80" s="103">
        <v>507917</v>
      </c>
      <c r="BA80" s="104">
        <v>851544</v>
      </c>
      <c r="BB80" s="103">
        <v>185532</v>
      </c>
      <c r="BC80" s="103">
        <v>161475</v>
      </c>
      <c r="BD80" s="103">
        <v>26631</v>
      </c>
      <c r="BE80" s="103">
        <v>122909</v>
      </c>
      <c r="BF80" s="104">
        <v>496547</v>
      </c>
      <c r="BG80" s="103">
        <v>542997</v>
      </c>
      <c r="BH80" s="103">
        <v>11972</v>
      </c>
      <c r="BI80" s="103">
        <v>15836</v>
      </c>
    </row>
    <row r="81" spans="1:61" s="105" customFormat="1">
      <c r="A81" s="102" t="s">
        <v>221</v>
      </c>
      <c r="B81" s="102" t="s">
        <v>403</v>
      </c>
      <c r="C81" s="102" t="s">
        <v>318</v>
      </c>
      <c r="D81" s="102" t="s">
        <v>404</v>
      </c>
      <c r="E81" s="102" t="s">
        <v>358</v>
      </c>
      <c r="F81" s="102" t="s">
        <v>320</v>
      </c>
      <c r="G81" s="102"/>
      <c r="H81" s="102" t="s">
        <v>331</v>
      </c>
      <c r="I81" s="102"/>
      <c r="J81" s="102" t="s">
        <v>405</v>
      </c>
      <c r="K81" s="103">
        <v>17</v>
      </c>
      <c r="L81" s="103">
        <v>1945</v>
      </c>
      <c r="M81" s="103">
        <v>1945</v>
      </c>
      <c r="N81" s="103"/>
      <c r="O81" s="103"/>
      <c r="P81" s="103">
        <v>0</v>
      </c>
      <c r="Q81" s="103">
        <v>0</v>
      </c>
      <c r="R81" s="103"/>
      <c r="S81" s="103"/>
      <c r="T81" s="103"/>
      <c r="U81" s="103">
        <v>0</v>
      </c>
      <c r="V81" s="103"/>
      <c r="W81" s="103"/>
      <c r="X81" s="103"/>
      <c r="Y81" s="103">
        <v>0</v>
      </c>
      <c r="Z81" s="103"/>
      <c r="AA81" s="103"/>
      <c r="AB81" s="103"/>
      <c r="AC81" s="103">
        <v>0</v>
      </c>
      <c r="AD81" s="103"/>
      <c r="AE81" s="103"/>
      <c r="AF81" s="103"/>
      <c r="AG81" s="103">
        <v>0</v>
      </c>
      <c r="AH81" s="103"/>
      <c r="AI81" s="103"/>
      <c r="AJ81" s="103"/>
      <c r="AK81" s="103">
        <v>0</v>
      </c>
      <c r="AL81" s="103"/>
      <c r="AM81" s="103"/>
      <c r="AN81" s="103"/>
      <c r="AO81" s="103">
        <v>0</v>
      </c>
      <c r="AP81" s="103">
        <v>18214</v>
      </c>
      <c r="AQ81" s="103">
        <v>30410</v>
      </c>
      <c r="AR81" s="103">
        <v>16040</v>
      </c>
      <c r="AS81" s="103">
        <v>16040</v>
      </c>
      <c r="AT81" s="103">
        <v>0</v>
      </c>
      <c r="AU81" s="103">
        <v>0</v>
      </c>
      <c r="AV81" s="103">
        <v>0</v>
      </c>
      <c r="AW81" s="103">
        <v>0</v>
      </c>
      <c r="AX81" s="103">
        <v>3800</v>
      </c>
      <c r="AY81" s="103">
        <v>0</v>
      </c>
      <c r="AZ81" s="103">
        <v>34873</v>
      </c>
      <c r="BA81" s="104">
        <v>65283</v>
      </c>
      <c r="BB81" s="103"/>
      <c r="BC81" s="103"/>
      <c r="BD81" s="103"/>
      <c r="BE81" s="103">
        <v>27388</v>
      </c>
      <c r="BF81" s="104">
        <v>27388</v>
      </c>
      <c r="BG81" s="103">
        <v>29769</v>
      </c>
      <c r="BH81" s="103">
        <v>4000</v>
      </c>
      <c r="BI81" s="103">
        <v>4500</v>
      </c>
    </row>
    <row r="82" spans="1:61" s="105" customFormat="1">
      <c r="A82" s="102" t="s">
        <v>221</v>
      </c>
      <c r="B82" s="102" t="s">
        <v>356</v>
      </c>
      <c r="C82" s="102" t="s">
        <v>318</v>
      </c>
      <c r="D82" s="102" t="s">
        <v>194</v>
      </c>
      <c r="E82" s="102" t="s">
        <v>358</v>
      </c>
      <c r="F82" s="102" t="s">
        <v>320</v>
      </c>
      <c r="G82" s="102" t="s">
        <v>406</v>
      </c>
      <c r="H82" s="102" t="s">
        <v>324</v>
      </c>
      <c r="I82" s="102"/>
      <c r="J82" s="102" t="s">
        <v>338</v>
      </c>
      <c r="K82" s="103">
        <v>13</v>
      </c>
      <c r="L82" s="103">
        <v>1975</v>
      </c>
      <c r="M82" s="103">
        <v>1989</v>
      </c>
      <c r="N82" s="103">
        <v>240439</v>
      </c>
      <c r="O82" s="103">
        <v>650621</v>
      </c>
      <c r="P82" s="103">
        <v>650621</v>
      </c>
      <c r="Q82" s="103">
        <v>541071</v>
      </c>
      <c r="R82" s="103">
        <v>0</v>
      </c>
      <c r="S82" s="103"/>
      <c r="T82" s="103"/>
      <c r="U82" s="103">
        <v>0</v>
      </c>
      <c r="V82" s="103">
        <v>58933</v>
      </c>
      <c r="W82" s="103"/>
      <c r="X82" s="103"/>
      <c r="Y82" s="103">
        <v>58933</v>
      </c>
      <c r="Z82" s="103">
        <v>600004</v>
      </c>
      <c r="AA82" s="103"/>
      <c r="AB82" s="103"/>
      <c r="AC82" s="103">
        <v>600004</v>
      </c>
      <c r="AD82" s="103"/>
      <c r="AE82" s="103"/>
      <c r="AF82" s="103"/>
      <c r="AG82" s="103">
        <v>0</v>
      </c>
      <c r="AH82" s="103">
        <v>600004</v>
      </c>
      <c r="AI82" s="103"/>
      <c r="AJ82" s="103"/>
      <c r="AK82" s="103">
        <v>600004</v>
      </c>
      <c r="AL82" s="103">
        <v>50617</v>
      </c>
      <c r="AM82" s="103">
        <v>0</v>
      </c>
      <c r="AN82" s="103">
        <v>0</v>
      </c>
      <c r="AO82" s="103">
        <v>50617</v>
      </c>
      <c r="AP82" s="103">
        <v>10650</v>
      </c>
      <c r="AQ82" s="103">
        <v>136564</v>
      </c>
      <c r="AR82" s="103">
        <v>14670</v>
      </c>
      <c r="AS82" s="103">
        <v>14670</v>
      </c>
      <c r="AT82" s="103">
        <v>2745</v>
      </c>
      <c r="AU82" s="103">
        <v>196254</v>
      </c>
      <c r="AV82" s="103">
        <v>0</v>
      </c>
      <c r="AW82" s="103">
        <v>47770</v>
      </c>
      <c r="AX82" s="103">
        <v>153647</v>
      </c>
      <c r="AY82" s="103">
        <v>42500</v>
      </c>
      <c r="AZ82" s="103">
        <v>491657</v>
      </c>
      <c r="BA82" s="104">
        <v>650621</v>
      </c>
      <c r="BB82" s="103"/>
      <c r="BC82" s="103">
        <v>135067</v>
      </c>
      <c r="BD82" s="103">
        <v>0</v>
      </c>
      <c r="BE82" s="103">
        <v>16759</v>
      </c>
      <c r="BF82" s="104">
        <v>151826</v>
      </c>
      <c r="BG82" s="103">
        <v>175549</v>
      </c>
      <c r="BH82" s="103">
        <v>3194</v>
      </c>
      <c r="BI82" s="103">
        <v>12120</v>
      </c>
    </row>
    <row r="83" spans="1:61" s="105" customFormat="1">
      <c r="A83" s="102" t="s">
        <v>221</v>
      </c>
      <c r="B83" s="102" t="s">
        <v>356</v>
      </c>
      <c r="C83" s="102" t="s">
        <v>318</v>
      </c>
      <c r="D83" s="102" t="s">
        <v>194</v>
      </c>
      <c r="E83" s="102" t="s">
        <v>358</v>
      </c>
      <c r="F83" s="102" t="s">
        <v>320</v>
      </c>
      <c r="G83" s="102" t="s">
        <v>406</v>
      </c>
      <c r="H83" s="102" t="s">
        <v>324</v>
      </c>
      <c r="I83" s="102"/>
      <c r="J83" s="102" t="s">
        <v>338</v>
      </c>
      <c r="K83" s="103">
        <v>13</v>
      </c>
      <c r="L83" s="103">
        <v>1975</v>
      </c>
      <c r="M83" s="103">
        <v>1989</v>
      </c>
      <c r="N83" s="103">
        <v>264787</v>
      </c>
      <c r="O83" s="103">
        <v>619286</v>
      </c>
      <c r="P83" s="103">
        <v>619286</v>
      </c>
      <c r="Q83" s="103">
        <v>538377</v>
      </c>
      <c r="R83" s="103">
        <v>0</v>
      </c>
      <c r="S83" s="103"/>
      <c r="T83" s="103"/>
      <c r="U83" s="103">
        <v>0</v>
      </c>
      <c r="V83" s="103">
        <v>60422</v>
      </c>
      <c r="W83" s="103"/>
      <c r="X83" s="103"/>
      <c r="Y83" s="103">
        <v>60422</v>
      </c>
      <c r="Z83" s="103">
        <v>598799</v>
      </c>
      <c r="AA83" s="103"/>
      <c r="AB83" s="103"/>
      <c r="AC83" s="103">
        <v>598799</v>
      </c>
      <c r="AD83" s="103"/>
      <c r="AE83" s="103"/>
      <c r="AF83" s="103"/>
      <c r="AG83" s="103">
        <v>0</v>
      </c>
      <c r="AH83" s="103">
        <v>598799</v>
      </c>
      <c r="AI83" s="103"/>
      <c r="AJ83" s="103"/>
      <c r="AK83" s="103">
        <v>598799</v>
      </c>
      <c r="AL83" s="103">
        <v>20487</v>
      </c>
      <c r="AM83" s="103">
        <v>0</v>
      </c>
      <c r="AN83" s="103">
        <v>0</v>
      </c>
      <c r="AO83" s="103">
        <v>20487</v>
      </c>
      <c r="AP83" s="103">
        <v>14470</v>
      </c>
      <c r="AQ83" s="103">
        <v>157481</v>
      </c>
      <c r="AR83" s="103">
        <v>14410</v>
      </c>
      <c r="AS83" s="103">
        <v>14410</v>
      </c>
      <c r="AT83" s="103">
        <v>188</v>
      </c>
      <c r="AU83" s="103">
        <v>153256</v>
      </c>
      <c r="AV83" s="103">
        <v>0</v>
      </c>
      <c r="AW83" s="103">
        <v>50140</v>
      </c>
      <c r="AX83" s="103">
        <v>130267</v>
      </c>
      <c r="AY83" s="103">
        <v>50000</v>
      </c>
      <c r="AZ83" s="103">
        <v>436805</v>
      </c>
      <c r="BA83" s="104">
        <v>619286</v>
      </c>
      <c r="BB83" s="103"/>
      <c r="BC83" s="103">
        <v>140047</v>
      </c>
      <c r="BD83" s="103"/>
      <c r="BE83" s="103">
        <v>33425</v>
      </c>
      <c r="BF83" s="104">
        <v>173472</v>
      </c>
      <c r="BG83" s="103">
        <v>202583</v>
      </c>
      <c r="BH83" s="103">
        <v>3352</v>
      </c>
      <c r="BI83" s="103">
        <v>12532</v>
      </c>
    </row>
    <row r="84" spans="1:61" s="105" customFormat="1">
      <c r="A84" s="102" t="s">
        <v>221</v>
      </c>
      <c r="B84" s="102" t="s">
        <v>356</v>
      </c>
      <c r="C84" s="102" t="s">
        <v>318</v>
      </c>
      <c r="D84" s="102" t="s">
        <v>194</v>
      </c>
      <c r="E84" s="102" t="s">
        <v>358</v>
      </c>
      <c r="F84" s="102" t="s">
        <v>320</v>
      </c>
      <c r="G84" s="102" t="s">
        <v>406</v>
      </c>
      <c r="H84" s="102" t="s">
        <v>324</v>
      </c>
      <c r="I84" s="102"/>
      <c r="J84" s="102" t="s">
        <v>338</v>
      </c>
      <c r="K84" s="103">
        <v>15</v>
      </c>
      <c r="L84" s="103">
        <v>1975</v>
      </c>
      <c r="M84" s="103">
        <v>1989</v>
      </c>
      <c r="N84" s="103">
        <v>343420</v>
      </c>
      <c r="O84" s="103">
        <v>684563</v>
      </c>
      <c r="P84" s="103">
        <v>684563</v>
      </c>
      <c r="Q84" s="103">
        <v>520572</v>
      </c>
      <c r="R84" s="103">
        <v>31011</v>
      </c>
      <c r="S84" s="103">
        <v>0</v>
      </c>
      <c r="T84" s="103">
        <v>0</v>
      </c>
      <c r="U84" s="103">
        <v>31011</v>
      </c>
      <c r="V84" s="103">
        <v>63600</v>
      </c>
      <c r="W84" s="103">
        <v>0</v>
      </c>
      <c r="X84" s="103">
        <v>0</v>
      </c>
      <c r="Y84" s="103">
        <v>63600</v>
      </c>
      <c r="Z84" s="103">
        <v>615183</v>
      </c>
      <c r="AA84" s="103">
        <v>0</v>
      </c>
      <c r="AB84" s="103">
        <v>0</v>
      </c>
      <c r="AC84" s="103">
        <v>615183</v>
      </c>
      <c r="AD84" s="103">
        <v>0</v>
      </c>
      <c r="AE84" s="103">
        <v>0</v>
      </c>
      <c r="AF84" s="103">
        <v>0</v>
      </c>
      <c r="AG84" s="103">
        <v>0</v>
      </c>
      <c r="AH84" s="103">
        <v>615183</v>
      </c>
      <c r="AI84" s="103">
        <v>0</v>
      </c>
      <c r="AJ84" s="103">
        <v>0</v>
      </c>
      <c r="AK84" s="103">
        <v>615183</v>
      </c>
      <c r="AL84" s="103">
        <v>69380</v>
      </c>
      <c r="AM84" s="103">
        <v>0</v>
      </c>
      <c r="AN84" s="103">
        <v>0</v>
      </c>
      <c r="AO84" s="103">
        <v>69380</v>
      </c>
      <c r="AP84" s="103">
        <v>18265</v>
      </c>
      <c r="AQ84" s="103">
        <v>196953</v>
      </c>
      <c r="AR84" s="103">
        <v>22612</v>
      </c>
      <c r="AS84" s="103">
        <v>22612</v>
      </c>
      <c r="AT84" s="103">
        <v>226</v>
      </c>
      <c r="AU84" s="103">
        <v>126177</v>
      </c>
      <c r="AV84" s="103">
        <v>0</v>
      </c>
      <c r="AW84" s="103">
        <v>49428</v>
      </c>
      <c r="AX84" s="103">
        <v>192530</v>
      </c>
      <c r="AY84" s="103">
        <v>55000</v>
      </c>
      <c r="AZ84" s="103">
        <v>487610</v>
      </c>
      <c r="BA84" s="104">
        <v>684563</v>
      </c>
      <c r="BB84" s="103"/>
      <c r="BC84" s="103">
        <v>155113</v>
      </c>
      <c r="BD84" s="103">
        <v>5975</v>
      </c>
      <c r="BE84" s="103">
        <v>29892</v>
      </c>
      <c r="BF84" s="104">
        <v>190980</v>
      </c>
      <c r="BG84" s="103">
        <v>220674</v>
      </c>
      <c r="BH84" s="103">
        <v>5353</v>
      </c>
      <c r="BI84" s="103">
        <v>13522</v>
      </c>
    </row>
    <row r="85" spans="1:61" s="105" customFormat="1">
      <c r="A85" s="102" t="s">
        <v>221</v>
      </c>
      <c r="B85" s="102" t="s">
        <v>356</v>
      </c>
      <c r="C85" s="102" t="s">
        <v>318</v>
      </c>
      <c r="D85" s="102" t="s">
        <v>407</v>
      </c>
      <c r="E85" s="102" t="s">
        <v>358</v>
      </c>
      <c r="F85" s="102" t="s">
        <v>320</v>
      </c>
      <c r="G85" s="102" t="s">
        <v>361</v>
      </c>
      <c r="H85" s="102" t="s">
        <v>362</v>
      </c>
      <c r="I85" s="102" t="s">
        <v>363</v>
      </c>
      <c r="J85" s="102" t="s">
        <v>328</v>
      </c>
      <c r="K85" s="103">
        <v>22</v>
      </c>
      <c r="L85" s="103">
        <v>1908</v>
      </c>
      <c r="M85" s="103">
        <v>1936</v>
      </c>
      <c r="N85" s="103"/>
      <c r="O85" s="103"/>
      <c r="P85" s="103">
        <v>0</v>
      </c>
      <c r="Q85" s="103">
        <v>0</v>
      </c>
      <c r="R85" s="103"/>
      <c r="S85" s="103"/>
      <c r="T85" s="103"/>
      <c r="U85" s="103">
        <v>0</v>
      </c>
      <c r="V85" s="103"/>
      <c r="W85" s="103"/>
      <c r="X85" s="103"/>
      <c r="Y85" s="103">
        <v>0</v>
      </c>
      <c r="Z85" s="103">
        <v>0</v>
      </c>
      <c r="AA85" s="103">
        <v>0</v>
      </c>
      <c r="AB85" s="103">
        <v>0</v>
      </c>
      <c r="AC85" s="103">
        <v>0</v>
      </c>
      <c r="AD85" s="103"/>
      <c r="AE85" s="103"/>
      <c r="AF85" s="103"/>
      <c r="AG85" s="103">
        <v>0</v>
      </c>
      <c r="AH85" s="103">
        <v>0</v>
      </c>
      <c r="AI85" s="103">
        <v>0</v>
      </c>
      <c r="AJ85" s="103">
        <v>0</v>
      </c>
      <c r="AK85" s="103">
        <v>0</v>
      </c>
      <c r="AL85" s="103">
        <v>0</v>
      </c>
      <c r="AM85" s="103">
        <v>0</v>
      </c>
      <c r="AN85" s="103">
        <v>0</v>
      </c>
      <c r="AO85" s="103">
        <v>0</v>
      </c>
      <c r="AP85" s="103">
        <v>119965</v>
      </c>
      <c r="AQ85" s="103">
        <v>364805</v>
      </c>
      <c r="AR85" s="103">
        <v>23192</v>
      </c>
      <c r="AS85" s="103">
        <v>23192</v>
      </c>
      <c r="AT85" s="103">
        <v>0</v>
      </c>
      <c r="AU85" s="103">
        <v>10000</v>
      </c>
      <c r="AV85" s="103">
        <v>0</v>
      </c>
      <c r="AW85" s="103">
        <v>5261</v>
      </c>
      <c r="AX85" s="103">
        <v>20000</v>
      </c>
      <c r="AY85" s="103">
        <v>0</v>
      </c>
      <c r="AZ85" s="103">
        <v>222033</v>
      </c>
      <c r="BA85" s="104">
        <v>586838</v>
      </c>
      <c r="BB85" s="103">
        <v>151987</v>
      </c>
      <c r="BC85" s="103">
        <v>79115</v>
      </c>
      <c r="BD85" s="103">
        <v>0</v>
      </c>
      <c r="BE85" s="103">
        <v>119833</v>
      </c>
      <c r="BF85" s="104">
        <v>350935</v>
      </c>
      <c r="BG85" s="103">
        <v>432264</v>
      </c>
      <c r="BH85" s="103">
        <v>15922</v>
      </c>
      <c r="BI85" s="103">
        <v>17184</v>
      </c>
    </row>
    <row r="86" spans="1:61" s="105" customFormat="1">
      <c r="A86" s="102" t="s">
        <v>221</v>
      </c>
      <c r="B86" s="102" t="s">
        <v>356</v>
      </c>
      <c r="C86" s="102" t="s">
        <v>318</v>
      </c>
      <c r="D86" s="102" t="s">
        <v>407</v>
      </c>
      <c r="E86" s="102" t="s">
        <v>358</v>
      </c>
      <c r="F86" s="102" t="s">
        <v>320</v>
      </c>
      <c r="G86" s="102"/>
      <c r="H86" s="102" t="s">
        <v>362</v>
      </c>
      <c r="I86" s="102" t="s">
        <v>363</v>
      </c>
      <c r="J86" s="102" t="s">
        <v>328</v>
      </c>
      <c r="K86" s="103">
        <v>22</v>
      </c>
      <c r="L86" s="103">
        <v>1908</v>
      </c>
      <c r="M86" s="103">
        <v>1936</v>
      </c>
      <c r="N86" s="103"/>
      <c r="O86" s="103"/>
      <c r="P86" s="103">
        <v>0</v>
      </c>
      <c r="Q86" s="103">
        <v>0</v>
      </c>
      <c r="R86" s="103"/>
      <c r="S86" s="103"/>
      <c r="T86" s="103"/>
      <c r="U86" s="103">
        <v>0</v>
      </c>
      <c r="V86" s="103"/>
      <c r="W86" s="103"/>
      <c r="X86" s="103"/>
      <c r="Y86" s="103">
        <v>0</v>
      </c>
      <c r="Z86" s="103"/>
      <c r="AA86" s="103"/>
      <c r="AB86" s="103"/>
      <c r="AC86" s="103">
        <v>0</v>
      </c>
      <c r="AD86" s="103"/>
      <c r="AE86" s="103"/>
      <c r="AF86" s="103"/>
      <c r="AG86" s="103">
        <v>0</v>
      </c>
      <c r="AH86" s="103">
        <v>0</v>
      </c>
      <c r="AI86" s="103"/>
      <c r="AJ86" s="103"/>
      <c r="AK86" s="103">
        <v>0</v>
      </c>
      <c r="AL86" s="103">
        <v>0</v>
      </c>
      <c r="AM86" s="103">
        <v>0</v>
      </c>
      <c r="AN86" s="103">
        <v>0</v>
      </c>
      <c r="AO86" s="103">
        <v>0</v>
      </c>
      <c r="AP86" s="103">
        <v>118310</v>
      </c>
      <c r="AQ86" s="103">
        <v>384650</v>
      </c>
      <c r="AR86" s="103">
        <v>20045</v>
      </c>
      <c r="AS86" s="103">
        <v>20045</v>
      </c>
      <c r="AT86" s="103">
        <v>0</v>
      </c>
      <c r="AU86" s="103">
        <v>10000</v>
      </c>
      <c r="AV86" s="103">
        <v>0</v>
      </c>
      <c r="AW86" s="103">
        <v>9997</v>
      </c>
      <c r="AX86" s="103">
        <v>17800</v>
      </c>
      <c r="AY86" s="103">
        <v>0</v>
      </c>
      <c r="AZ86" s="103">
        <v>120612</v>
      </c>
      <c r="BA86" s="104">
        <v>505262</v>
      </c>
      <c r="BB86" s="103">
        <v>137591</v>
      </c>
      <c r="BC86" s="103">
        <v>71620</v>
      </c>
      <c r="BD86" s="103">
        <v>0</v>
      </c>
      <c r="BE86" s="103">
        <v>120551</v>
      </c>
      <c r="BF86" s="104">
        <v>329762</v>
      </c>
      <c r="BG86" s="103">
        <v>390103</v>
      </c>
      <c r="BH86" s="103">
        <v>17293</v>
      </c>
      <c r="BI86" s="103">
        <v>18707</v>
      </c>
    </row>
    <row r="87" spans="1:61" s="105" customFormat="1">
      <c r="A87" s="102" t="s">
        <v>221</v>
      </c>
      <c r="B87" s="102" t="s">
        <v>408</v>
      </c>
      <c r="C87" s="102" t="s">
        <v>318</v>
      </c>
      <c r="D87" s="102" t="s">
        <v>409</v>
      </c>
      <c r="E87" s="102" t="s">
        <v>358</v>
      </c>
      <c r="F87" s="102" t="s">
        <v>320</v>
      </c>
      <c r="G87" s="102" t="s">
        <v>410</v>
      </c>
      <c r="H87" s="102" t="s">
        <v>328</v>
      </c>
      <c r="I87" s="102" t="s">
        <v>354</v>
      </c>
      <c r="J87" s="102" t="s">
        <v>411</v>
      </c>
      <c r="K87" s="103">
        <v>18</v>
      </c>
      <c r="L87" s="103">
        <v>1980</v>
      </c>
      <c r="M87" s="103">
        <v>1981</v>
      </c>
      <c r="N87" s="103">
        <v>374535</v>
      </c>
      <c r="O87" s="103">
        <v>688300</v>
      </c>
      <c r="P87" s="103">
        <v>689393</v>
      </c>
      <c r="Q87" s="103">
        <v>797996</v>
      </c>
      <c r="R87" s="103">
        <v>32233</v>
      </c>
      <c r="S87" s="103"/>
      <c r="T87" s="103"/>
      <c r="U87" s="103">
        <v>32233</v>
      </c>
      <c r="V87" s="103">
        <v>108935</v>
      </c>
      <c r="W87" s="103"/>
      <c r="X87" s="103"/>
      <c r="Y87" s="103">
        <v>108935</v>
      </c>
      <c r="Z87" s="103">
        <v>939164</v>
      </c>
      <c r="AA87" s="103"/>
      <c r="AB87" s="103"/>
      <c r="AC87" s="103">
        <v>939164</v>
      </c>
      <c r="AD87" s="103"/>
      <c r="AE87" s="103"/>
      <c r="AF87" s="103"/>
      <c r="AG87" s="103">
        <v>0</v>
      </c>
      <c r="AH87" s="103">
        <v>939164</v>
      </c>
      <c r="AI87" s="103"/>
      <c r="AJ87" s="103"/>
      <c r="AK87" s="103">
        <v>939164</v>
      </c>
      <c r="AL87" s="103">
        <v>-250864</v>
      </c>
      <c r="AM87" s="103">
        <v>1093</v>
      </c>
      <c r="AN87" s="103">
        <v>0</v>
      </c>
      <c r="AO87" s="103">
        <v>-249771</v>
      </c>
      <c r="AP87" s="103">
        <v>484998</v>
      </c>
      <c r="AQ87" s="103">
        <v>588984</v>
      </c>
      <c r="AR87" s="103">
        <v>17879</v>
      </c>
      <c r="AS87" s="103">
        <v>17879</v>
      </c>
      <c r="AT87" s="103">
        <v>43520</v>
      </c>
      <c r="AU87" s="103">
        <v>0</v>
      </c>
      <c r="AV87" s="103">
        <v>0</v>
      </c>
      <c r="AW87" s="103">
        <v>7612</v>
      </c>
      <c r="AX87" s="103">
        <v>20200</v>
      </c>
      <c r="AY87" s="103">
        <v>0</v>
      </c>
      <c r="AZ87" s="103">
        <v>100409</v>
      </c>
      <c r="BA87" s="104">
        <v>689393</v>
      </c>
      <c r="BB87" s="103">
        <v>201483</v>
      </c>
      <c r="BC87" s="103">
        <v>36070</v>
      </c>
      <c r="BD87" s="103">
        <v>13080</v>
      </c>
      <c r="BE87" s="103">
        <v>61370</v>
      </c>
      <c r="BF87" s="104">
        <v>312003</v>
      </c>
      <c r="BG87" s="103">
        <v>343174</v>
      </c>
      <c r="BH87" s="103">
        <v>36923</v>
      </c>
      <c r="BI87" s="103">
        <v>37923</v>
      </c>
    </row>
    <row r="88" spans="1:61" s="105" customFormat="1">
      <c r="A88" s="102" t="s">
        <v>221</v>
      </c>
      <c r="B88" s="102" t="s">
        <v>408</v>
      </c>
      <c r="C88" s="102" t="s">
        <v>318</v>
      </c>
      <c r="D88" s="102" t="s">
        <v>409</v>
      </c>
      <c r="E88" s="102" t="s">
        <v>358</v>
      </c>
      <c r="F88" s="102" t="s">
        <v>320</v>
      </c>
      <c r="G88" s="102" t="s">
        <v>410</v>
      </c>
      <c r="H88" s="102" t="s">
        <v>328</v>
      </c>
      <c r="I88" s="102" t="s">
        <v>354</v>
      </c>
      <c r="J88" s="102" t="s">
        <v>411</v>
      </c>
      <c r="K88" s="103">
        <v>18</v>
      </c>
      <c r="L88" s="103">
        <v>1980</v>
      </c>
      <c r="M88" s="103">
        <v>1981</v>
      </c>
      <c r="N88" s="103">
        <v>316202</v>
      </c>
      <c r="O88" s="103">
        <v>637320</v>
      </c>
      <c r="P88" s="103">
        <v>637320</v>
      </c>
      <c r="Q88" s="103">
        <v>584268</v>
      </c>
      <c r="R88" s="103">
        <v>35611</v>
      </c>
      <c r="S88" s="103"/>
      <c r="T88" s="103"/>
      <c r="U88" s="103">
        <v>35611</v>
      </c>
      <c r="V88" s="103">
        <v>80496</v>
      </c>
      <c r="W88" s="103"/>
      <c r="X88" s="103"/>
      <c r="Y88" s="103">
        <v>80496</v>
      </c>
      <c r="Z88" s="103">
        <v>700375</v>
      </c>
      <c r="AA88" s="103"/>
      <c r="AB88" s="103"/>
      <c r="AC88" s="103">
        <v>700375</v>
      </c>
      <c r="AD88" s="103"/>
      <c r="AE88" s="103"/>
      <c r="AF88" s="103"/>
      <c r="AG88" s="103">
        <v>0</v>
      </c>
      <c r="AH88" s="103">
        <v>700375</v>
      </c>
      <c r="AI88" s="103"/>
      <c r="AJ88" s="103"/>
      <c r="AK88" s="103">
        <v>700375</v>
      </c>
      <c r="AL88" s="103">
        <v>-63055</v>
      </c>
      <c r="AM88" s="103">
        <v>0</v>
      </c>
      <c r="AN88" s="103">
        <v>0</v>
      </c>
      <c r="AO88" s="103">
        <v>-63055</v>
      </c>
      <c r="AP88" s="103">
        <v>435361</v>
      </c>
      <c r="AQ88" s="103">
        <v>526323</v>
      </c>
      <c r="AR88" s="103">
        <v>19394</v>
      </c>
      <c r="AS88" s="103">
        <v>19394</v>
      </c>
      <c r="AT88" s="103">
        <v>5000</v>
      </c>
      <c r="AU88" s="103">
        <v>0</v>
      </c>
      <c r="AV88" s="103">
        <v>0</v>
      </c>
      <c r="AW88" s="103">
        <v>10945</v>
      </c>
      <c r="AX88" s="103">
        <v>31348</v>
      </c>
      <c r="AY88" s="103">
        <v>0</v>
      </c>
      <c r="AZ88" s="103">
        <v>110997</v>
      </c>
      <c r="BA88" s="104">
        <v>637320</v>
      </c>
      <c r="BB88" s="103">
        <v>158180</v>
      </c>
      <c r="BC88" s="103">
        <v>30609</v>
      </c>
      <c r="BD88" s="103">
        <v>8722</v>
      </c>
      <c r="BE88" s="103">
        <v>36671</v>
      </c>
      <c r="BF88" s="104">
        <v>234182</v>
      </c>
      <c r="BG88" s="103">
        <v>259390</v>
      </c>
      <c r="BH88" s="103">
        <v>30401</v>
      </c>
      <c r="BI88" s="103">
        <v>31401</v>
      </c>
    </row>
    <row r="89" spans="1:61" s="105" customFormat="1">
      <c r="A89" s="102" t="s">
        <v>221</v>
      </c>
      <c r="B89" s="102" t="s">
        <v>356</v>
      </c>
      <c r="C89" s="102" t="s">
        <v>318</v>
      </c>
      <c r="D89" s="102" t="s">
        <v>412</v>
      </c>
      <c r="E89" s="102" t="s">
        <v>358</v>
      </c>
      <c r="F89" s="102" t="s">
        <v>320</v>
      </c>
      <c r="G89" s="102" t="s">
        <v>413</v>
      </c>
      <c r="H89" s="102" t="s">
        <v>322</v>
      </c>
      <c r="I89" s="102"/>
      <c r="J89" s="102" t="s">
        <v>338</v>
      </c>
      <c r="K89" s="103">
        <v>5</v>
      </c>
      <c r="L89" s="103">
        <v>1959</v>
      </c>
      <c r="M89" s="103">
        <v>1971</v>
      </c>
      <c r="N89" s="103"/>
      <c r="O89" s="103"/>
      <c r="P89" s="103">
        <v>0</v>
      </c>
      <c r="Q89" s="103">
        <v>0</v>
      </c>
      <c r="R89" s="103"/>
      <c r="S89" s="103"/>
      <c r="T89" s="103"/>
      <c r="U89" s="103">
        <v>0</v>
      </c>
      <c r="V89" s="103"/>
      <c r="W89" s="103"/>
      <c r="X89" s="103"/>
      <c r="Y89" s="103">
        <v>0</v>
      </c>
      <c r="Z89" s="103">
        <v>0</v>
      </c>
      <c r="AA89" s="103">
        <v>0</v>
      </c>
      <c r="AB89" s="103">
        <v>0</v>
      </c>
      <c r="AC89" s="103">
        <v>0</v>
      </c>
      <c r="AD89" s="103"/>
      <c r="AE89" s="103"/>
      <c r="AF89" s="103"/>
      <c r="AG89" s="103">
        <v>0</v>
      </c>
      <c r="AH89" s="103">
        <v>0</v>
      </c>
      <c r="AI89" s="103">
        <v>0</v>
      </c>
      <c r="AJ89" s="103">
        <v>0</v>
      </c>
      <c r="AK89" s="103">
        <v>0</v>
      </c>
      <c r="AL89" s="103">
        <v>0</v>
      </c>
      <c r="AM89" s="103">
        <v>0</v>
      </c>
      <c r="AN89" s="103">
        <v>0</v>
      </c>
      <c r="AO89" s="103">
        <v>0</v>
      </c>
      <c r="AP89" s="103">
        <v>0</v>
      </c>
      <c r="AQ89" s="103">
        <v>7171</v>
      </c>
      <c r="AR89" s="103">
        <v>9812</v>
      </c>
      <c r="AS89" s="103">
        <v>9812</v>
      </c>
      <c r="AT89" s="103">
        <v>5000</v>
      </c>
      <c r="AU89" s="103">
        <v>48937</v>
      </c>
      <c r="AV89" s="103">
        <v>0</v>
      </c>
      <c r="AW89" s="103">
        <v>10260</v>
      </c>
      <c r="AX89" s="103">
        <v>41000</v>
      </c>
      <c r="AY89" s="103">
        <v>0</v>
      </c>
      <c r="AZ89" s="103">
        <v>140219</v>
      </c>
      <c r="BA89" s="104">
        <v>147390</v>
      </c>
      <c r="BB89" s="103">
        <v>0</v>
      </c>
      <c r="BC89" s="103">
        <v>57328</v>
      </c>
      <c r="BD89" s="103">
        <v>0</v>
      </c>
      <c r="BE89" s="103">
        <v>14290</v>
      </c>
      <c r="BF89" s="104">
        <v>71618</v>
      </c>
      <c r="BG89" s="103">
        <v>78750</v>
      </c>
      <c r="BH89" s="103">
        <v>0</v>
      </c>
      <c r="BI89" s="103">
        <v>2300</v>
      </c>
    </row>
    <row r="90" spans="1:61" s="105" customFormat="1">
      <c r="A90" s="102" t="s">
        <v>221</v>
      </c>
      <c r="B90" s="102" t="s">
        <v>356</v>
      </c>
      <c r="C90" s="102" t="s">
        <v>318</v>
      </c>
      <c r="D90" s="102" t="s">
        <v>412</v>
      </c>
      <c r="E90" s="102" t="s">
        <v>358</v>
      </c>
      <c r="F90" s="102" t="s">
        <v>320</v>
      </c>
      <c r="G90" s="102" t="s">
        <v>413</v>
      </c>
      <c r="H90" s="102" t="s">
        <v>322</v>
      </c>
      <c r="I90" s="102"/>
      <c r="J90" s="102" t="s">
        <v>338</v>
      </c>
      <c r="K90" s="103">
        <v>5</v>
      </c>
      <c r="L90" s="103">
        <v>1959</v>
      </c>
      <c r="M90" s="103">
        <v>1971</v>
      </c>
      <c r="N90" s="103"/>
      <c r="O90" s="103"/>
      <c r="P90" s="103">
        <v>0</v>
      </c>
      <c r="Q90" s="103">
        <v>0</v>
      </c>
      <c r="R90" s="103"/>
      <c r="S90" s="103"/>
      <c r="T90" s="103"/>
      <c r="U90" s="103">
        <v>0</v>
      </c>
      <c r="V90" s="103"/>
      <c r="W90" s="103"/>
      <c r="X90" s="103"/>
      <c r="Y90" s="103">
        <v>0</v>
      </c>
      <c r="Z90" s="103">
        <v>0</v>
      </c>
      <c r="AA90" s="103">
        <v>0</v>
      </c>
      <c r="AB90" s="103">
        <v>0</v>
      </c>
      <c r="AC90" s="103">
        <v>0</v>
      </c>
      <c r="AD90" s="103"/>
      <c r="AE90" s="103"/>
      <c r="AF90" s="103"/>
      <c r="AG90" s="103">
        <v>0</v>
      </c>
      <c r="AH90" s="103">
        <v>0</v>
      </c>
      <c r="AI90" s="103">
        <v>0</v>
      </c>
      <c r="AJ90" s="103">
        <v>0</v>
      </c>
      <c r="AK90" s="103">
        <v>0</v>
      </c>
      <c r="AL90" s="103">
        <v>0</v>
      </c>
      <c r="AM90" s="103">
        <v>0</v>
      </c>
      <c r="AN90" s="103">
        <v>0</v>
      </c>
      <c r="AO90" s="103">
        <v>0</v>
      </c>
      <c r="AP90" s="103">
        <v>0</v>
      </c>
      <c r="AQ90" s="103">
        <v>6220</v>
      </c>
      <c r="AR90" s="103">
        <v>9308</v>
      </c>
      <c r="AS90" s="103">
        <v>9308</v>
      </c>
      <c r="AT90" s="103">
        <v>12000</v>
      </c>
      <c r="AU90" s="103">
        <v>11000</v>
      </c>
      <c r="AV90" s="103">
        <v>0</v>
      </c>
      <c r="AW90" s="103">
        <v>4999</v>
      </c>
      <c r="AX90" s="103">
        <v>41511</v>
      </c>
      <c r="AY90" s="103">
        <v>0</v>
      </c>
      <c r="AZ90" s="103">
        <v>87167</v>
      </c>
      <c r="BA90" s="104">
        <v>93387</v>
      </c>
      <c r="BB90" s="103">
        <v>0</v>
      </c>
      <c r="BC90" s="103">
        <v>35189</v>
      </c>
      <c r="BD90" s="103">
        <v>0</v>
      </c>
      <c r="BE90" s="103">
        <v>14980</v>
      </c>
      <c r="BF90" s="104">
        <v>50169</v>
      </c>
      <c r="BG90" s="103">
        <v>55255</v>
      </c>
      <c r="BH90" s="103">
        <v>0</v>
      </c>
      <c r="BI90" s="103">
        <v>2124</v>
      </c>
    </row>
    <row r="91" spans="1:61" s="105" customFormat="1">
      <c r="A91" s="102" t="s">
        <v>221</v>
      </c>
      <c r="B91" s="102" t="s">
        <v>356</v>
      </c>
      <c r="C91" s="102" t="s">
        <v>318</v>
      </c>
      <c r="D91" s="102" t="s">
        <v>414</v>
      </c>
      <c r="E91" s="102" t="s">
        <v>358</v>
      </c>
      <c r="F91" s="102" t="s">
        <v>320</v>
      </c>
      <c r="G91" s="102" t="s">
        <v>398</v>
      </c>
      <c r="H91" s="102" t="s">
        <v>331</v>
      </c>
      <c r="I91" s="102"/>
      <c r="J91" s="102" t="s">
        <v>332</v>
      </c>
      <c r="K91" s="103">
        <v>30</v>
      </c>
      <c r="L91" s="103">
        <v>1992</v>
      </c>
      <c r="M91" s="103">
        <v>1992</v>
      </c>
      <c r="N91" s="103">
        <v>25914305</v>
      </c>
      <c r="O91" s="103">
        <v>981925</v>
      </c>
      <c r="P91" s="103">
        <v>4560631</v>
      </c>
      <c r="Q91" s="103">
        <v>545746</v>
      </c>
      <c r="R91" s="103">
        <v>75417</v>
      </c>
      <c r="S91" s="103"/>
      <c r="T91" s="103"/>
      <c r="U91" s="103">
        <v>75417</v>
      </c>
      <c r="V91" s="103">
        <v>334788</v>
      </c>
      <c r="W91" s="103"/>
      <c r="X91" s="103"/>
      <c r="Y91" s="103">
        <v>334788</v>
      </c>
      <c r="Z91" s="103">
        <v>955951</v>
      </c>
      <c r="AA91" s="103"/>
      <c r="AB91" s="103"/>
      <c r="AC91" s="103">
        <v>955951</v>
      </c>
      <c r="AD91" s="103"/>
      <c r="AE91" s="103"/>
      <c r="AF91" s="103"/>
      <c r="AG91" s="103">
        <v>0</v>
      </c>
      <c r="AH91" s="103">
        <v>955951</v>
      </c>
      <c r="AI91" s="103"/>
      <c r="AJ91" s="103"/>
      <c r="AK91" s="103">
        <v>955951</v>
      </c>
      <c r="AL91" s="103">
        <v>3921751</v>
      </c>
      <c r="AM91" s="103">
        <v>-317071</v>
      </c>
      <c r="AN91" s="103">
        <v>0</v>
      </c>
      <c r="AO91" s="103">
        <v>3604680</v>
      </c>
      <c r="AP91" s="103">
        <v>0</v>
      </c>
      <c r="AQ91" s="103">
        <v>618157</v>
      </c>
      <c r="AR91" s="103">
        <v>105356</v>
      </c>
      <c r="AS91" s="103">
        <v>172451</v>
      </c>
      <c r="AT91" s="103">
        <v>64130</v>
      </c>
      <c r="AU91" s="103">
        <v>389017</v>
      </c>
      <c r="AV91" s="103">
        <v>0</v>
      </c>
      <c r="AW91" s="103">
        <v>146793</v>
      </c>
      <c r="AX91" s="103">
        <v>2990927</v>
      </c>
      <c r="AY91" s="103">
        <v>1500</v>
      </c>
      <c r="AZ91" s="103">
        <v>3942474</v>
      </c>
      <c r="BA91" s="104">
        <v>4560631</v>
      </c>
      <c r="BB91" s="103">
        <v>0</v>
      </c>
      <c r="BC91" s="103">
        <v>231838</v>
      </c>
      <c r="BD91" s="103">
        <v>28426</v>
      </c>
      <c r="BE91" s="103">
        <v>149064</v>
      </c>
      <c r="BF91" s="104">
        <v>409328</v>
      </c>
      <c r="BG91" s="103">
        <v>468744</v>
      </c>
      <c r="BH91" s="103">
        <v>17513</v>
      </c>
      <c r="BI91" s="103">
        <v>21429</v>
      </c>
    </row>
    <row r="92" spans="1:61" s="105" customFormat="1">
      <c r="A92" s="102" t="s">
        <v>221</v>
      </c>
      <c r="B92" s="102" t="s">
        <v>356</v>
      </c>
      <c r="C92" s="102" t="s">
        <v>318</v>
      </c>
      <c r="D92" s="102" t="s">
        <v>414</v>
      </c>
      <c r="E92" s="102" t="s">
        <v>358</v>
      </c>
      <c r="F92" s="102" t="s">
        <v>320</v>
      </c>
      <c r="G92" s="102" t="s">
        <v>398</v>
      </c>
      <c r="H92" s="102" t="s">
        <v>331</v>
      </c>
      <c r="I92" s="102"/>
      <c r="J92" s="102" t="s">
        <v>332</v>
      </c>
      <c r="K92" s="103">
        <v>30</v>
      </c>
      <c r="L92" s="103">
        <v>1992</v>
      </c>
      <c r="M92" s="103">
        <v>1992</v>
      </c>
      <c r="N92" s="103">
        <v>32518408</v>
      </c>
      <c r="O92" s="103">
        <v>901029</v>
      </c>
      <c r="P92" s="103">
        <v>7856607</v>
      </c>
      <c r="Q92" s="103">
        <v>652486</v>
      </c>
      <c r="R92" s="103">
        <v>63663</v>
      </c>
      <c r="S92" s="103"/>
      <c r="T92" s="103"/>
      <c r="U92" s="103">
        <v>63663</v>
      </c>
      <c r="V92" s="103">
        <v>348641</v>
      </c>
      <c r="W92" s="103"/>
      <c r="X92" s="103"/>
      <c r="Y92" s="103">
        <v>348641</v>
      </c>
      <c r="Z92" s="103">
        <v>1064790</v>
      </c>
      <c r="AA92" s="103"/>
      <c r="AB92" s="103"/>
      <c r="AC92" s="103">
        <v>1064790</v>
      </c>
      <c r="AD92" s="103"/>
      <c r="AE92" s="103"/>
      <c r="AF92" s="103"/>
      <c r="AG92" s="103">
        <v>0</v>
      </c>
      <c r="AH92" s="103">
        <v>1064790</v>
      </c>
      <c r="AI92" s="103"/>
      <c r="AJ92" s="103"/>
      <c r="AK92" s="103">
        <v>1064790</v>
      </c>
      <c r="AL92" s="103">
        <v>6938414</v>
      </c>
      <c r="AM92" s="103">
        <v>-146597</v>
      </c>
      <c r="AN92" s="103">
        <v>0</v>
      </c>
      <c r="AO92" s="103">
        <v>6791817</v>
      </c>
      <c r="AP92" s="103">
        <v>0</v>
      </c>
      <c r="AQ92" s="103">
        <v>550628</v>
      </c>
      <c r="AR92" s="103">
        <v>96698</v>
      </c>
      <c r="AS92" s="103">
        <v>96698</v>
      </c>
      <c r="AT92" s="103">
        <v>78850</v>
      </c>
      <c r="AU92" s="103">
        <v>3046911</v>
      </c>
      <c r="AV92" s="103">
        <v>0</v>
      </c>
      <c r="AW92" s="103">
        <v>142850</v>
      </c>
      <c r="AX92" s="103">
        <v>3912667</v>
      </c>
      <c r="AY92" s="103">
        <v>0</v>
      </c>
      <c r="AZ92" s="103">
        <v>7305979</v>
      </c>
      <c r="BA92" s="104">
        <v>7856607</v>
      </c>
      <c r="BB92" s="103">
        <v>0</v>
      </c>
      <c r="BC92" s="103">
        <v>282061</v>
      </c>
      <c r="BD92" s="103">
        <v>26446</v>
      </c>
      <c r="BE92" s="103">
        <v>158742</v>
      </c>
      <c r="BF92" s="104">
        <v>467249</v>
      </c>
      <c r="BG92" s="103">
        <v>545869</v>
      </c>
      <c r="BH92" s="103">
        <v>17060</v>
      </c>
      <c r="BI92" s="103">
        <v>18275</v>
      </c>
    </row>
    <row r="93" spans="1:61" s="105" customFormat="1">
      <c r="A93" s="102" t="s">
        <v>221</v>
      </c>
      <c r="B93" s="102" t="s">
        <v>356</v>
      </c>
      <c r="C93" s="102" t="s">
        <v>318</v>
      </c>
      <c r="D93" s="102" t="s">
        <v>414</v>
      </c>
      <c r="E93" s="102" t="s">
        <v>358</v>
      </c>
      <c r="F93" s="102" t="s">
        <v>320</v>
      </c>
      <c r="G93" s="102" t="s">
        <v>398</v>
      </c>
      <c r="H93" s="102" t="s">
        <v>331</v>
      </c>
      <c r="I93" s="102"/>
      <c r="J93" s="102" t="s">
        <v>332</v>
      </c>
      <c r="K93" s="103">
        <v>30</v>
      </c>
      <c r="L93" s="103">
        <v>1992</v>
      </c>
      <c r="M93" s="103">
        <v>1992</v>
      </c>
      <c r="N93" s="103">
        <v>32903060</v>
      </c>
      <c r="O93" s="103">
        <v>3322468</v>
      </c>
      <c r="P93" s="103">
        <v>3322468</v>
      </c>
      <c r="Q93" s="103">
        <v>750715</v>
      </c>
      <c r="R93" s="103">
        <v>99172</v>
      </c>
      <c r="S93" s="103"/>
      <c r="T93" s="103"/>
      <c r="U93" s="103">
        <v>99172</v>
      </c>
      <c r="V93" s="103">
        <v>358925</v>
      </c>
      <c r="W93" s="103"/>
      <c r="X93" s="103"/>
      <c r="Y93" s="103">
        <v>358925</v>
      </c>
      <c r="Z93" s="103">
        <v>1208812</v>
      </c>
      <c r="AA93" s="103"/>
      <c r="AB93" s="103"/>
      <c r="AC93" s="103">
        <v>1208812</v>
      </c>
      <c r="AD93" s="103"/>
      <c r="AE93" s="103"/>
      <c r="AF93" s="103"/>
      <c r="AG93" s="103">
        <v>0</v>
      </c>
      <c r="AH93" s="103">
        <v>1208812</v>
      </c>
      <c r="AI93" s="103"/>
      <c r="AJ93" s="103"/>
      <c r="AK93" s="103">
        <v>1208812</v>
      </c>
      <c r="AL93" s="103">
        <v>2113656</v>
      </c>
      <c r="AM93" s="103">
        <v>0</v>
      </c>
      <c r="AN93" s="103">
        <v>0</v>
      </c>
      <c r="AO93" s="103">
        <v>2113656</v>
      </c>
      <c r="AP93" s="103">
        <v>0</v>
      </c>
      <c r="AQ93" s="103">
        <v>626095</v>
      </c>
      <c r="AR93" s="103">
        <v>281680</v>
      </c>
      <c r="AS93" s="103">
        <v>281680</v>
      </c>
      <c r="AT93" s="103">
        <v>200</v>
      </c>
      <c r="AU93" s="103">
        <v>1323090</v>
      </c>
      <c r="AV93" s="103">
        <v>10000</v>
      </c>
      <c r="AW93" s="103">
        <v>135708</v>
      </c>
      <c r="AX93" s="103">
        <v>799821</v>
      </c>
      <c r="AY93" s="103">
        <v>0</v>
      </c>
      <c r="AZ93" s="103">
        <v>2696373</v>
      </c>
      <c r="BA93" s="104">
        <v>3322468</v>
      </c>
      <c r="BB93" s="103"/>
      <c r="BC93" s="103">
        <v>360696</v>
      </c>
      <c r="BD93" s="103">
        <v>47682</v>
      </c>
      <c r="BE93" s="103">
        <v>167871</v>
      </c>
      <c r="BF93" s="104">
        <v>576249</v>
      </c>
      <c r="BG93" s="103">
        <v>669656</v>
      </c>
      <c r="BH93" s="103">
        <v>22146</v>
      </c>
      <c r="BI93" s="103">
        <v>25486</v>
      </c>
    </row>
    <row r="94" spans="1:61" s="105" customFormat="1">
      <c r="A94" s="102" t="s">
        <v>221</v>
      </c>
      <c r="B94" s="102" t="s">
        <v>356</v>
      </c>
      <c r="C94" s="102" t="s">
        <v>318</v>
      </c>
      <c r="D94" s="102" t="s">
        <v>414</v>
      </c>
      <c r="E94" s="102" t="s">
        <v>358</v>
      </c>
      <c r="F94" s="102" t="s">
        <v>320</v>
      </c>
      <c r="G94" s="102" t="s">
        <v>398</v>
      </c>
      <c r="H94" s="102" t="s">
        <v>331</v>
      </c>
      <c r="I94" s="102"/>
      <c r="J94" s="102" t="s">
        <v>332</v>
      </c>
      <c r="K94" s="103">
        <v>33</v>
      </c>
      <c r="L94" s="103">
        <v>1992</v>
      </c>
      <c r="M94" s="103">
        <v>1992</v>
      </c>
      <c r="N94" s="103">
        <v>35561269</v>
      </c>
      <c r="O94" s="103">
        <v>4071478</v>
      </c>
      <c r="P94" s="103">
        <v>3939514</v>
      </c>
      <c r="Q94" s="103">
        <v>1098445</v>
      </c>
      <c r="R94" s="103">
        <v>183821</v>
      </c>
      <c r="S94" s="103"/>
      <c r="T94" s="103"/>
      <c r="U94" s="103">
        <v>183821</v>
      </c>
      <c r="V94" s="103">
        <v>429021</v>
      </c>
      <c r="W94" s="103"/>
      <c r="X94" s="103"/>
      <c r="Y94" s="103">
        <v>429021</v>
      </c>
      <c r="Z94" s="103">
        <v>1711287</v>
      </c>
      <c r="AA94" s="103">
        <v>0</v>
      </c>
      <c r="AB94" s="103">
        <v>0</v>
      </c>
      <c r="AC94" s="103">
        <v>1711287</v>
      </c>
      <c r="AD94" s="103"/>
      <c r="AE94" s="103"/>
      <c r="AF94" s="103"/>
      <c r="AG94" s="103">
        <v>0</v>
      </c>
      <c r="AH94" s="103">
        <v>1711287</v>
      </c>
      <c r="AI94" s="103">
        <v>0</v>
      </c>
      <c r="AJ94" s="103">
        <v>0</v>
      </c>
      <c r="AK94" s="103">
        <v>1711287</v>
      </c>
      <c r="AL94" s="103">
        <v>2360191</v>
      </c>
      <c r="AM94" s="103">
        <v>-131964</v>
      </c>
      <c r="AN94" s="103">
        <v>0</v>
      </c>
      <c r="AO94" s="103">
        <v>2228227</v>
      </c>
      <c r="AP94" s="103">
        <v>0</v>
      </c>
      <c r="AQ94" s="103">
        <v>517597</v>
      </c>
      <c r="AR94" s="103">
        <v>371321</v>
      </c>
      <c r="AS94" s="103">
        <v>409326</v>
      </c>
      <c r="AT94" s="103">
        <v>87926</v>
      </c>
      <c r="AU94" s="103">
        <v>355743</v>
      </c>
      <c r="AV94" s="103">
        <v>0</v>
      </c>
      <c r="AW94" s="103">
        <v>140000</v>
      </c>
      <c r="AX94" s="103">
        <v>2101272</v>
      </c>
      <c r="AY94" s="103">
        <v>0</v>
      </c>
      <c r="AZ94" s="103">
        <v>3421917</v>
      </c>
      <c r="BA94" s="104">
        <v>3939514</v>
      </c>
      <c r="BB94" s="103"/>
      <c r="BC94" s="103">
        <v>399925</v>
      </c>
      <c r="BD94" s="103">
        <v>64673</v>
      </c>
      <c r="BE94" s="103">
        <v>175428</v>
      </c>
      <c r="BF94" s="104">
        <v>640026</v>
      </c>
      <c r="BG94" s="103">
        <v>745996</v>
      </c>
      <c r="BH94" s="103">
        <v>17299</v>
      </c>
      <c r="BI94" s="103">
        <v>19469</v>
      </c>
    </row>
    <row r="95" spans="1:61" s="105" customFormat="1">
      <c r="A95" s="102" t="s">
        <v>221</v>
      </c>
      <c r="B95" s="102" t="s">
        <v>356</v>
      </c>
      <c r="C95" s="102" t="s">
        <v>318</v>
      </c>
      <c r="D95" s="102" t="s">
        <v>415</v>
      </c>
      <c r="E95" s="102" t="s">
        <v>358</v>
      </c>
      <c r="F95" s="102" t="s">
        <v>320</v>
      </c>
      <c r="G95" s="102" t="s">
        <v>416</v>
      </c>
      <c r="H95" s="102" t="s">
        <v>331</v>
      </c>
      <c r="I95" s="102"/>
      <c r="J95" s="102" t="s">
        <v>347</v>
      </c>
      <c r="K95" s="103">
        <v>8</v>
      </c>
      <c r="L95" s="103">
        <v>2004</v>
      </c>
      <c r="M95" s="103">
        <v>2004</v>
      </c>
      <c r="N95" s="103">
        <v>86141</v>
      </c>
      <c r="O95" s="103">
        <v>150122</v>
      </c>
      <c r="P95" s="103">
        <v>150122</v>
      </c>
      <c r="Q95" s="103">
        <v>82751</v>
      </c>
      <c r="R95" s="103">
        <v>0</v>
      </c>
      <c r="S95" s="103"/>
      <c r="T95" s="103"/>
      <c r="U95" s="103">
        <v>0</v>
      </c>
      <c r="V95" s="103">
        <v>33233</v>
      </c>
      <c r="W95" s="103"/>
      <c r="X95" s="103"/>
      <c r="Y95" s="103">
        <v>33233</v>
      </c>
      <c r="Z95" s="103">
        <v>115984</v>
      </c>
      <c r="AA95" s="103"/>
      <c r="AB95" s="103"/>
      <c r="AC95" s="103">
        <v>115984</v>
      </c>
      <c r="AD95" s="103"/>
      <c r="AE95" s="103"/>
      <c r="AF95" s="103"/>
      <c r="AG95" s="103">
        <v>0</v>
      </c>
      <c r="AH95" s="103">
        <v>115984</v>
      </c>
      <c r="AI95" s="103"/>
      <c r="AJ95" s="103"/>
      <c r="AK95" s="103">
        <v>115984</v>
      </c>
      <c r="AL95" s="103">
        <v>34138</v>
      </c>
      <c r="AM95" s="103">
        <v>0</v>
      </c>
      <c r="AN95" s="103">
        <v>0</v>
      </c>
      <c r="AO95" s="103">
        <v>34138</v>
      </c>
      <c r="AP95" s="103">
        <v>0</v>
      </c>
      <c r="AQ95" s="103">
        <v>66860</v>
      </c>
      <c r="AR95" s="103">
        <v>252</v>
      </c>
      <c r="AS95" s="103">
        <v>252</v>
      </c>
      <c r="AT95" s="103">
        <v>0</v>
      </c>
      <c r="AU95" s="103">
        <v>67000</v>
      </c>
      <c r="AV95" s="103">
        <v>0</v>
      </c>
      <c r="AW95" s="103">
        <v>0</v>
      </c>
      <c r="AX95" s="103">
        <v>0</v>
      </c>
      <c r="AY95" s="103">
        <v>0</v>
      </c>
      <c r="AZ95" s="103">
        <v>83262</v>
      </c>
      <c r="BA95" s="104">
        <v>150122</v>
      </c>
      <c r="BB95" s="103">
        <v>0</v>
      </c>
      <c r="BC95" s="103">
        <v>0</v>
      </c>
      <c r="BD95" s="103">
        <v>0</v>
      </c>
      <c r="BE95" s="103">
        <v>0</v>
      </c>
      <c r="BF95" s="104">
        <v>0</v>
      </c>
      <c r="BG95" s="103">
        <v>0</v>
      </c>
      <c r="BH95" s="103">
        <v>0</v>
      </c>
      <c r="BI95" s="103">
        <v>9771</v>
      </c>
    </row>
    <row r="96" spans="1:61" s="105" customFormat="1">
      <c r="A96" s="102" t="s">
        <v>221</v>
      </c>
      <c r="B96" s="102" t="s">
        <v>356</v>
      </c>
      <c r="C96" s="102" t="s">
        <v>318</v>
      </c>
      <c r="D96" s="102" t="s">
        <v>415</v>
      </c>
      <c r="E96" s="102" t="s">
        <v>358</v>
      </c>
      <c r="F96" s="102" t="s">
        <v>320</v>
      </c>
      <c r="G96" s="102" t="s">
        <v>416</v>
      </c>
      <c r="H96" s="102" t="s">
        <v>331</v>
      </c>
      <c r="I96" s="102"/>
      <c r="J96" s="102" t="s">
        <v>347</v>
      </c>
      <c r="K96" s="103">
        <v>8</v>
      </c>
      <c r="L96" s="103">
        <v>2004</v>
      </c>
      <c r="M96" s="103">
        <v>2004</v>
      </c>
      <c r="N96" s="103">
        <v>62273</v>
      </c>
      <c r="O96" s="103">
        <v>160157</v>
      </c>
      <c r="P96" s="103">
        <v>160157</v>
      </c>
      <c r="Q96" s="103">
        <v>122170</v>
      </c>
      <c r="R96" s="103">
        <v>0</v>
      </c>
      <c r="S96" s="103"/>
      <c r="T96" s="103"/>
      <c r="U96" s="103">
        <v>0</v>
      </c>
      <c r="V96" s="103">
        <v>62132</v>
      </c>
      <c r="W96" s="103"/>
      <c r="X96" s="103"/>
      <c r="Y96" s="103">
        <v>62132</v>
      </c>
      <c r="Z96" s="103">
        <v>184302</v>
      </c>
      <c r="AA96" s="103"/>
      <c r="AB96" s="103"/>
      <c r="AC96" s="103">
        <v>184302</v>
      </c>
      <c r="AD96" s="103"/>
      <c r="AE96" s="103"/>
      <c r="AF96" s="103"/>
      <c r="AG96" s="103">
        <v>0</v>
      </c>
      <c r="AH96" s="103">
        <v>184302</v>
      </c>
      <c r="AI96" s="103"/>
      <c r="AJ96" s="103"/>
      <c r="AK96" s="103">
        <v>184302</v>
      </c>
      <c r="AL96" s="103">
        <v>-24145</v>
      </c>
      <c r="AM96" s="103">
        <v>0</v>
      </c>
      <c r="AN96" s="103">
        <v>0</v>
      </c>
      <c r="AO96" s="103">
        <v>-24145</v>
      </c>
      <c r="AP96" s="103">
        <v>8956</v>
      </c>
      <c r="AQ96" s="103">
        <v>82482</v>
      </c>
      <c r="AR96" s="103">
        <v>7183</v>
      </c>
      <c r="AS96" s="103">
        <v>7183</v>
      </c>
      <c r="AT96" s="103">
        <v>0</v>
      </c>
      <c r="AU96" s="103">
        <v>13500</v>
      </c>
      <c r="AV96" s="103">
        <v>0</v>
      </c>
      <c r="AW96" s="103">
        <v>22000</v>
      </c>
      <c r="AX96" s="103">
        <v>0</v>
      </c>
      <c r="AY96" s="103">
        <v>0</v>
      </c>
      <c r="AZ96" s="103">
        <v>77675</v>
      </c>
      <c r="BA96" s="104">
        <v>160157</v>
      </c>
      <c r="BB96" s="103">
        <v>0</v>
      </c>
      <c r="BC96" s="103">
        <v>0</v>
      </c>
      <c r="BD96" s="103">
        <v>0</v>
      </c>
      <c r="BE96" s="103">
        <v>0</v>
      </c>
      <c r="BF96" s="104">
        <v>0</v>
      </c>
      <c r="BG96" s="103">
        <v>0</v>
      </c>
      <c r="BH96" s="103">
        <v>605</v>
      </c>
      <c r="BI96" s="103">
        <v>25035</v>
      </c>
    </row>
    <row r="97" spans="1:61" s="105" customFormat="1">
      <c r="A97" s="102" t="s">
        <v>221</v>
      </c>
      <c r="B97" s="102" t="s">
        <v>356</v>
      </c>
      <c r="C97" s="102" t="s">
        <v>318</v>
      </c>
      <c r="D97" s="102" t="s">
        <v>195</v>
      </c>
      <c r="E97" s="102" t="s">
        <v>358</v>
      </c>
      <c r="F97" s="102" t="s">
        <v>320</v>
      </c>
      <c r="G97" s="102" t="s">
        <v>361</v>
      </c>
      <c r="H97" s="102" t="s">
        <v>328</v>
      </c>
      <c r="I97" s="102" t="s">
        <v>354</v>
      </c>
      <c r="J97" s="102" t="s">
        <v>328</v>
      </c>
      <c r="K97" s="103">
        <v>35</v>
      </c>
      <c r="L97" s="103">
        <v>1990</v>
      </c>
      <c r="M97" s="103">
        <v>1990</v>
      </c>
      <c r="N97" s="103">
        <v>553315</v>
      </c>
      <c r="O97" s="103">
        <v>741791</v>
      </c>
      <c r="P97" s="103">
        <v>741791</v>
      </c>
      <c r="Q97" s="103">
        <v>584340</v>
      </c>
      <c r="R97" s="103">
        <v>49732</v>
      </c>
      <c r="S97" s="103"/>
      <c r="T97" s="103"/>
      <c r="U97" s="103">
        <v>49732</v>
      </c>
      <c r="V97" s="103">
        <v>169924</v>
      </c>
      <c r="W97" s="103"/>
      <c r="X97" s="103"/>
      <c r="Y97" s="103">
        <v>169924</v>
      </c>
      <c r="Z97" s="103">
        <v>803996</v>
      </c>
      <c r="AA97" s="103"/>
      <c r="AB97" s="103"/>
      <c r="AC97" s="103">
        <v>803996</v>
      </c>
      <c r="AD97" s="103">
        <v>130826</v>
      </c>
      <c r="AE97" s="103"/>
      <c r="AF97" s="103"/>
      <c r="AG97" s="103">
        <v>130826</v>
      </c>
      <c r="AH97" s="103">
        <v>934822</v>
      </c>
      <c r="AI97" s="103"/>
      <c r="AJ97" s="103"/>
      <c r="AK97" s="103">
        <v>934822</v>
      </c>
      <c r="AL97" s="103">
        <v>20045</v>
      </c>
      <c r="AM97" s="103">
        <v>-25000</v>
      </c>
      <c r="AN97" s="103">
        <v>0</v>
      </c>
      <c r="AO97" s="103">
        <v>-4955</v>
      </c>
      <c r="AP97" s="103">
        <v>273246</v>
      </c>
      <c r="AQ97" s="103">
        <v>523995</v>
      </c>
      <c r="AR97" s="103">
        <v>26005</v>
      </c>
      <c r="AS97" s="103">
        <v>26005</v>
      </c>
      <c r="AT97" s="103">
        <v>32897</v>
      </c>
      <c r="AU97" s="103">
        <v>88941</v>
      </c>
      <c r="AV97" s="103">
        <v>4000</v>
      </c>
      <c r="AW97" s="103">
        <v>29877</v>
      </c>
      <c r="AX97" s="103">
        <v>13000</v>
      </c>
      <c r="AY97" s="103">
        <v>0</v>
      </c>
      <c r="AZ97" s="103">
        <v>405872</v>
      </c>
      <c r="BA97" s="104">
        <v>929867</v>
      </c>
      <c r="BB97" s="103">
        <v>320662</v>
      </c>
      <c r="BC97" s="103">
        <v>0</v>
      </c>
      <c r="BD97" s="103">
        <v>0</v>
      </c>
      <c r="BE97" s="103">
        <v>91518</v>
      </c>
      <c r="BF97" s="104">
        <v>412180</v>
      </c>
      <c r="BG97" s="103">
        <v>509138</v>
      </c>
      <c r="BH97" s="103">
        <v>18489</v>
      </c>
      <c r="BI97" s="103">
        <v>19999</v>
      </c>
    </row>
    <row r="98" spans="1:61" s="105" customFormat="1">
      <c r="A98" s="102" t="s">
        <v>221</v>
      </c>
      <c r="B98" s="102" t="s">
        <v>356</v>
      </c>
      <c r="C98" s="102" t="s">
        <v>318</v>
      </c>
      <c r="D98" s="102" t="s">
        <v>195</v>
      </c>
      <c r="E98" s="102" t="s">
        <v>358</v>
      </c>
      <c r="F98" s="102" t="s">
        <v>320</v>
      </c>
      <c r="G98" s="102" t="s">
        <v>361</v>
      </c>
      <c r="H98" s="102" t="s">
        <v>328</v>
      </c>
      <c r="I98" s="102" t="s">
        <v>354</v>
      </c>
      <c r="J98" s="102" t="s">
        <v>328</v>
      </c>
      <c r="K98" s="103">
        <v>35</v>
      </c>
      <c r="L98" s="103">
        <v>1990</v>
      </c>
      <c r="M98" s="103">
        <v>1990</v>
      </c>
      <c r="N98" s="103">
        <v>656427</v>
      </c>
      <c r="O98" s="103">
        <v>915234</v>
      </c>
      <c r="P98" s="103">
        <v>915234</v>
      </c>
      <c r="Q98" s="103">
        <v>676081</v>
      </c>
      <c r="R98" s="103">
        <v>50264</v>
      </c>
      <c r="S98" s="103"/>
      <c r="T98" s="103"/>
      <c r="U98" s="103">
        <v>50264</v>
      </c>
      <c r="V98" s="103">
        <v>232896</v>
      </c>
      <c r="W98" s="103"/>
      <c r="X98" s="103"/>
      <c r="Y98" s="103">
        <v>232896</v>
      </c>
      <c r="Z98" s="103">
        <v>959241</v>
      </c>
      <c r="AA98" s="103"/>
      <c r="AB98" s="103"/>
      <c r="AC98" s="103">
        <v>959241</v>
      </c>
      <c r="AD98" s="103">
        <v>137994</v>
      </c>
      <c r="AE98" s="103"/>
      <c r="AF98" s="103"/>
      <c r="AG98" s="103">
        <v>137994</v>
      </c>
      <c r="AH98" s="103">
        <v>1097235</v>
      </c>
      <c r="AI98" s="103"/>
      <c r="AJ98" s="103"/>
      <c r="AK98" s="103">
        <v>1097235</v>
      </c>
      <c r="AL98" s="103">
        <v>773</v>
      </c>
      <c r="AM98" s="103">
        <v>0</v>
      </c>
      <c r="AN98" s="103">
        <v>0</v>
      </c>
      <c r="AO98" s="103">
        <v>773</v>
      </c>
      <c r="AP98" s="103">
        <v>261892</v>
      </c>
      <c r="AQ98" s="103">
        <v>622538</v>
      </c>
      <c r="AR98" s="103">
        <v>22979</v>
      </c>
      <c r="AS98" s="103">
        <v>34979</v>
      </c>
      <c r="AT98" s="103">
        <v>23203</v>
      </c>
      <c r="AU98" s="103">
        <v>166059</v>
      </c>
      <c r="AV98" s="103">
        <v>4000</v>
      </c>
      <c r="AW98" s="103">
        <v>24165</v>
      </c>
      <c r="AX98" s="103">
        <v>12700</v>
      </c>
      <c r="AY98" s="103">
        <v>0</v>
      </c>
      <c r="AZ98" s="103">
        <v>475470</v>
      </c>
      <c r="BA98" s="104">
        <v>1098008</v>
      </c>
      <c r="BB98" s="103">
        <v>340844</v>
      </c>
      <c r="BC98" s="103">
        <v>0</v>
      </c>
      <c r="BD98" s="103">
        <v>0</v>
      </c>
      <c r="BE98" s="103">
        <v>125157</v>
      </c>
      <c r="BF98" s="104">
        <v>466001</v>
      </c>
      <c r="BG98" s="103">
        <v>570941</v>
      </c>
      <c r="BH98" s="103">
        <v>21877</v>
      </c>
      <c r="BI98" s="103">
        <v>23593</v>
      </c>
    </row>
    <row r="99" spans="1:61" s="105" customFormat="1">
      <c r="A99" s="102" t="s">
        <v>221</v>
      </c>
      <c r="B99" s="102" t="s">
        <v>356</v>
      </c>
      <c r="C99" s="102" t="s">
        <v>318</v>
      </c>
      <c r="D99" s="102" t="s">
        <v>417</v>
      </c>
      <c r="E99" s="102" t="s">
        <v>358</v>
      </c>
      <c r="F99" s="102" t="s">
        <v>320</v>
      </c>
      <c r="G99" s="102"/>
      <c r="H99" s="102" t="s">
        <v>331</v>
      </c>
      <c r="I99" s="102"/>
      <c r="J99" s="102" t="s">
        <v>338</v>
      </c>
      <c r="K99" s="103">
        <v>10</v>
      </c>
      <c r="L99" s="103">
        <v>1991</v>
      </c>
      <c r="M99" s="103">
        <v>1992</v>
      </c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  <c r="AE99" s="103"/>
      <c r="AF99" s="103"/>
      <c r="AG99" s="103"/>
      <c r="AH99" s="103"/>
      <c r="AI99" s="103"/>
      <c r="AJ99" s="103"/>
      <c r="AK99" s="103"/>
      <c r="AL99" s="103"/>
      <c r="AM99" s="103"/>
      <c r="AN99" s="103"/>
      <c r="AO99" s="103"/>
      <c r="AP99" s="103">
        <v>0</v>
      </c>
      <c r="AQ99" s="103">
        <v>5739</v>
      </c>
      <c r="AR99" s="103">
        <v>3413</v>
      </c>
      <c r="AS99" s="103">
        <v>3413</v>
      </c>
      <c r="AT99" s="103">
        <v>3000</v>
      </c>
      <c r="AU99" s="103">
        <v>500</v>
      </c>
      <c r="AV99" s="103">
        <v>0</v>
      </c>
      <c r="AW99" s="103">
        <v>0</v>
      </c>
      <c r="AX99" s="103">
        <v>12000</v>
      </c>
      <c r="AY99" s="103">
        <v>0</v>
      </c>
      <c r="AZ99" s="103">
        <v>20013</v>
      </c>
      <c r="BA99" s="104">
        <v>25752</v>
      </c>
      <c r="BB99" s="103"/>
      <c r="BC99" s="103"/>
      <c r="BD99" s="103"/>
      <c r="BE99" s="103"/>
      <c r="BF99" s="104">
        <v>0</v>
      </c>
      <c r="BG99" s="103">
        <v>0</v>
      </c>
      <c r="BH99" s="103">
        <v>100</v>
      </c>
      <c r="BI99" s="103">
        <v>300</v>
      </c>
    </row>
    <row r="100" spans="1:61" s="105" customFormat="1">
      <c r="A100" s="102" t="s">
        <v>221</v>
      </c>
      <c r="B100" s="102" t="s">
        <v>356</v>
      </c>
      <c r="C100" s="102" t="s">
        <v>318</v>
      </c>
      <c r="D100" s="102" t="s">
        <v>417</v>
      </c>
      <c r="E100" s="102" t="s">
        <v>358</v>
      </c>
      <c r="F100" s="102" t="s">
        <v>320</v>
      </c>
      <c r="G100" s="102"/>
      <c r="H100" s="102" t="s">
        <v>331</v>
      </c>
      <c r="I100" s="102"/>
      <c r="J100" s="102" t="s">
        <v>338</v>
      </c>
      <c r="K100" s="103">
        <v>10</v>
      </c>
      <c r="L100" s="103">
        <v>1991</v>
      </c>
      <c r="M100" s="103">
        <v>1992</v>
      </c>
      <c r="N100" s="103"/>
      <c r="O100" s="103"/>
      <c r="P100" s="103">
        <v>0</v>
      </c>
      <c r="Q100" s="103">
        <v>0</v>
      </c>
      <c r="R100" s="103"/>
      <c r="S100" s="103"/>
      <c r="T100" s="103"/>
      <c r="U100" s="103">
        <v>0</v>
      </c>
      <c r="V100" s="103"/>
      <c r="W100" s="103"/>
      <c r="X100" s="103"/>
      <c r="Y100" s="103">
        <v>0</v>
      </c>
      <c r="Z100" s="103">
        <v>0</v>
      </c>
      <c r="AA100" s="103">
        <v>0</v>
      </c>
      <c r="AB100" s="103">
        <v>0</v>
      </c>
      <c r="AC100" s="103">
        <v>0</v>
      </c>
      <c r="AD100" s="103"/>
      <c r="AE100" s="103"/>
      <c r="AF100" s="103"/>
      <c r="AG100" s="103">
        <v>0</v>
      </c>
      <c r="AH100" s="103">
        <v>0</v>
      </c>
      <c r="AI100" s="103">
        <v>0</v>
      </c>
      <c r="AJ100" s="103">
        <v>0</v>
      </c>
      <c r="AK100" s="103">
        <v>0</v>
      </c>
      <c r="AL100" s="103">
        <v>0</v>
      </c>
      <c r="AM100" s="103">
        <v>0</v>
      </c>
      <c r="AN100" s="103">
        <v>0</v>
      </c>
      <c r="AO100" s="103">
        <v>0</v>
      </c>
      <c r="AP100" s="103">
        <v>0</v>
      </c>
      <c r="AQ100" s="103">
        <v>8559</v>
      </c>
      <c r="AR100" s="103">
        <v>2340</v>
      </c>
      <c r="AS100" s="103">
        <v>2340</v>
      </c>
      <c r="AT100" s="103">
        <v>3000</v>
      </c>
      <c r="AU100" s="103">
        <v>0</v>
      </c>
      <c r="AV100" s="103">
        <v>0</v>
      </c>
      <c r="AW100" s="103">
        <v>0</v>
      </c>
      <c r="AX100" s="103">
        <v>10384</v>
      </c>
      <c r="AY100" s="103">
        <v>0</v>
      </c>
      <c r="AZ100" s="103">
        <v>18724</v>
      </c>
      <c r="BA100" s="104">
        <v>27283</v>
      </c>
      <c r="BB100" s="103"/>
      <c r="BC100" s="103"/>
      <c r="BD100" s="103"/>
      <c r="BE100" s="103"/>
      <c r="BF100" s="104">
        <v>0</v>
      </c>
      <c r="BG100" s="103">
        <v>0</v>
      </c>
      <c r="BH100" s="103">
        <v>100</v>
      </c>
      <c r="BI100" s="103">
        <v>500</v>
      </c>
    </row>
    <row r="101" spans="1:61" s="105" customFormat="1">
      <c r="A101" s="102" t="s">
        <v>221</v>
      </c>
      <c r="B101" s="102" t="s">
        <v>356</v>
      </c>
      <c r="C101" s="102" t="s">
        <v>318</v>
      </c>
      <c r="D101" s="102" t="s">
        <v>418</v>
      </c>
      <c r="E101" s="102" t="s">
        <v>358</v>
      </c>
      <c r="F101" s="102" t="s">
        <v>320</v>
      </c>
      <c r="G101" s="102" t="s">
        <v>361</v>
      </c>
      <c r="H101" s="102" t="s">
        <v>362</v>
      </c>
      <c r="I101" s="102" t="s">
        <v>363</v>
      </c>
      <c r="J101" s="102" t="s">
        <v>328</v>
      </c>
      <c r="K101" s="103">
        <v>10</v>
      </c>
      <c r="L101" s="103">
        <v>1996</v>
      </c>
      <c r="M101" s="103">
        <v>1996</v>
      </c>
      <c r="N101" s="103"/>
      <c r="O101" s="103"/>
      <c r="P101" s="103">
        <v>0</v>
      </c>
      <c r="Q101" s="103">
        <v>0</v>
      </c>
      <c r="R101" s="103"/>
      <c r="S101" s="103"/>
      <c r="T101" s="103"/>
      <c r="U101" s="103">
        <v>0</v>
      </c>
      <c r="V101" s="103"/>
      <c r="W101" s="103"/>
      <c r="X101" s="103"/>
      <c r="Y101" s="103">
        <v>0</v>
      </c>
      <c r="Z101" s="103">
        <v>0</v>
      </c>
      <c r="AA101" s="103">
        <v>0</v>
      </c>
      <c r="AB101" s="103">
        <v>0</v>
      </c>
      <c r="AC101" s="103">
        <v>0</v>
      </c>
      <c r="AD101" s="103"/>
      <c r="AE101" s="103"/>
      <c r="AF101" s="103"/>
      <c r="AG101" s="103">
        <v>0</v>
      </c>
      <c r="AH101" s="103">
        <v>0</v>
      </c>
      <c r="AI101" s="103">
        <v>0</v>
      </c>
      <c r="AJ101" s="103">
        <v>0</v>
      </c>
      <c r="AK101" s="103">
        <v>0</v>
      </c>
      <c r="AL101" s="103">
        <v>0</v>
      </c>
      <c r="AM101" s="103">
        <v>0</v>
      </c>
      <c r="AN101" s="103">
        <v>0</v>
      </c>
      <c r="AO101" s="103">
        <v>0</v>
      </c>
      <c r="AP101" s="103">
        <v>0</v>
      </c>
      <c r="AQ101" s="103">
        <v>33575</v>
      </c>
      <c r="AR101" s="103">
        <v>2000</v>
      </c>
      <c r="AS101" s="103">
        <v>2000</v>
      </c>
      <c r="AT101" s="103">
        <v>8500</v>
      </c>
      <c r="AU101" s="103">
        <v>5000</v>
      </c>
      <c r="AV101" s="103">
        <v>0</v>
      </c>
      <c r="AW101" s="103">
        <v>2000</v>
      </c>
      <c r="AX101" s="103">
        <v>4900</v>
      </c>
      <c r="AY101" s="103">
        <v>0</v>
      </c>
      <c r="AZ101" s="103">
        <v>22400</v>
      </c>
      <c r="BA101" s="104">
        <v>55975</v>
      </c>
      <c r="BB101" s="103">
        <v>0</v>
      </c>
      <c r="BC101" s="103">
        <v>0</v>
      </c>
      <c r="BD101" s="103">
        <v>0</v>
      </c>
      <c r="BE101" s="103">
        <v>0</v>
      </c>
      <c r="BF101" s="104">
        <v>0</v>
      </c>
      <c r="BG101" s="103">
        <v>0</v>
      </c>
      <c r="BH101" s="103">
        <v>1200</v>
      </c>
      <c r="BI101" s="103">
        <v>1550</v>
      </c>
    </row>
    <row r="102" spans="1:61" s="105" customFormat="1">
      <c r="A102" s="102" t="s">
        <v>221</v>
      </c>
      <c r="B102" s="102" t="s">
        <v>366</v>
      </c>
      <c r="C102" s="102" t="s">
        <v>318</v>
      </c>
      <c r="D102" s="102" t="s">
        <v>419</v>
      </c>
      <c r="E102" s="102" t="s">
        <v>358</v>
      </c>
      <c r="F102" s="102" t="s">
        <v>320</v>
      </c>
      <c r="G102" s="102" t="s">
        <v>410</v>
      </c>
      <c r="H102" s="102" t="s">
        <v>362</v>
      </c>
      <c r="I102" s="102" t="s">
        <v>363</v>
      </c>
      <c r="J102" s="102" t="s">
        <v>328</v>
      </c>
      <c r="K102" s="103">
        <v>12</v>
      </c>
      <c r="L102" s="103">
        <v>1985</v>
      </c>
      <c r="M102" s="103">
        <v>1986</v>
      </c>
      <c r="N102" s="103">
        <v>0</v>
      </c>
      <c r="O102" s="103">
        <v>0</v>
      </c>
      <c r="P102" s="103">
        <v>0</v>
      </c>
      <c r="Q102" s="103">
        <v>0</v>
      </c>
      <c r="R102" s="103"/>
      <c r="S102" s="103"/>
      <c r="T102" s="103"/>
      <c r="U102" s="103">
        <v>0</v>
      </c>
      <c r="V102" s="103"/>
      <c r="W102" s="103"/>
      <c r="X102" s="103"/>
      <c r="Y102" s="103">
        <v>0</v>
      </c>
      <c r="Z102" s="103"/>
      <c r="AA102" s="103"/>
      <c r="AB102" s="103"/>
      <c r="AC102" s="103">
        <v>0</v>
      </c>
      <c r="AD102" s="103"/>
      <c r="AE102" s="103"/>
      <c r="AF102" s="103"/>
      <c r="AG102" s="103">
        <v>0</v>
      </c>
      <c r="AH102" s="103">
        <v>0</v>
      </c>
      <c r="AI102" s="103"/>
      <c r="AJ102" s="103"/>
      <c r="AK102" s="103">
        <v>0</v>
      </c>
      <c r="AL102" s="103">
        <v>0</v>
      </c>
      <c r="AM102" s="103">
        <v>0</v>
      </c>
      <c r="AN102" s="103">
        <v>0</v>
      </c>
      <c r="AO102" s="103">
        <v>0</v>
      </c>
      <c r="AP102" s="103">
        <v>2585</v>
      </c>
      <c r="AQ102" s="103">
        <v>3035</v>
      </c>
      <c r="AR102" s="103">
        <v>2618</v>
      </c>
      <c r="AS102" s="103">
        <v>2618</v>
      </c>
      <c r="AT102" s="103">
        <v>505</v>
      </c>
      <c r="AU102" s="103">
        <v>0</v>
      </c>
      <c r="AV102" s="103">
        <v>0</v>
      </c>
      <c r="AW102" s="103">
        <v>0</v>
      </c>
      <c r="AX102" s="103">
        <v>2875</v>
      </c>
      <c r="AY102" s="103">
        <v>0</v>
      </c>
      <c r="AZ102" s="103">
        <v>5998</v>
      </c>
      <c r="BA102" s="104">
        <v>9033</v>
      </c>
      <c r="BB102" s="103"/>
      <c r="BC102" s="103"/>
      <c r="BD102" s="103"/>
      <c r="BE102" s="103"/>
      <c r="BF102" s="104">
        <v>0</v>
      </c>
      <c r="BG102" s="103">
        <v>0</v>
      </c>
      <c r="BH102" s="103">
        <v>700</v>
      </c>
      <c r="BI102" s="103">
        <v>742</v>
      </c>
    </row>
    <row r="103" spans="1:61" s="105" customFormat="1">
      <c r="A103" s="102" t="s">
        <v>221</v>
      </c>
      <c r="B103" s="102" t="s">
        <v>366</v>
      </c>
      <c r="C103" s="102" t="s">
        <v>318</v>
      </c>
      <c r="D103" s="102" t="s">
        <v>419</v>
      </c>
      <c r="E103" s="102" t="s">
        <v>358</v>
      </c>
      <c r="F103" s="102" t="s">
        <v>320</v>
      </c>
      <c r="G103" s="102" t="s">
        <v>410</v>
      </c>
      <c r="H103" s="102" t="s">
        <v>362</v>
      </c>
      <c r="I103" s="102" t="s">
        <v>363</v>
      </c>
      <c r="J103" s="102" t="s">
        <v>328</v>
      </c>
      <c r="K103" s="103">
        <v>12</v>
      </c>
      <c r="L103" s="103">
        <v>1985</v>
      </c>
      <c r="M103" s="103">
        <v>1986</v>
      </c>
      <c r="N103" s="103"/>
      <c r="O103" s="103"/>
      <c r="P103" s="103">
        <v>0</v>
      </c>
      <c r="Q103" s="103">
        <v>0</v>
      </c>
      <c r="R103" s="103"/>
      <c r="S103" s="103"/>
      <c r="T103" s="103"/>
      <c r="U103" s="103">
        <v>0</v>
      </c>
      <c r="V103" s="103"/>
      <c r="W103" s="103"/>
      <c r="X103" s="103"/>
      <c r="Y103" s="103">
        <v>0</v>
      </c>
      <c r="Z103" s="103"/>
      <c r="AA103" s="103"/>
      <c r="AB103" s="103"/>
      <c r="AC103" s="103">
        <v>0</v>
      </c>
      <c r="AD103" s="103"/>
      <c r="AE103" s="103"/>
      <c r="AF103" s="103"/>
      <c r="AG103" s="103">
        <v>0</v>
      </c>
      <c r="AH103" s="103">
        <v>0</v>
      </c>
      <c r="AI103" s="103"/>
      <c r="AJ103" s="103"/>
      <c r="AK103" s="103">
        <v>0</v>
      </c>
      <c r="AL103" s="103">
        <v>0</v>
      </c>
      <c r="AM103" s="103">
        <v>0</v>
      </c>
      <c r="AN103" s="103">
        <v>0</v>
      </c>
      <c r="AO103" s="103">
        <v>0</v>
      </c>
      <c r="AP103" s="103">
        <v>5506</v>
      </c>
      <c r="AQ103" s="103">
        <v>6294</v>
      </c>
      <c r="AR103" s="103">
        <v>2825</v>
      </c>
      <c r="AS103" s="103">
        <v>2825</v>
      </c>
      <c r="AT103" s="103">
        <v>750</v>
      </c>
      <c r="AU103" s="103">
        <v>2000</v>
      </c>
      <c r="AV103" s="103">
        <v>0</v>
      </c>
      <c r="AW103" s="103">
        <v>0</v>
      </c>
      <c r="AX103" s="103">
        <v>3750</v>
      </c>
      <c r="AY103" s="103">
        <v>0</v>
      </c>
      <c r="AZ103" s="103">
        <v>10085</v>
      </c>
      <c r="BA103" s="104">
        <v>16379</v>
      </c>
      <c r="BB103" s="103"/>
      <c r="BC103" s="103"/>
      <c r="BD103" s="103"/>
      <c r="BE103" s="103"/>
      <c r="BF103" s="104"/>
      <c r="BG103" s="103"/>
      <c r="BH103" s="103">
        <v>633</v>
      </c>
      <c r="BI103" s="103">
        <v>788</v>
      </c>
    </row>
    <row r="104" spans="1:61" s="105" customFormat="1">
      <c r="A104" s="102" t="s">
        <v>221</v>
      </c>
      <c r="B104" s="102" t="s">
        <v>366</v>
      </c>
      <c r="C104" s="102" t="s">
        <v>318</v>
      </c>
      <c r="D104" s="102" t="s">
        <v>419</v>
      </c>
      <c r="E104" s="102" t="s">
        <v>358</v>
      </c>
      <c r="F104" s="102" t="s">
        <v>320</v>
      </c>
      <c r="G104" s="102" t="s">
        <v>410</v>
      </c>
      <c r="H104" s="102" t="s">
        <v>362</v>
      </c>
      <c r="I104" s="102" t="s">
        <v>363</v>
      </c>
      <c r="J104" s="102" t="s">
        <v>328</v>
      </c>
      <c r="K104" s="103">
        <v>13</v>
      </c>
      <c r="L104" s="103">
        <v>1985</v>
      </c>
      <c r="M104" s="103">
        <v>1986</v>
      </c>
      <c r="N104" s="103"/>
      <c r="O104" s="103"/>
      <c r="P104" s="103">
        <v>0</v>
      </c>
      <c r="Q104" s="103">
        <v>0</v>
      </c>
      <c r="R104" s="103"/>
      <c r="S104" s="103"/>
      <c r="T104" s="103"/>
      <c r="U104" s="103">
        <v>0</v>
      </c>
      <c r="V104" s="103"/>
      <c r="W104" s="103"/>
      <c r="X104" s="103"/>
      <c r="Y104" s="103">
        <v>0</v>
      </c>
      <c r="Z104" s="103">
        <v>0</v>
      </c>
      <c r="AA104" s="103">
        <v>0</v>
      </c>
      <c r="AB104" s="103">
        <v>0</v>
      </c>
      <c r="AC104" s="103">
        <v>0</v>
      </c>
      <c r="AD104" s="103"/>
      <c r="AE104" s="103"/>
      <c r="AF104" s="103"/>
      <c r="AG104" s="103">
        <v>0</v>
      </c>
      <c r="AH104" s="103">
        <v>0</v>
      </c>
      <c r="AI104" s="103">
        <v>0</v>
      </c>
      <c r="AJ104" s="103">
        <v>0</v>
      </c>
      <c r="AK104" s="103">
        <v>0</v>
      </c>
      <c r="AL104" s="103">
        <v>0</v>
      </c>
      <c r="AM104" s="103">
        <v>0</v>
      </c>
      <c r="AN104" s="103">
        <v>0</v>
      </c>
      <c r="AO104" s="103">
        <v>0</v>
      </c>
      <c r="AP104" s="103">
        <v>3605</v>
      </c>
      <c r="AQ104" s="103">
        <v>5942</v>
      </c>
      <c r="AR104" s="103">
        <v>4325</v>
      </c>
      <c r="AS104" s="103">
        <v>4325</v>
      </c>
      <c r="AT104" s="103">
        <v>1000</v>
      </c>
      <c r="AU104" s="103">
        <v>0</v>
      </c>
      <c r="AV104" s="103">
        <v>0</v>
      </c>
      <c r="AW104" s="103">
        <v>0</v>
      </c>
      <c r="AX104" s="103">
        <v>2000</v>
      </c>
      <c r="AY104" s="103">
        <v>0</v>
      </c>
      <c r="AZ104" s="103">
        <v>8325</v>
      </c>
      <c r="BA104" s="104">
        <v>14267</v>
      </c>
      <c r="BB104" s="103"/>
      <c r="BC104" s="103"/>
      <c r="BD104" s="103"/>
      <c r="BE104" s="103"/>
      <c r="BF104" s="104">
        <v>0</v>
      </c>
      <c r="BG104" s="103">
        <v>0</v>
      </c>
      <c r="BH104" s="103">
        <v>594</v>
      </c>
      <c r="BI104" s="103">
        <v>704</v>
      </c>
    </row>
    <row r="105" spans="1:61" s="105" customFormat="1">
      <c r="A105" s="102" t="s">
        <v>221</v>
      </c>
      <c r="B105" s="102" t="s">
        <v>356</v>
      </c>
      <c r="C105" s="102" t="s">
        <v>318</v>
      </c>
      <c r="D105" s="102" t="s">
        <v>414</v>
      </c>
      <c r="E105" s="102" t="s">
        <v>358</v>
      </c>
      <c r="F105" s="102" t="s">
        <v>320</v>
      </c>
      <c r="G105" s="102" t="s">
        <v>334</v>
      </c>
      <c r="H105" s="102" t="s">
        <v>331</v>
      </c>
      <c r="I105" s="102"/>
      <c r="J105" s="102" t="s">
        <v>339</v>
      </c>
      <c r="K105" s="103">
        <v>21</v>
      </c>
      <c r="L105" s="103">
        <v>1970</v>
      </c>
      <c r="M105" s="103">
        <v>1988</v>
      </c>
      <c r="N105" s="103">
        <v>564806</v>
      </c>
      <c r="O105" s="103">
        <v>47223</v>
      </c>
      <c r="P105" s="103">
        <v>47223</v>
      </c>
      <c r="Q105" s="103">
        <v>62183</v>
      </c>
      <c r="R105" s="103">
        <v>0</v>
      </c>
      <c r="S105" s="103"/>
      <c r="T105" s="103"/>
      <c r="U105" s="103">
        <v>0</v>
      </c>
      <c r="V105" s="103">
        <v>0</v>
      </c>
      <c r="W105" s="103"/>
      <c r="X105" s="103"/>
      <c r="Y105" s="103">
        <v>0</v>
      </c>
      <c r="Z105" s="103">
        <v>62183</v>
      </c>
      <c r="AA105" s="103">
        <v>0</v>
      </c>
      <c r="AB105" s="103">
        <v>0</v>
      </c>
      <c r="AC105" s="103">
        <v>62183</v>
      </c>
      <c r="AD105" s="103"/>
      <c r="AE105" s="103"/>
      <c r="AF105" s="103"/>
      <c r="AG105" s="103">
        <v>0</v>
      </c>
      <c r="AH105" s="103">
        <v>62183</v>
      </c>
      <c r="AI105" s="103">
        <v>0</v>
      </c>
      <c r="AJ105" s="103">
        <v>0</v>
      </c>
      <c r="AK105" s="103">
        <v>62183</v>
      </c>
      <c r="AL105" s="103">
        <v>-14960</v>
      </c>
      <c r="AM105" s="103">
        <v>0</v>
      </c>
      <c r="AN105" s="103">
        <v>0</v>
      </c>
      <c r="AO105" s="103">
        <v>-14960</v>
      </c>
      <c r="AP105" s="103">
        <v>0</v>
      </c>
      <c r="AQ105" s="103">
        <v>-22892</v>
      </c>
      <c r="AR105" s="103">
        <v>6615</v>
      </c>
      <c r="AS105" s="103">
        <v>6615</v>
      </c>
      <c r="AT105" s="103">
        <v>0</v>
      </c>
      <c r="AU105" s="103">
        <v>54000</v>
      </c>
      <c r="AV105" s="103">
        <v>0</v>
      </c>
      <c r="AW105" s="103">
        <v>0</v>
      </c>
      <c r="AX105" s="103">
        <v>0</v>
      </c>
      <c r="AY105" s="103">
        <v>0</v>
      </c>
      <c r="AZ105" s="103">
        <v>70115</v>
      </c>
      <c r="BA105" s="104">
        <v>47223</v>
      </c>
      <c r="BB105" s="103"/>
      <c r="BC105" s="103">
        <v>19022</v>
      </c>
      <c r="BD105" s="103"/>
      <c r="BE105" s="103"/>
      <c r="BF105" s="104">
        <v>19022</v>
      </c>
      <c r="BG105" s="103">
        <v>22897</v>
      </c>
      <c r="BH105" s="103">
        <v>0</v>
      </c>
      <c r="BI105" s="103">
        <v>1500</v>
      </c>
    </row>
    <row r="106" spans="1:61" s="105" customFormat="1">
      <c r="A106" s="102" t="s">
        <v>221</v>
      </c>
      <c r="B106" s="102" t="s">
        <v>356</v>
      </c>
      <c r="C106" s="102" t="s">
        <v>318</v>
      </c>
      <c r="D106" s="102" t="s">
        <v>414</v>
      </c>
      <c r="E106" s="102" t="s">
        <v>358</v>
      </c>
      <c r="F106" s="102" t="s">
        <v>320</v>
      </c>
      <c r="G106" s="102" t="s">
        <v>334</v>
      </c>
      <c r="H106" s="102" t="s">
        <v>331</v>
      </c>
      <c r="I106" s="102"/>
      <c r="J106" s="102" t="s">
        <v>339</v>
      </c>
      <c r="K106" s="103">
        <v>21</v>
      </c>
      <c r="L106" s="103">
        <v>1970</v>
      </c>
      <c r="M106" s="103">
        <v>1988</v>
      </c>
      <c r="N106" s="103">
        <v>657308</v>
      </c>
      <c r="O106" s="103">
        <v>140905</v>
      </c>
      <c r="P106" s="103">
        <v>348359</v>
      </c>
      <c r="Q106" s="103">
        <v>266202</v>
      </c>
      <c r="R106" s="103"/>
      <c r="S106" s="103"/>
      <c r="T106" s="103"/>
      <c r="U106" s="103">
        <v>0</v>
      </c>
      <c r="V106" s="103"/>
      <c r="W106" s="103"/>
      <c r="X106" s="103"/>
      <c r="Y106" s="103">
        <v>0</v>
      </c>
      <c r="Z106" s="103">
        <v>266202</v>
      </c>
      <c r="AA106" s="103">
        <v>0</v>
      </c>
      <c r="AB106" s="103">
        <v>0</v>
      </c>
      <c r="AC106" s="103">
        <v>266202</v>
      </c>
      <c r="AD106" s="103"/>
      <c r="AE106" s="103"/>
      <c r="AF106" s="103"/>
      <c r="AG106" s="103">
        <v>0</v>
      </c>
      <c r="AH106" s="103">
        <v>266202</v>
      </c>
      <c r="AI106" s="103">
        <v>0</v>
      </c>
      <c r="AJ106" s="103">
        <v>0</v>
      </c>
      <c r="AK106" s="103">
        <v>266202</v>
      </c>
      <c r="AL106" s="103">
        <v>-125297</v>
      </c>
      <c r="AM106" s="103">
        <v>207454</v>
      </c>
      <c r="AN106" s="103">
        <v>0</v>
      </c>
      <c r="AO106" s="103">
        <v>82157</v>
      </c>
      <c r="AP106" s="103">
        <v>7043</v>
      </c>
      <c r="AQ106" s="103">
        <v>92921</v>
      </c>
      <c r="AR106" s="103">
        <v>3934</v>
      </c>
      <c r="AS106" s="103">
        <v>3934</v>
      </c>
      <c r="AT106" s="103">
        <v>30750</v>
      </c>
      <c r="AU106" s="103">
        <v>196000</v>
      </c>
      <c r="AV106" s="103">
        <v>0</v>
      </c>
      <c r="AW106" s="103">
        <v>0</v>
      </c>
      <c r="AX106" s="103">
        <v>0</v>
      </c>
      <c r="AY106" s="103">
        <v>0</v>
      </c>
      <c r="AZ106" s="103">
        <v>233984</v>
      </c>
      <c r="BA106" s="104">
        <v>348359</v>
      </c>
      <c r="BB106" s="103"/>
      <c r="BC106" s="103">
        <v>101032</v>
      </c>
      <c r="BD106" s="103"/>
      <c r="BE106" s="103"/>
      <c r="BF106" s="104">
        <v>101032</v>
      </c>
      <c r="BG106" s="103">
        <v>115331</v>
      </c>
      <c r="BH106" s="103">
        <v>4987</v>
      </c>
      <c r="BI106" s="103">
        <v>48513</v>
      </c>
    </row>
    <row r="107" spans="1:61" s="105" customFormat="1">
      <c r="A107" s="102" t="s">
        <v>221</v>
      </c>
      <c r="B107" s="102" t="s">
        <v>356</v>
      </c>
      <c r="C107" s="102" t="s">
        <v>318</v>
      </c>
      <c r="D107" s="102" t="s">
        <v>420</v>
      </c>
      <c r="E107" s="102" t="s">
        <v>358</v>
      </c>
      <c r="F107" s="102" t="s">
        <v>320</v>
      </c>
      <c r="G107" s="102" t="s">
        <v>361</v>
      </c>
      <c r="H107" s="102" t="s">
        <v>362</v>
      </c>
      <c r="I107" s="102" t="s">
        <v>363</v>
      </c>
      <c r="J107" s="102" t="s">
        <v>339</v>
      </c>
      <c r="K107" s="103">
        <v>10</v>
      </c>
      <c r="L107" s="103">
        <v>2003</v>
      </c>
      <c r="M107" s="103">
        <v>2004</v>
      </c>
      <c r="N107" s="103">
        <v>0</v>
      </c>
      <c r="O107" s="103">
        <v>0</v>
      </c>
      <c r="P107" s="103">
        <v>0</v>
      </c>
      <c r="Q107" s="103">
        <v>0</v>
      </c>
      <c r="R107" s="103">
        <v>0</v>
      </c>
      <c r="S107" s="103"/>
      <c r="T107" s="103"/>
      <c r="U107" s="103">
        <v>0</v>
      </c>
      <c r="V107" s="103">
        <v>0</v>
      </c>
      <c r="W107" s="103"/>
      <c r="X107" s="103"/>
      <c r="Y107" s="103">
        <v>0</v>
      </c>
      <c r="Z107" s="103"/>
      <c r="AA107" s="103"/>
      <c r="AB107" s="103"/>
      <c r="AC107" s="103">
        <v>0</v>
      </c>
      <c r="AD107" s="103"/>
      <c r="AE107" s="103"/>
      <c r="AF107" s="103"/>
      <c r="AG107" s="103">
        <v>0</v>
      </c>
      <c r="AH107" s="103">
        <v>0</v>
      </c>
      <c r="AI107" s="103"/>
      <c r="AJ107" s="103"/>
      <c r="AK107" s="103">
        <v>0</v>
      </c>
      <c r="AL107" s="103">
        <v>0</v>
      </c>
      <c r="AM107" s="103">
        <v>0</v>
      </c>
      <c r="AN107" s="103">
        <v>0</v>
      </c>
      <c r="AO107" s="103">
        <v>0</v>
      </c>
      <c r="AP107" s="103">
        <v>16307</v>
      </c>
      <c r="AQ107" s="103">
        <v>69862</v>
      </c>
      <c r="AR107" s="103">
        <v>5924</v>
      </c>
      <c r="AS107" s="103">
        <v>5924</v>
      </c>
      <c r="AT107" s="103">
        <v>0</v>
      </c>
      <c r="AU107" s="103">
        <v>72701</v>
      </c>
      <c r="AV107" s="103">
        <v>0</v>
      </c>
      <c r="AW107" s="103">
        <v>0</v>
      </c>
      <c r="AX107" s="103">
        <v>6400</v>
      </c>
      <c r="AY107" s="103">
        <v>0</v>
      </c>
      <c r="AZ107" s="103">
        <v>88525</v>
      </c>
      <c r="BA107" s="104">
        <v>158387</v>
      </c>
      <c r="BB107" s="103">
        <v>0</v>
      </c>
      <c r="BC107" s="103"/>
      <c r="BD107" s="103"/>
      <c r="BE107" s="103"/>
      <c r="BF107" s="104">
        <v>0</v>
      </c>
      <c r="BG107" s="103">
        <v>0</v>
      </c>
      <c r="BH107" s="103">
        <v>1156</v>
      </c>
      <c r="BI107" s="103">
        <v>1974</v>
      </c>
    </row>
    <row r="108" spans="1:61" s="105" customFormat="1">
      <c r="A108" s="102" t="s">
        <v>221</v>
      </c>
      <c r="B108" s="102" t="s">
        <v>356</v>
      </c>
      <c r="C108" s="102" t="s">
        <v>318</v>
      </c>
      <c r="D108" s="102" t="s">
        <v>420</v>
      </c>
      <c r="E108" s="102" t="s">
        <v>358</v>
      </c>
      <c r="F108" s="102" t="s">
        <v>320</v>
      </c>
      <c r="G108" s="102" t="s">
        <v>361</v>
      </c>
      <c r="H108" s="102" t="s">
        <v>362</v>
      </c>
      <c r="I108" s="102" t="s">
        <v>363</v>
      </c>
      <c r="J108" s="102" t="s">
        <v>339</v>
      </c>
      <c r="K108" s="103">
        <v>10</v>
      </c>
      <c r="L108" s="103">
        <v>2003</v>
      </c>
      <c r="M108" s="103">
        <v>2004</v>
      </c>
      <c r="N108" s="103">
        <v>70353</v>
      </c>
      <c r="O108" s="103">
        <v>144787</v>
      </c>
      <c r="P108" s="103">
        <v>144787</v>
      </c>
      <c r="Q108" s="103">
        <v>159300</v>
      </c>
      <c r="R108" s="103">
        <v>0</v>
      </c>
      <c r="S108" s="103"/>
      <c r="T108" s="103"/>
      <c r="U108" s="103">
        <v>0</v>
      </c>
      <c r="V108" s="103">
        <v>0</v>
      </c>
      <c r="W108" s="103"/>
      <c r="X108" s="103"/>
      <c r="Y108" s="103">
        <v>0</v>
      </c>
      <c r="Z108" s="103">
        <v>159300</v>
      </c>
      <c r="AA108" s="103"/>
      <c r="AB108" s="103"/>
      <c r="AC108" s="103">
        <v>159300</v>
      </c>
      <c r="AD108" s="103"/>
      <c r="AE108" s="103"/>
      <c r="AF108" s="103"/>
      <c r="AG108" s="103">
        <v>0</v>
      </c>
      <c r="AH108" s="103">
        <v>159300</v>
      </c>
      <c r="AI108" s="103"/>
      <c r="AJ108" s="103"/>
      <c r="AK108" s="103">
        <v>159300</v>
      </c>
      <c r="AL108" s="103">
        <v>-14513</v>
      </c>
      <c r="AM108" s="103">
        <v>0</v>
      </c>
      <c r="AN108" s="103">
        <v>0</v>
      </c>
      <c r="AO108" s="103">
        <v>-14513</v>
      </c>
      <c r="AP108" s="103">
        <v>26949</v>
      </c>
      <c r="AQ108" s="103">
        <v>78593</v>
      </c>
      <c r="AR108" s="103">
        <v>7762</v>
      </c>
      <c r="AS108" s="103">
        <v>7762</v>
      </c>
      <c r="AT108" s="103">
        <v>0</v>
      </c>
      <c r="AU108" s="103">
        <v>10000</v>
      </c>
      <c r="AV108" s="103">
        <v>0</v>
      </c>
      <c r="AW108" s="103">
        <v>4750</v>
      </c>
      <c r="AX108" s="103">
        <v>3800</v>
      </c>
      <c r="AY108" s="103">
        <v>0</v>
      </c>
      <c r="AZ108" s="103">
        <v>66194</v>
      </c>
      <c r="BA108" s="104">
        <v>144787</v>
      </c>
      <c r="BB108" s="103"/>
      <c r="BC108" s="103"/>
      <c r="BD108" s="103"/>
      <c r="BE108" s="103"/>
      <c r="BF108" s="104">
        <v>0</v>
      </c>
      <c r="BG108" s="103">
        <v>0</v>
      </c>
      <c r="BH108" s="103">
        <v>2121</v>
      </c>
      <c r="BI108" s="103">
        <v>2803</v>
      </c>
    </row>
    <row r="109" spans="1:61" s="105" customFormat="1">
      <c r="A109" s="102" t="s">
        <v>221</v>
      </c>
      <c r="B109" s="102" t="s">
        <v>200</v>
      </c>
      <c r="C109" s="102" t="s">
        <v>318</v>
      </c>
      <c r="D109" s="102" t="s">
        <v>421</v>
      </c>
      <c r="E109" s="102" t="s">
        <v>358</v>
      </c>
      <c r="F109" s="102" t="s">
        <v>320</v>
      </c>
      <c r="G109" s="102" t="s">
        <v>422</v>
      </c>
      <c r="H109" s="102" t="s">
        <v>331</v>
      </c>
      <c r="I109" s="102"/>
      <c r="J109" s="102" t="s">
        <v>187</v>
      </c>
      <c r="K109" s="103">
        <v>15</v>
      </c>
      <c r="L109" s="103">
        <v>1989</v>
      </c>
      <c r="M109" s="103">
        <v>1989</v>
      </c>
      <c r="N109" s="103">
        <v>1471780</v>
      </c>
      <c r="O109" s="103">
        <v>604589</v>
      </c>
      <c r="P109" s="103">
        <v>604589</v>
      </c>
      <c r="Q109" s="103">
        <v>333329</v>
      </c>
      <c r="R109" s="103">
        <v>54921</v>
      </c>
      <c r="S109" s="103"/>
      <c r="T109" s="103"/>
      <c r="U109" s="103">
        <v>54921</v>
      </c>
      <c r="V109" s="103">
        <v>64242</v>
      </c>
      <c r="W109" s="103"/>
      <c r="X109" s="103"/>
      <c r="Y109" s="103">
        <v>64242</v>
      </c>
      <c r="Z109" s="103">
        <v>452492</v>
      </c>
      <c r="AA109" s="103"/>
      <c r="AB109" s="103"/>
      <c r="AC109" s="103">
        <v>452492</v>
      </c>
      <c r="AD109" s="103"/>
      <c r="AE109" s="103"/>
      <c r="AF109" s="103"/>
      <c r="AG109" s="103">
        <v>0</v>
      </c>
      <c r="AH109" s="103">
        <v>452492</v>
      </c>
      <c r="AI109" s="103"/>
      <c r="AJ109" s="103"/>
      <c r="AK109" s="103">
        <v>452492</v>
      </c>
      <c r="AL109" s="103">
        <v>152097</v>
      </c>
      <c r="AM109" s="103">
        <v>0</v>
      </c>
      <c r="AN109" s="103">
        <v>0</v>
      </c>
      <c r="AO109" s="103">
        <v>152097</v>
      </c>
      <c r="AP109" s="103">
        <v>0</v>
      </c>
      <c r="AQ109" s="103">
        <v>162307</v>
      </c>
      <c r="AR109" s="103">
        <v>5881</v>
      </c>
      <c r="AS109" s="103">
        <v>5881</v>
      </c>
      <c r="AT109" s="103">
        <v>300</v>
      </c>
      <c r="AU109" s="103">
        <v>412394</v>
      </c>
      <c r="AV109" s="103">
        <v>0</v>
      </c>
      <c r="AW109" s="103">
        <v>4667</v>
      </c>
      <c r="AX109" s="103">
        <v>0</v>
      </c>
      <c r="AY109" s="103">
        <v>0</v>
      </c>
      <c r="AZ109" s="103">
        <v>442282</v>
      </c>
      <c r="BA109" s="104">
        <v>604589</v>
      </c>
      <c r="BB109" s="103"/>
      <c r="BC109" s="103">
        <v>130334</v>
      </c>
      <c r="BD109" s="103">
        <v>25040</v>
      </c>
      <c r="BE109" s="103">
        <v>35388</v>
      </c>
      <c r="BF109" s="104">
        <v>190762</v>
      </c>
      <c r="BG109" s="103">
        <v>227208</v>
      </c>
      <c r="BH109" s="103">
        <v>1788</v>
      </c>
      <c r="BI109" s="103">
        <v>2138</v>
      </c>
    </row>
    <row r="110" spans="1:61" s="105" customFormat="1">
      <c r="A110" s="102" t="s">
        <v>221</v>
      </c>
      <c r="B110" s="102" t="s">
        <v>200</v>
      </c>
      <c r="C110" s="102" t="s">
        <v>318</v>
      </c>
      <c r="D110" s="102" t="s">
        <v>421</v>
      </c>
      <c r="E110" s="102" t="s">
        <v>358</v>
      </c>
      <c r="F110" s="102" t="s">
        <v>320</v>
      </c>
      <c r="G110" s="102" t="s">
        <v>422</v>
      </c>
      <c r="H110" s="102" t="s">
        <v>331</v>
      </c>
      <c r="I110" s="102"/>
      <c r="J110" s="102" t="s">
        <v>187</v>
      </c>
      <c r="K110" s="103">
        <v>15</v>
      </c>
      <c r="L110" s="103">
        <v>1989</v>
      </c>
      <c r="M110" s="103">
        <v>1989</v>
      </c>
      <c r="N110" s="103">
        <v>1684924</v>
      </c>
      <c r="O110" s="103">
        <v>598775</v>
      </c>
      <c r="P110" s="103">
        <v>676022</v>
      </c>
      <c r="Q110" s="103">
        <v>294221</v>
      </c>
      <c r="R110" s="103">
        <v>117588</v>
      </c>
      <c r="S110" s="103"/>
      <c r="T110" s="103"/>
      <c r="U110" s="103">
        <v>117588</v>
      </c>
      <c r="V110" s="103">
        <v>50663</v>
      </c>
      <c r="W110" s="103"/>
      <c r="X110" s="103"/>
      <c r="Y110" s="103">
        <v>50663</v>
      </c>
      <c r="Z110" s="103">
        <v>462472</v>
      </c>
      <c r="AA110" s="103"/>
      <c r="AB110" s="103"/>
      <c r="AC110" s="103">
        <v>462472</v>
      </c>
      <c r="AD110" s="103"/>
      <c r="AE110" s="103"/>
      <c r="AF110" s="103"/>
      <c r="AG110" s="103">
        <v>0</v>
      </c>
      <c r="AH110" s="103">
        <v>462472</v>
      </c>
      <c r="AI110" s="103"/>
      <c r="AJ110" s="103"/>
      <c r="AK110" s="103">
        <v>462472</v>
      </c>
      <c r="AL110" s="103">
        <v>136303</v>
      </c>
      <c r="AM110" s="103">
        <v>77247</v>
      </c>
      <c r="AN110" s="103">
        <v>0</v>
      </c>
      <c r="AO110" s="103">
        <v>213550</v>
      </c>
      <c r="AP110" s="103">
        <v>0</v>
      </c>
      <c r="AQ110" s="103">
        <v>151431</v>
      </c>
      <c r="AR110" s="103">
        <v>10082</v>
      </c>
      <c r="AS110" s="103">
        <v>10082</v>
      </c>
      <c r="AT110" s="103">
        <v>2850</v>
      </c>
      <c r="AU110" s="103">
        <v>479741</v>
      </c>
      <c r="AV110" s="103">
        <v>0</v>
      </c>
      <c r="AW110" s="103">
        <v>4443</v>
      </c>
      <c r="AX110" s="103">
        <v>0</v>
      </c>
      <c r="AY110" s="103">
        <v>0</v>
      </c>
      <c r="AZ110" s="103">
        <v>524591</v>
      </c>
      <c r="BA110" s="104">
        <v>676022</v>
      </c>
      <c r="BB110" s="103"/>
      <c r="BC110" s="103">
        <v>126365</v>
      </c>
      <c r="BD110" s="103">
        <v>65809</v>
      </c>
      <c r="BE110" s="103">
        <v>29000</v>
      </c>
      <c r="BF110" s="104">
        <v>221174</v>
      </c>
      <c r="BG110" s="103">
        <v>261131</v>
      </c>
      <c r="BH110" s="103">
        <v>2955</v>
      </c>
      <c r="BI110" s="103">
        <v>3355</v>
      </c>
    </row>
    <row r="111" spans="1:61" s="105" customFormat="1">
      <c r="A111" s="102" t="s">
        <v>221</v>
      </c>
      <c r="B111" s="102" t="s">
        <v>356</v>
      </c>
      <c r="C111" s="102" t="s">
        <v>318</v>
      </c>
      <c r="D111" s="102" t="s">
        <v>423</v>
      </c>
      <c r="E111" s="102" t="s">
        <v>358</v>
      </c>
      <c r="F111" s="102" t="s">
        <v>320</v>
      </c>
      <c r="G111" s="102" t="s">
        <v>361</v>
      </c>
      <c r="H111" s="102" t="s">
        <v>362</v>
      </c>
      <c r="I111" s="102" t="s">
        <v>363</v>
      </c>
      <c r="J111" s="102" t="s">
        <v>328</v>
      </c>
      <c r="K111" s="103">
        <v>14</v>
      </c>
      <c r="L111" s="103">
        <v>1976</v>
      </c>
      <c r="M111" s="103">
        <v>1991</v>
      </c>
      <c r="N111" s="103">
        <v>153451</v>
      </c>
      <c r="O111" s="103">
        <v>472301</v>
      </c>
      <c r="P111" s="103">
        <v>472301</v>
      </c>
      <c r="Q111" s="103">
        <v>301193</v>
      </c>
      <c r="R111" s="103">
        <v>77946</v>
      </c>
      <c r="S111" s="103"/>
      <c r="T111" s="103"/>
      <c r="U111" s="103">
        <v>77946</v>
      </c>
      <c r="V111" s="103">
        <v>74861</v>
      </c>
      <c r="W111" s="103"/>
      <c r="X111" s="103"/>
      <c r="Y111" s="103">
        <v>74861</v>
      </c>
      <c r="Z111" s="103">
        <v>454000</v>
      </c>
      <c r="AA111" s="103"/>
      <c r="AB111" s="103"/>
      <c r="AC111" s="103">
        <v>454000</v>
      </c>
      <c r="AD111" s="103"/>
      <c r="AE111" s="103"/>
      <c r="AF111" s="103"/>
      <c r="AG111" s="103">
        <v>0</v>
      </c>
      <c r="AH111" s="103">
        <v>454000</v>
      </c>
      <c r="AI111" s="103"/>
      <c r="AJ111" s="103"/>
      <c r="AK111" s="103">
        <v>454000</v>
      </c>
      <c r="AL111" s="103">
        <v>18301</v>
      </c>
      <c r="AM111" s="103">
        <v>0</v>
      </c>
      <c r="AN111" s="103">
        <v>0</v>
      </c>
      <c r="AO111" s="103">
        <v>18301</v>
      </c>
      <c r="AP111" s="103">
        <v>0</v>
      </c>
      <c r="AQ111" s="103">
        <v>106194</v>
      </c>
      <c r="AR111" s="103">
        <v>84161</v>
      </c>
      <c r="AS111" s="103">
        <v>84161</v>
      </c>
      <c r="AT111" s="103">
        <v>2515</v>
      </c>
      <c r="AU111" s="103">
        <v>3000</v>
      </c>
      <c r="AV111" s="103">
        <v>0</v>
      </c>
      <c r="AW111" s="103">
        <v>85710</v>
      </c>
      <c r="AX111" s="103">
        <v>12700</v>
      </c>
      <c r="AY111" s="103">
        <v>0</v>
      </c>
      <c r="AZ111" s="103">
        <v>366107</v>
      </c>
      <c r="BA111" s="104">
        <v>472301</v>
      </c>
      <c r="BB111" s="103">
        <v>90563</v>
      </c>
      <c r="BC111" s="103">
        <v>70370</v>
      </c>
      <c r="BD111" s="103">
        <v>0</v>
      </c>
      <c r="BE111" s="103">
        <v>46450</v>
      </c>
      <c r="BF111" s="104">
        <v>207383</v>
      </c>
      <c r="BG111" s="103">
        <v>235792</v>
      </c>
      <c r="BH111" s="103">
        <v>520</v>
      </c>
      <c r="BI111" s="103">
        <v>40520</v>
      </c>
    </row>
    <row r="112" spans="1:61" s="105" customFormat="1">
      <c r="A112" s="102" t="s">
        <v>221</v>
      </c>
      <c r="B112" s="102" t="s">
        <v>356</v>
      </c>
      <c r="C112" s="102" t="s">
        <v>318</v>
      </c>
      <c r="D112" s="102" t="s">
        <v>423</v>
      </c>
      <c r="E112" s="102" t="s">
        <v>358</v>
      </c>
      <c r="F112" s="102" t="s">
        <v>320</v>
      </c>
      <c r="G112" s="102" t="s">
        <v>361</v>
      </c>
      <c r="H112" s="102" t="s">
        <v>362</v>
      </c>
      <c r="I112" s="102" t="s">
        <v>363</v>
      </c>
      <c r="J112" s="102" t="s">
        <v>328</v>
      </c>
      <c r="K112" s="103">
        <v>14</v>
      </c>
      <c r="L112" s="103">
        <v>1976</v>
      </c>
      <c r="M112" s="103">
        <v>1991</v>
      </c>
      <c r="N112" s="103">
        <v>158632</v>
      </c>
      <c r="O112" s="103">
        <v>470228</v>
      </c>
      <c r="P112" s="103">
        <v>470228</v>
      </c>
      <c r="Q112" s="103">
        <v>299747</v>
      </c>
      <c r="R112" s="103">
        <v>56058</v>
      </c>
      <c r="S112" s="103"/>
      <c r="T112" s="103"/>
      <c r="U112" s="103">
        <v>56058</v>
      </c>
      <c r="V112" s="103">
        <v>108433</v>
      </c>
      <c r="W112" s="103"/>
      <c r="X112" s="103"/>
      <c r="Y112" s="103">
        <v>108433</v>
      </c>
      <c r="Z112" s="103">
        <v>464238</v>
      </c>
      <c r="AA112" s="103"/>
      <c r="AB112" s="103"/>
      <c r="AC112" s="103">
        <v>464238</v>
      </c>
      <c r="AD112" s="103"/>
      <c r="AE112" s="103"/>
      <c r="AF112" s="103"/>
      <c r="AG112" s="103">
        <v>0</v>
      </c>
      <c r="AH112" s="103">
        <v>464238</v>
      </c>
      <c r="AI112" s="103"/>
      <c r="AJ112" s="103"/>
      <c r="AK112" s="103">
        <v>464238</v>
      </c>
      <c r="AL112" s="103">
        <v>5990</v>
      </c>
      <c r="AM112" s="103">
        <v>0</v>
      </c>
      <c r="AN112" s="103">
        <v>0</v>
      </c>
      <c r="AO112" s="103">
        <v>5990</v>
      </c>
      <c r="AP112" s="103">
        <v>0</v>
      </c>
      <c r="AQ112" s="103">
        <v>106937</v>
      </c>
      <c r="AR112" s="103">
        <v>79119</v>
      </c>
      <c r="AS112" s="103">
        <v>79119</v>
      </c>
      <c r="AT112" s="103">
        <v>7575</v>
      </c>
      <c r="AU112" s="103">
        <v>16600</v>
      </c>
      <c r="AV112" s="103">
        <v>2000</v>
      </c>
      <c r="AW112" s="103">
        <v>81425</v>
      </c>
      <c r="AX112" s="103">
        <v>17600</v>
      </c>
      <c r="AY112" s="103">
        <v>0</v>
      </c>
      <c r="AZ112" s="103">
        <v>363291</v>
      </c>
      <c r="BA112" s="104">
        <v>470228</v>
      </c>
      <c r="BB112" s="103">
        <v>90940</v>
      </c>
      <c r="BC112" s="103">
        <v>70643</v>
      </c>
      <c r="BD112" s="103"/>
      <c r="BE112" s="103">
        <v>66955</v>
      </c>
      <c r="BF112" s="104">
        <v>228538</v>
      </c>
      <c r="BG112" s="103">
        <v>261212</v>
      </c>
      <c r="BH112" s="103">
        <v>220</v>
      </c>
      <c r="BI112" s="103">
        <v>40220</v>
      </c>
    </row>
    <row r="113" spans="1:61" s="105" customFormat="1">
      <c r="A113" s="102" t="s">
        <v>221</v>
      </c>
      <c r="B113" s="102" t="s">
        <v>424</v>
      </c>
      <c r="C113" s="102" t="s">
        <v>318</v>
      </c>
      <c r="D113" s="102" t="s">
        <v>425</v>
      </c>
      <c r="E113" s="102" t="s">
        <v>358</v>
      </c>
      <c r="F113" s="102" t="s">
        <v>320</v>
      </c>
      <c r="G113" s="102" t="s">
        <v>365</v>
      </c>
      <c r="H113" s="102" t="s">
        <v>198</v>
      </c>
      <c r="I113" s="102"/>
      <c r="J113" s="102" t="s">
        <v>338</v>
      </c>
      <c r="K113" s="103">
        <v>9</v>
      </c>
      <c r="L113" s="103">
        <v>1964</v>
      </c>
      <c r="M113" s="103">
        <v>1974</v>
      </c>
      <c r="N113" s="103">
        <v>169158</v>
      </c>
      <c r="O113" s="103">
        <v>110164</v>
      </c>
      <c r="P113" s="103">
        <v>116944</v>
      </c>
      <c r="Q113" s="103">
        <v>70134</v>
      </c>
      <c r="R113" s="103">
        <v>1362</v>
      </c>
      <c r="S113" s="103"/>
      <c r="T113" s="103"/>
      <c r="U113" s="103">
        <v>1362</v>
      </c>
      <c r="V113" s="103">
        <v>15249</v>
      </c>
      <c r="W113" s="103"/>
      <c r="X113" s="103"/>
      <c r="Y113" s="103">
        <v>15249</v>
      </c>
      <c r="Z113" s="103">
        <v>86745</v>
      </c>
      <c r="AA113" s="103"/>
      <c r="AB113" s="103"/>
      <c r="AC113" s="103">
        <v>86745</v>
      </c>
      <c r="AD113" s="103"/>
      <c r="AE113" s="103"/>
      <c r="AF113" s="103"/>
      <c r="AG113" s="103">
        <v>0</v>
      </c>
      <c r="AH113" s="103">
        <v>86745</v>
      </c>
      <c r="AI113" s="103"/>
      <c r="AJ113" s="103"/>
      <c r="AK113" s="103">
        <v>86745</v>
      </c>
      <c r="AL113" s="103">
        <v>23419</v>
      </c>
      <c r="AM113" s="103">
        <v>6780</v>
      </c>
      <c r="AN113" s="103">
        <v>0</v>
      </c>
      <c r="AO113" s="103">
        <v>30199</v>
      </c>
      <c r="AP113" s="103">
        <v>22618</v>
      </c>
      <c r="AQ113" s="103">
        <v>49155</v>
      </c>
      <c r="AR113" s="103">
        <v>594</v>
      </c>
      <c r="AS113" s="103">
        <v>594</v>
      </c>
      <c r="AT113" s="103">
        <v>1050</v>
      </c>
      <c r="AU113" s="103">
        <v>29851</v>
      </c>
      <c r="AV113" s="103">
        <v>0</v>
      </c>
      <c r="AW113" s="103">
        <v>14330</v>
      </c>
      <c r="AX113" s="103">
        <v>19550</v>
      </c>
      <c r="AY113" s="103">
        <v>0</v>
      </c>
      <c r="AZ113" s="103">
        <v>67789</v>
      </c>
      <c r="BA113" s="104">
        <v>116944</v>
      </c>
      <c r="BB113" s="103">
        <v>0</v>
      </c>
      <c r="BC113" s="103">
        <v>23365</v>
      </c>
      <c r="BD113" s="103">
        <v>0</v>
      </c>
      <c r="BE113" s="103">
        <v>4123</v>
      </c>
      <c r="BF113" s="104">
        <v>27488</v>
      </c>
      <c r="BG113" s="103">
        <v>31910</v>
      </c>
      <c r="BH113" s="103">
        <v>4000</v>
      </c>
      <c r="BI113" s="103">
        <v>5500</v>
      </c>
    </row>
    <row r="114" spans="1:61" s="105" customFormat="1">
      <c r="A114" s="102" t="s">
        <v>221</v>
      </c>
      <c r="B114" s="102" t="s">
        <v>424</v>
      </c>
      <c r="C114" s="102" t="s">
        <v>318</v>
      </c>
      <c r="D114" s="102" t="s">
        <v>425</v>
      </c>
      <c r="E114" s="102" t="s">
        <v>358</v>
      </c>
      <c r="F114" s="102" t="s">
        <v>320</v>
      </c>
      <c r="G114" s="102" t="s">
        <v>365</v>
      </c>
      <c r="H114" s="102" t="s">
        <v>331</v>
      </c>
      <c r="I114" s="102"/>
      <c r="J114" s="102" t="s">
        <v>338</v>
      </c>
      <c r="K114" s="103">
        <v>9</v>
      </c>
      <c r="L114" s="103">
        <v>1964</v>
      </c>
      <c r="M114" s="103">
        <v>1974</v>
      </c>
      <c r="N114" s="103"/>
      <c r="O114" s="103"/>
      <c r="P114" s="103">
        <v>0</v>
      </c>
      <c r="Q114" s="103">
        <v>0</v>
      </c>
      <c r="R114" s="103"/>
      <c r="S114" s="103"/>
      <c r="T114" s="103"/>
      <c r="U114" s="103">
        <v>0</v>
      </c>
      <c r="V114" s="103"/>
      <c r="W114" s="103"/>
      <c r="X114" s="103"/>
      <c r="Y114" s="103">
        <v>0</v>
      </c>
      <c r="Z114" s="103"/>
      <c r="AA114" s="103"/>
      <c r="AB114" s="103"/>
      <c r="AC114" s="103">
        <v>0</v>
      </c>
      <c r="AD114" s="103"/>
      <c r="AE114" s="103"/>
      <c r="AF114" s="103"/>
      <c r="AG114" s="103">
        <v>0</v>
      </c>
      <c r="AH114" s="103">
        <v>0</v>
      </c>
      <c r="AI114" s="103"/>
      <c r="AJ114" s="103"/>
      <c r="AK114" s="103">
        <v>0</v>
      </c>
      <c r="AL114" s="103">
        <v>0</v>
      </c>
      <c r="AM114" s="103">
        <v>0</v>
      </c>
      <c r="AN114" s="103">
        <v>0</v>
      </c>
      <c r="AO114" s="103">
        <v>0</v>
      </c>
      <c r="AP114" s="103">
        <v>31335</v>
      </c>
      <c r="AQ114" s="103">
        <v>56688</v>
      </c>
      <c r="AR114" s="103">
        <v>10899</v>
      </c>
      <c r="AS114" s="103">
        <v>10899</v>
      </c>
      <c r="AT114" s="103">
        <v>2805</v>
      </c>
      <c r="AU114" s="103">
        <v>200</v>
      </c>
      <c r="AV114" s="103">
        <v>0</v>
      </c>
      <c r="AW114" s="103">
        <v>13330</v>
      </c>
      <c r="AX114" s="103">
        <v>10000</v>
      </c>
      <c r="AY114" s="103">
        <v>0</v>
      </c>
      <c r="AZ114" s="103">
        <v>39424</v>
      </c>
      <c r="BA114" s="104">
        <v>96112</v>
      </c>
      <c r="BB114" s="103">
        <v>0</v>
      </c>
      <c r="BC114" s="103">
        <v>0</v>
      </c>
      <c r="BD114" s="103">
        <v>0</v>
      </c>
      <c r="BE114" s="103">
        <v>16062</v>
      </c>
      <c r="BF114" s="104">
        <v>16062</v>
      </c>
      <c r="BG114" s="103">
        <v>21367</v>
      </c>
      <c r="BH114" s="103">
        <v>4200</v>
      </c>
      <c r="BI114" s="103">
        <v>5700</v>
      </c>
    </row>
    <row r="115" spans="1:61" s="105" customFormat="1">
      <c r="A115" s="102" t="s">
        <v>221</v>
      </c>
      <c r="B115" s="102" t="s">
        <v>424</v>
      </c>
      <c r="C115" s="102" t="s">
        <v>318</v>
      </c>
      <c r="D115" s="102" t="s">
        <v>425</v>
      </c>
      <c r="E115" s="102" t="s">
        <v>358</v>
      </c>
      <c r="F115" s="102" t="s">
        <v>320</v>
      </c>
      <c r="G115" s="102" t="s">
        <v>365</v>
      </c>
      <c r="H115" s="102" t="s">
        <v>331</v>
      </c>
      <c r="I115" s="102"/>
      <c r="J115" s="102" t="s">
        <v>338</v>
      </c>
      <c r="K115" s="103">
        <v>9</v>
      </c>
      <c r="L115" s="103">
        <v>1964</v>
      </c>
      <c r="M115" s="103">
        <v>1974</v>
      </c>
      <c r="N115" s="103"/>
      <c r="O115" s="103"/>
      <c r="P115" s="103">
        <v>0</v>
      </c>
      <c r="Q115" s="103">
        <v>0</v>
      </c>
      <c r="R115" s="103"/>
      <c r="S115" s="103"/>
      <c r="T115" s="103"/>
      <c r="U115" s="103">
        <v>0</v>
      </c>
      <c r="V115" s="103"/>
      <c r="W115" s="103"/>
      <c r="X115" s="103"/>
      <c r="Y115" s="103">
        <v>0</v>
      </c>
      <c r="Z115" s="103">
        <v>0</v>
      </c>
      <c r="AA115" s="103">
        <v>0</v>
      </c>
      <c r="AB115" s="103">
        <v>0</v>
      </c>
      <c r="AC115" s="103">
        <v>0</v>
      </c>
      <c r="AD115" s="103"/>
      <c r="AE115" s="103"/>
      <c r="AF115" s="103"/>
      <c r="AG115" s="103">
        <v>0</v>
      </c>
      <c r="AH115" s="103">
        <v>0</v>
      </c>
      <c r="AI115" s="103">
        <v>0</v>
      </c>
      <c r="AJ115" s="103">
        <v>0</v>
      </c>
      <c r="AK115" s="103">
        <v>0</v>
      </c>
      <c r="AL115" s="103">
        <v>0</v>
      </c>
      <c r="AM115" s="103">
        <v>0</v>
      </c>
      <c r="AN115" s="103">
        <v>0</v>
      </c>
      <c r="AO115" s="103">
        <v>0</v>
      </c>
      <c r="AP115" s="103">
        <v>16150</v>
      </c>
      <c r="AQ115" s="103">
        <v>28763</v>
      </c>
      <c r="AR115" s="103">
        <v>1910</v>
      </c>
      <c r="AS115" s="103">
        <v>1910</v>
      </c>
      <c r="AT115" s="103">
        <v>398</v>
      </c>
      <c r="AU115" s="103">
        <v>200</v>
      </c>
      <c r="AV115" s="103">
        <v>0</v>
      </c>
      <c r="AW115" s="103">
        <v>7500</v>
      </c>
      <c r="AX115" s="103">
        <v>0</v>
      </c>
      <c r="AY115" s="103">
        <v>0</v>
      </c>
      <c r="AZ115" s="103">
        <v>23651</v>
      </c>
      <c r="BA115" s="104">
        <v>52414</v>
      </c>
      <c r="BB115" s="103"/>
      <c r="BC115" s="103"/>
      <c r="BD115" s="103"/>
      <c r="BE115" s="103">
        <v>11224</v>
      </c>
      <c r="BF115" s="104">
        <v>11224</v>
      </c>
      <c r="BG115" s="103">
        <v>14752</v>
      </c>
      <c r="BH115" s="103">
        <v>2100</v>
      </c>
      <c r="BI115" s="103">
        <v>3200</v>
      </c>
    </row>
    <row r="116" spans="1:61" s="105" customFormat="1">
      <c r="A116" s="102" t="s">
        <v>221</v>
      </c>
      <c r="B116" s="102" t="s">
        <v>356</v>
      </c>
      <c r="C116" s="102" t="s">
        <v>318</v>
      </c>
      <c r="D116" s="102" t="s">
        <v>426</v>
      </c>
      <c r="E116" s="102" t="s">
        <v>358</v>
      </c>
      <c r="F116" s="102" t="s">
        <v>320</v>
      </c>
      <c r="G116" s="102" t="s">
        <v>427</v>
      </c>
      <c r="H116" s="102" t="s">
        <v>332</v>
      </c>
      <c r="I116" s="102"/>
      <c r="J116" s="102" t="s">
        <v>338</v>
      </c>
      <c r="K116" s="103">
        <v>12</v>
      </c>
      <c r="L116" s="103">
        <v>1989</v>
      </c>
      <c r="M116" s="103">
        <v>1994</v>
      </c>
      <c r="N116" s="103">
        <v>82985</v>
      </c>
      <c r="O116" s="103">
        <v>191764</v>
      </c>
      <c r="P116" s="103">
        <v>217815</v>
      </c>
      <c r="Q116" s="103">
        <v>184415</v>
      </c>
      <c r="R116" s="103">
        <v>6061</v>
      </c>
      <c r="S116" s="103"/>
      <c r="T116" s="103"/>
      <c r="U116" s="103">
        <v>6061</v>
      </c>
      <c r="V116" s="103">
        <v>32236</v>
      </c>
      <c r="W116" s="103"/>
      <c r="X116" s="103"/>
      <c r="Y116" s="103">
        <v>32236</v>
      </c>
      <c r="Z116" s="103">
        <v>222712</v>
      </c>
      <c r="AA116" s="103"/>
      <c r="AB116" s="103"/>
      <c r="AC116" s="103">
        <v>222712</v>
      </c>
      <c r="AD116" s="103"/>
      <c r="AE116" s="103"/>
      <c r="AF116" s="103"/>
      <c r="AG116" s="103">
        <v>0</v>
      </c>
      <c r="AH116" s="103">
        <v>222712</v>
      </c>
      <c r="AI116" s="103"/>
      <c r="AJ116" s="103"/>
      <c r="AK116" s="103">
        <v>222712</v>
      </c>
      <c r="AL116" s="103">
        <v>-30948</v>
      </c>
      <c r="AM116" s="103">
        <v>26051</v>
      </c>
      <c r="AN116" s="103">
        <v>0</v>
      </c>
      <c r="AO116" s="103">
        <v>-4897</v>
      </c>
      <c r="AP116" s="103">
        <v>0</v>
      </c>
      <c r="AQ116" s="103">
        <v>58303</v>
      </c>
      <c r="AR116" s="103">
        <v>6881</v>
      </c>
      <c r="AS116" s="103">
        <v>6881</v>
      </c>
      <c r="AT116" s="103">
        <v>0</v>
      </c>
      <c r="AU116" s="103">
        <v>22500</v>
      </c>
      <c r="AV116" s="103">
        <v>0</v>
      </c>
      <c r="AW116" s="103">
        <v>8807</v>
      </c>
      <c r="AX116" s="103">
        <v>42150</v>
      </c>
      <c r="AY116" s="103">
        <v>43000</v>
      </c>
      <c r="AZ116" s="103">
        <v>159512</v>
      </c>
      <c r="BA116" s="104">
        <v>217815</v>
      </c>
      <c r="BB116" s="103">
        <v>0</v>
      </c>
      <c r="BC116" s="103">
        <v>85062</v>
      </c>
      <c r="BD116" s="103">
        <v>3837</v>
      </c>
      <c r="BE116" s="103">
        <v>14365</v>
      </c>
      <c r="BF116" s="104">
        <v>103264</v>
      </c>
      <c r="BG116" s="103">
        <v>113071</v>
      </c>
      <c r="BH116" s="103">
        <v>3500</v>
      </c>
      <c r="BI116" s="103">
        <v>154500</v>
      </c>
    </row>
    <row r="117" spans="1:61" s="105" customFormat="1">
      <c r="A117" s="102" t="s">
        <v>221</v>
      </c>
      <c r="B117" s="102" t="s">
        <v>356</v>
      </c>
      <c r="C117" s="102" t="s">
        <v>318</v>
      </c>
      <c r="D117" s="102" t="s">
        <v>426</v>
      </c>
      <c r="E117" s="102" t="s">
        <v>358</v>
      </c>
      <c r="F117" s="102" t="s">
        <v>320</v>
      </c>
      <c r="G117" s="102" t="s">
        <v>427</v>
      </c>
      <c r="H117" s="102" t="s">
        <v>332</v>
      </c>
      <c r="I117" s="102"/>
      <c r="J117" s="102" t="s">
        <v>338</v>
      </c>
      <c r="K117" s="103">
        <v>12</v>
      </c>
      <c r="L117" s="103">
        <v>1989</v>
      </c>
      <c r="M117" s="103">
        <v>1994</v>
      </c>
      <c r="N117" s="103">
        <v>99827</v>
      </c>
      <c r="O117" s="103">
        <v>215221</v>
      </c>
      <c r="P117" s="103">
        <v>248221</v>
      </c>
      <c r="Q117" s="103">
        <v>199908</v>
      </c>
      <c r="R117" s="103">
        <v>5139</v>
      </c>
      <c r="S117" s="103"/>
      <c r="T117" s="103"/>
      <c r="U117" s="103">
        <v>5139</v>
      </c>
      <c r="V117" s="103">
        <v>37454</v>
      </c>
      <c r="W117" s="103"/>
      <c r="X117" s="103"/>
      <c r="Y117" s="103">
        <v>37454</v>
      </c>
      <c r="Z117" s="103">
        <v>242501</v>
      </c>
      <c r="AA117" s="103"/>
      <c r="AB117" s="103"/>
      <c r="AC117" s="103">
        <v>242501</v>
      </c>
      <c r="AD117" s="103"/>
      <c r="AE117" s="103"/>
      <c r="AF117" s="103"/>
      <c r="AG117" s="103">
        <v>0</v>
      </c>
      <c r="AH117" s="103">
        <v>242501</v>
      </c>
      <c r="AI117" s="103"/>
      <c r="AJ117" s="103"/>
      <c r="AK117" s="103">
        <v>242501</v>
      </c>
      <c r="AL117" s="103">
        <v>-27280</v>
      </c>
      <c r="AM117" s="103">
        <v>33000</v>
      </c>
      <c r="AN117" s="103">
        <v>0</v>
      </c>
      <c r="AO117" s="103">
        <v>5720</v>
      </c>
      <c r="AP117" s="103">
        <v>0</v>
      </c>
      <c r="AQ117" s="103">
        <v>51308</v>
      </c>
      <c r="AR117" s="103">
        <v>19487</v>
      </c>
      <c r="AS117" s="103">
        <v>19487</v>
      </c>
      <c r="AT117" s="103">
        <v>1250</v>
      </c>
      <c r="AU117" s="103">
        <v>13925</v>
      </c>
      <c r="AV117" s="103">
        <v>0</v>
      </c>
      <c r="AW117" s="103">
        <v>13591</v>
      </c>
      <c r="AX117" s="103">
        <v>45811</v>
      </c>
      <c r="AY117" s="103">
        <v>53750</v>
      </c>
      <c r="AZ117" s="103">
        <v>196913</v>
      </c>
      <c r="BA117" s="104">
        <v>248221</v>
      </c>
      <c r="BB117" s="103"/>
      <c r="BC117" s="103">
        <v>98350</v>
      </c>
      <c r="BD117" s="103">
        <v>2752</v>
      </c>
      <c r="BE117" s="103">
        <v>17409</v>
      </c>
      <c r="BF117" s="104">
        <v>118511</v>
      </c>
      <c r="BG117" s="103">
        <v>133361</v>
      </c>
      <c r="BH117" s="103">
        <v>3800</v>
      </c>
      <c r="BI117" s="103">
        <v>155800</v>
      </c>
    </row>
    <row r="118" spans="1:61" s="105" customFormat="1">
      <c r="A118" s="102" t="s">
        <v>221</v>
      </c>
      <c r="B118" s="102" t="s">
        <v>356</v>
      </c>
      <c r="C118" s="102" t="s">
        <v>318</v>
      </c>
      <c r="D118" s="102" t="s">
        <v>426</v>
      </c>
      <c r="E118" s="102" t="s">
        <v>358</v>
      </c>
      <c r="F118" s="102" t="s">
        <v>320</v>
      </c>
      <c r="G118" s="102" t="s">
        <v>427</v>
      </c>
      <c r="H118" s="102" t="s">
        <v>332</v>
      </c>
      <c r="I118" s="102"/>
      <c r="J118" s="102" t="s">
        <v>338</v>
      </c>
      <c r="K118" s="103">
        <v>12</v>
      </c>
      <c r="L118" s="103">
        <v>1989</v>
      </c>
      <c r="M118" s="103">
        <v>1994</v>
      </c>
      <c r="N118" s="103">
        <v>44009</v>
      </c>
      <c r="O118" s="103">
        <v>196095</v>
      </c>
      <c r="P118" s="103">
        <v>196095</v>
      </c>
      <c r="Q118" s="103">
        <v>186366</v>
      </c>
      <c r="R118" s="103">
        <v>5491</v>
      </c>
      <c r="S118" s="103"/>
      <c r="T118" s="103"/>
      <c r="U118" s="103">
        <v>5491</v>
      </c>
      <c r="V118" s="103">
        <v>34799</v>
      </c>
      <c r="W118" s="103"/>
      <c r="X118" s="103"/>
      <c r="Y118" s="103">
        <v>34799</v>
      </c>
      <c r="Z118" s="103">
        <v>226656</v>
      </c>
      <c r="AA118" s="103"/>
      <c r="AB118" s="103"/>
      <c r="AC118" s="103">
        <v>226656</v>
      </c>
      <c r="AD118" s="103"/>
      <c r="AE118" s="103"/>
      <c r="AF118" s="103"/>
      <c r="AG118" s="103">
        <v>0</v>
      </c>
      <c r="AH118" s="103">
        <v>226656</v>
      </c>
      <c r="AI118" s="103"/>
      <c r="AJ118" s="103"/>
      <c r="AK118" s="103">
        <v>226656</v>
      </c>
      <c r="AL118" s="103">
        <v>-30561</v>
      </c>
      <c r="AM118" s="103">
        <v>0</v>
      </c>
      <c r="AN118" s="103">
        <v>0</v>
      </c>
      <c r="AO118" s="103">
        <v>-30561</v>
      </c>
      <c r="AP118" s="103">
        <v>0</v>
      </c>
      <c r="AQ118" s="103">
        <v>54658</v>
      </c>
      <c r="AR118" s="103">
        <v>2778</v>
      </c>
      <c r="AS118" s="103">
        <v>2778</v>
      </c>
      <c r="AT118" s="103">
        <v>1200</v>
      </c>
      <c r="AU118" s="103">
        <v>26300</v>
      </c>
      <c r="AV118" s="103">
        <v>0</v>
      </c>
      <c r="AW118" s="103">
        <v>13012</v>
      </c>
      <c r="AX118" s="103">
        <v>57810</v>
      </c>
      <c r="AY118" s="103">
        <v>11250</v>
      </c>
      <c r="AZ118" s="103">
        <v>141437</v>
      </c>
      <c r="BA118" s="104">
        <v>196095</v>
      </c>
      <c r="BB118" s="103"/>
      <c r="BC118" s="103">
        <v>88573</v>
      </c>
      <c r="BD118" s="103">
        <v>2741</v>
      </c>
      <c r="BE118" s="103">
        <v>16755</v>
      </c>
      <c r="BF118" s="104">
        <v>108069</v>
      </c>
      <c r="BG118" s="103">
        <v>124913</v>
      </c>
      <c r="BH118" s="103">
        <v>4000</v>
      </c>
      <c r="BI118" s="103">
        <v>30004000</v>
      </c>
    </row>
    <row r="119" spans="1:61" s="105" customFormat="1">
      <c r="A119" s="102" t="s">
        <v>221</v>
      </c>
      <c r="B119" s="102" t="s">
        <v>356</v>
      </c>
      <c r="C119" s="102" t="s">
        <v>318</v>
      </c>
      <c r="D119" s="102" t="s">
        <v>428</v>
      </c>
      <c r="E119" s="102" t="s">
        <v>358</v>
      </c>
      <c r="F119" s="102" t="s">
        <v>320</v>
      </c>
      <c r="G119" s="102" t="s">
        <v>365</v>
      </c>
      <c r="H119" s="102" t="s">
        <v>326</v>
      </c>
      <c r="I119" s="102" t="s">
        <v>354</v>
      </c>
      <c r="J119" s="102" t="s">
        <v>328</v>
      </c>
      <c r="K119" s="103">
        <v>5</v>
      </c>
      <c r="L119" s="103">
        <v>1891</v>
      </c>
      <c r="M119" s="103">
        <v>1891</v>
      </c>
      <c r="N119" s="103"/>
      <c r="O119" s="103"/>
      <c r="P119" s="103">
        <v>0</v>
      </c>
      <c r="Q119" s="103">
        <v>0</v>
      </c>
      <c r="R119" s="103"/>
      <c r="S119" s="103"/>
      <c r="T119" s="103"/>
      <c r="U119" s="103">
        <v>0</v>
      </c>
      <c r="V119" s="103"/>
      <c r="W119" s="103"/>
      <c r="X119" s="103"/>
      <c r="Y119" s="103">
        <v>0</v>
      </c>
      <c r="Z119" s="103">
        <v>0</v>
      </c>
      <c r="AA119" s="103">
        <v>0</v>
      </c>
      <c r="AB119" s="103">
        <v>0</v>
      </c>
      <c r="AC119" s="103">
        <v>0</v>
      </c>
      <c r="AD119" s="103"/>
      <c r="AE119" s="103"/>
      <c r="AF119" s="103"/>
      <c r="AG119" s="103">
        <v>0</v>
      </c>
      <c r="AH119" s="103">
        <v>0</v>
      </c>
      <c r="AI119" s="103">
        <v>0</v>
      </c>
      <c r="AJ119" s="103">
        <v>0</v>
      </c>
      <c r="AK119" s="103">
        <v>0</v>
      </c>
      <c r="AL119" s="103">
        <v>0</v>
      </c>
      <c r="AM119" s="103">
        <v>0</v>
      </c>
      <c r="AN119" s="103">
        <v>0</v>
      </c>
      <c r="AO119" s="103">
        <v>0</v>
      </c>
      <c r="AP119" s="103">
        <v>2040</v>
      </c>
      <c r="AQ119" s="103">
        <v>11165</v>
      </c>
      <c r="AR119" s="103"/>
      <c r="AS119" s="103">
        <v>0</v>
      </c>
      <c r="AT119" s="103">
        <v>0</v>
      </c>
      <c r="AU119" s="103">
        <v>0</v>
      </c>
      <c r="AV119" s="103">
        <v>0</v>
      </c>
      <c r="AW119" s="103">
        <v>0</v>
      </c>
      <c r="AX119" s="103">
        <v>0</v>
      </c>
      <c r="AY119" s="103">
        <v>0</v>
      </c>
      <c r="AZ119" s="103">
        <v>9102</v>
      </c>
      <c r="BA119" s="104">
        <v>20267</v>
      </c>
      <c r="BB119" s="103"/>
      <c r="BC119" s="103"/>
      <c r="BD119" s="103"/>
      <c r="BE119" s="103"/>
      <c r="BF119" s="104">
        <v>0</v>
      </c>
      <c r="BG119" s="103">
        <v>0</v>
      </c>
      <c r="BH119" s="103">
        <v>720</v>
      </c>
      <c r="BI119" s="103">
        <v>810</v>
      </c>
    </row>
    <row r="120" spans="1:61" s="105" customFormat="1">
      <c r="A120" s="102" t="s">
        <v>221</v>
      </c>
      <c r="B120" s="102" t="s">
        <v>356</v>
      </c>
      <c r="C120" s="102" t="s">
        <v>318</v>
      </c>
      <c r="D120" s="102" t="s">
        <v>428</v>
      </c>
      <c r="E120" s="102" t="s">
        <v>358</v>
      </c>
      <c r="F120" s="102" t="s">
        <v>320</v>
      </c>
      <c r="G120" s="102" t="s">
        <v>365</v>
      </c>
      <c r="H120" s="102" t="s">
        <v>326</v>
      </c>
      <c r="I120" s="102" t="s">
        <v>354</v>
      </c>
      <c r="J120" s="102" t="s">
        <v>328</v>
      </c>
      <c r="K120" s="103">
        <v>5</v>
      </c>
      <c r="L120" s="103">
        <v>1891</v>
      </c>
      <c r="M120" s="103">
        <v>1891</v>
      </c>
      <c r="N120" s="103"/>
      <c r="O120" s="103"/>
      <c r="P120" s="103">
        <v>0</v>
      </c>
      <c r="Q120" s="103">
        <v>0</v>
      </c>
      <c r="R120" s="103"/>
      <c r="S120" s="103"/>
      <c r="T120" s="103"/>
      <c r="U120" s="103">
        <v>0</v>
      </c>
      <c r="V120" s="103"/>
      <c r="W120" s="103"/>
      <c r="X120" s="103"/>
      <c r="Y120" s="103">
        <v>0</v>
      </c>
      <c r="Z120" s="103">
        <v>0</v>
      </c>
      <c r="AA120" s="103">
        <v>0</v>
      </c>
      <c r="AB120" s="103">
        <v>0</v>
      </c>
      <c r="AC120" s="103">
        <v>0</v>
      </c>
      <c r="AD120" s="103"/>
      <c r="AE120" s="103"/>
      <c r="AF120" s="103"/>
      <c r="AG120" s="103">
        <v>0</v>
      </c>
      <c r="AH120" s="103">
        <v>0</v>
      </c>
      <c r="AI120" s="103">
        <v>0</v>
      </c>
      <c r="AJ120" s="103">
        <v>0</v>
      </c>
      <c r="AK120" s="103">
        <v>0</v>
      </c>
      <c r="AL120" s="103">
        <v>0</v>
      </c>
      <c r="AM120" s="103">
        <v>0</v>
      </c>
      <c r="AN120" s="103">
        <v>0</v>
      </c>
      <c r="AO120" s="103">
        <v>0</v>
      </c>
      <c r="AP120" s="103">
        <v>6060</v>
      </c>
      <c r="AQ120" s="103">
        <v>9060</v>
      </c>
      <c r="AR120" s="103">
        <v>125</v>
      </c>
      <c r="AS120" s="103">
        <v>125</v>
      </c>
      <c r="AT120" s="103">
        <v>0</v>
      </c>
      <c r="AU120" s="103">
        <v>0</v>
      </c>
      <c r="AV120" s="103">
        <v>0</v>
      </c>
      <c r="AW120" s="103">
        <v>0</v>
      </c>
      <c r="AX120" s="103">
        <v>0</v>
      </c>
      <c r="AY120" s="103">
        <v>0</v>
      </c>
      <c r="AZ120" s="103">
        <v>6710</v>
      </c>
      <c r="BA120" s="104">
        <v>15770</v>
      </c>
      <c r="BB120" s="103"/>
      <c r="BC120" s="103"/>
      <c r="BD120" s="103"/>
      <c r="BE120" s="103"/>
      <c r="BF120" s="104">
        <v>0</v>
      </c>
      <c r="BG120" s="103">
        <v>0</v>
      </c>
      <c r="BH120" s="103">
        <v>576</v>
      </c>
      <c r="BI120" s="103">
        <v>640</v>
      </c>
    </row>
    <row r="121" spans="1:61" s="105" customFormat="1">
      <c r="A121" s="102" t="s">
        <v>221</v>
      </c>
      <c r="B121" s="102" t="s">
        <v>356</v>
      </c>
      <c r="C121" s="102" t="s">
        <v>318</v>
      </c>
      <c r="D121" s="102" t="s">
        <v>429</v>
      </c>
      <c r="E121" s="102" t="s">
        <v>358</v>
      </c>
      <c r="F121" s="102" t="s">
        <v>320</v>
      </c>
      <c r="G121" s="102" t="s">
        <v>430</v>
      </c>
      <c r="H121" s="102" t="s">
        <v>198</v>
      </c>
      <c r="I121" s="102"/>
      <c r="J121" s="102" t="s">
        <v>342</v>
      </c>
      <c r="K121" s="103">
        <v>12</v>
      </c>
      <c r="L121" s="103">
        <v>1981</v>
      </c>
      <c r="M121" s="103">
        <v>1981</v>
      </c>
      <c r="N121" s="103">
        <v>82599</v>
      </c>
      <c r="O121" s="103">
        <v>276918</v>
      </c>
      <c r="P121" s="103">
        <v>277269</v>
      </c>
      <c r="Q121" s="103">
        <v>262014</v>
      </c>
      <c r="R121" s="103">
        <v>0</v>
      </c>
      <c r="S121" s="103"/>
      <c r="T121" s="103"/>
      <c r="U121" s="103">
        <v>0</v>
      </c>
      <c r="V121" s="103">
        <v>44750</v>
      </c>
      <c r="W121" s="103"/>
      <c r="X121" s="103"/>
      <c r="Y121" s="103">
        <v>44750</v>
      </c>
      <c r="Z121" s="103">
        <v>306764</v>
      </c>
      <c r="AA121" s="103"/>
      <c r="AB121" s="103"/>
      <c r="AC121" s="103">
        <v>306764</v>
      </c>
      <c r="AD121" s="103"/>
      <c r="AE121" s="103"/>
      <c r="AF121" s="103"/>
      <c r="AG121" s="103">
        <v>0</v>
      </c>
      <c r="AH121" s="103">
        <v>306764</v>
      </c>
      <c r="AI121" s="103"/>
      <c r="AJ121" s="103"/>
      <c r="AK121" s="103">
        <v>306764</v>
      </c>
      <c r="AL121" s="103">
        <v>-29846</v>
      </c>
      <c r="AM121" s="103">
        <v>351</v>
      </c>
      <c r="AN121" s="103">
        <v>0</v>
      </c>
      <c r="AO121" s="103">
        <v>-29495</v>
      </c>
      <c r="AP121" s="103">
        <v>0</v>
      </c>
      <c r="AQ121" s="103">
        <v>81808</v>
      </c>
      <c r="AR121" s="103">
        <v>4560</v>
      </c>
      <c r="AS121" s="103">
        <v>4911</v>
      </c>
      <c r="AT121" s="103">
        <v>0</v>
      </c>
      <c r="AU121" s="103">
        <v>80850</v>
      </c>
      <c r="AV121" s="103">
        <v>0</v>
      </c>
      <c r="AW121" s="103">
        <v>7500</v>
      </c>
      <c r="AX121" s="103">
        <v>100600</v>
      </c>
      <c r="AY121" s="103">
        <v>0</v>
      </c>
      <c r="AZ121" s="103">
        <v>195461</v>
      </c>
      <c r="BA121" s="104">
        <v>277269</v>
      </c>
      <c r="BB121" s="103">
        <v>52762</v>
      </c>
      <c r="BC121" s="103">
        <v>91950</v>
      </c>
      <c r="BD121" s="103">
        <v>0</v>
      </c>
      <c r="BE121" s="103">
        <v>12813</v>
      </c>
      <c r="BF121" s="104">
        <v>157525</v>
      </c>
      <c r="BG121" s="103">
        <v>179279</v>
      </c>
      <c r="BH121" s="103">
        <v>16972</v>
      </c>
      <c r="BI121" s="103">
        <v>17472</v>
      </c>
    </row>
    <row r="122" spans="1:61" s="105" customFormat="1">
      <c r="A122" s="102" t="s">
        <v>221</v>
      </c>
      <c r="B122" s="102" t="s">
        <v>356</v>
      </c>
      <c r="C122" s="102" t="s">
        <v>318</v>
      </c>
      <c r="D122" s="102" t="s">
        <v>431</v>
      </c>
      <c r="E122" s="102" t="s">
        <v>358</v>
      </c>
      <c r="F122" s="102" t="s">
        <v>320</v>
      </c>
      <c r="G122" s="102" t="s">
        <v>381</v>
      </c>
      <c r="H122" s="102" t="s">
        <v>322</v>
      </c>
      <c r="I122" s="102"/>
      <c r="J122" s="102" t="s">
        <v>338</v>
      </c>
      <c r="K122" s="103">
        <v>8</v>
      </c>
      <c r="L122" s="103">
        <v>1995</v>
      </c>
      <c r="M122" s="103">
        <v>1996</v>
      </c>
      <c r="N122" s="103"/>
      <c r="O122" s="103"/>
      <c r="P122" s="103">
        <v>0</v>
      </c>
      <c r="Q122" s="103">
        <v>0</v>
      </c>
      <c r="R122" s="103"/>
      <c r="S122" s="103"/>
      <c r="T122" s="103"/>
      <c r="U122" s="103">
        <v>0</v>
      </c>
      <c r="V122" s="103"/>
      <c r="W122" s="103"/>
      <c r="X122" s="103"/>
      <c r="Y122" s="103">
        <v>0</v>
      </c>
      <c r="Z122" s="103"/>
      <c r="AA122" s="103"/>
      <c r="AB122" s="103"/>
      <c r="AC122" s="103">
        <v>0</v>
      </c>
      <c r="AD122" s="103"/>
      <c r="AE122" s="103"/>
      <c r="AF122" s="103"/>
      <c r="AG122" s="103">
        <v>0</v>
      </c>
      <c r="AH122" s="103">
        <v>0</v>
      </c>
      <c r="AI122" s="103"/>
      <c r="AJ122" s="103"/>
      <c r="AK122" s="103">
        <v>0</v>
      </c>
      <c r="AL122" s="103">
        <v>0</v>
      </c>
      <c r="AM122" s="103">
        <v>0</v>
      </c>
      <c r="AN122" s="103">
        <v>0</v>
      </c>
      <c r="AO122" s="103">
        <v>0</v>
      </c>
      <c r="AP122" s="103">
        <v>0</v>
      </c>
      <c r="AQ122" s="103">
        <v>26037</v>
      </c>
      <c r="AR122" s="103">
        <v>3314</v>
      </c>
      <c r="AS122" s="103">
        <v>3314</v>
      </c>
      <c r="AT122" s="103">
        <v>2004</v>
      </c>
      <c r="AU122" s="103">
        <v>0</v>
      </c>
      <c r="AV122" s="103">
        <v>0</v>
      </c>
      <c r="AW122" s="103">
        <v>3742</v>
      </c>
      <c r="AX122" s="103">
        <v>0</v>
      </c>
      <c r="AY122" s="103">
        <v>0</v>
      </c>
      <c r="AZ122" s="103">
        <v>25726</v>
      </c>
      <c r="BA122" s="104">
        <v>51763</v>
      </c>
      <c r="BB122" s="103"/>
      <c r="BC122" s="103"/>
      <c r="BD122" s="103"/>
      <c r="BE122" s="103"/>
      <c r="BF122" s="104">
        <v>0</v>
      </c>
      <c r="BG122" s="103">
        <v>0</v>
      </c>
      <c r="BH122" s="103">
        <v>157</v>
      </c>
      <c r="BI122" s="103">
        <v>6007</v>
      </c>
    </row>
    <row r="123" spans="1:61" s="105" customFormat="1">
      <c r="A123" s="102" t="s">
        <v>221</v>
      </c>
      <c r="B123" s="102" t="s">
        <v>356</v>
      </c>
      <c r="C123" s="102" t="s">
        <v>318</v>
      </c>
      <c r="D123" s="102" t="s">
        <v>431</v>
      </c>
      <c r="E123" s="102" t="s">
        <v>358</v>
      </c>
      <c r="F123" s="102" t="s">
        <v>320</v>
      </c>
      <c r="G123" s="102" t="s">
        <v>381</v>
      </c>
      <c r="H123" s="102" t="s">
        <v>322</v>
      </c>
      <c r="I123" s="102"/>
      <c r="J123" s="102" t="s">
        <v>338</v>
      </c>
      <c r="K123" s="103">
        <v>8</v>
      </c>
      <c r="L123" s="103">
        <v>1995</v>
      </c>
      <c r="M123" s="103">
        <v>1996</v>
      </c>
      <c r="N123" s="103"/>
      <c r="O123" s="103"/>
      <c r="P123" s="103">
        <v>0</v>
      </c>
      <c r="Q123" s="103">
        <v>0</v>
      </c>
      <c r="R123" s="103"/>
      <c r="S123" s="103"/>
      <c r="T123" s="103"/>
      <c r="U123" s="103">
        <v>0</v>
      </c>
      <c r="V123" s="103"/>
      <c r="W123" s="103"/>
      <c r="X123" s="103"/>
      <c r="Y123" s="103">
        <v>0</v>
      </c>
      <c r="Z123" s="103"/>
      <c r="AA123" s="103"/>
      <c r="AB123" s="103"/>
      <c r="AC123" s="103">
        <v>0</v>
      </c>
      <c r="AD123" s="103"/>
      <c r="AE123" s="103"/>
      <c r="AF123" s="103"/>
      <c r="AG123" s="103">
        <v>0</v>
      </c>
      <c r="AH123" s="103">
        <v>0</v>
      </c>
      <c r="AI123" s="103"/>
      <c r="AJ123" s="103"/>
      <c r="AK123" s="103">
        <v>0</v>
      </c>
      <c r="AL123" s="103">
        <v>0</v>
      </c>
      <c r="AM123" s="103">
        <v>0</v>
      </c>
      <c r="AN123" s="103">
        <v>0</v>
      </c>
      <c r="AO123" s="103">
        <v>0</v>
      </c>
      <c r="AP123" s="103">
        <v>0</v>
      </c>
      <c r="AQ123" s="103">
        <v>41102</v>
      </c>
      <c r="AR123" s="103">
        <v>3613</v>
      </c>
      <c r="AS123" s="103">
        <v>3613</v>
      </c>
      <c r="AT123" s="103">
        <v>600</v>
      </c>
      <c r="AU123" s="103">
        <v>0</v>
      </c>
      <c r="AV123" s="103">
        <v>1200</v>
      </c>
      <c r="AW123" s="103">
        <v>3555</v>
      </c>
      <c r="AX123" s="103">
        <v>5500</v>
      </c>
      <c r="AY123" s="103">
        <v>0</v>
      </c>
      <c r="AZ123" s="103">
        <v>28170</v>
      </c>
      <c r="BA123" s="104">
        <v>69272</v>
      </c>
      <c r="BB123" s="103"/>
      <c r="BC123" s="103"/>
      <c r="BD123" s="103"/>
      <c r="BE123" s="103"/>
      <c r="BF123" s="104">
        <v>0</v>
      </c>
      <c r="BG123" s="103">
        <v>0</v>
      </c>
      <c r="BH123" s="103">
        <v>49</v>
      </c>
      <c r="BI123" s="103">
        <v>4517</v>
      </c>
    </row>
    <row r="124" spans="1:61" s="105" customFormat="1">
      <c r="A124" s="102" t="s">
        <v>221</v>
      </c>
      <c r="B124" s="102" t="s">
        <v>356</v>
      </c>
      <c r="C124" s="102" t="s">
        <v>318</v>
      </c>
      <c r="D124" s="102" t="s">
        <v>360</v>
      </c>
      <c r="E124" s="102" t="s">
        <v>358</v>
      </c>
      <c r="F124" s="102" t="s">
        <v>21</v>
      </c>
      <c r="G124" s="102"/>
      <c r="H124" s="102" t="s">
        <v>362</v>
      </c>
      <c r="I124" s="102" t="s">
        <v>363</v>
      </c>
      <c r="J124" s="102" t="s">
        <v>342</v>
      </c>
      <c r="K124" s="103">
        <v>21</v>
      </c>
      <c r="L124" s="103">
        <v>2004</v>
      </c>
      <c r="M124" s="103"/>
      <c r="N124" s="103"/>
      <c r="O124" s="103"/>
      <c r="P124" s="103">
        <v>0</v>
      </c>
      <c r="Q124" s="103">
        <v>0</v>
      </c>
      <c r="R124" s="103"/>
      <c r="S124" s="103"/>
      <c r="T124" s="103"/>
      <c r="U124" s="103">
        <v>0</v>
      </c>
      <c r="V124" s="103"/>
      <c r="W124" s="103"/>
      <c r="X124" s="103"/>
      <c r="Y124" s="103">
        <v>0</v>
      </c>
      <c r="Z124" s="103">
        <v>0</v>
      </c>
      <c r="AA124" s="103">
        <v>0</v>
      </c>
      <c r="AB124" s="103">
        <v>0</v>
      </c>
      <c r="AC124" s="103">
        <v>0</v>
      </c>
      <c r="AD124" s="103"/>
      <c r="AE124" s="103"/>
      <c r="AF124" s="103"/>
      <c r="AG124" s="103">
        <v>0</v>
      </c>
      <c r="AH124" s="103">
        <v>0</v>
      </c>
      <c r="AI124" s="103">
        <v>0</v>
      </c>
      <c r="AJ124" s="103">
        <v>0</v>
      </c>
      <c r="AK124" s="103">
        <v>0</v>
      </c>
      <c r="AL124" s="103">
        <v>0</v>
      </c>
      <c r="AM124" s="103">
        <v>0</v>
      </c>
      <c r="AN124" s="103">
        <v>0</v>
      </c>
      <c r="AO124" s="103">
        <v>0</v>
      </c>
      <c r="AP124" s="103">
        <v>0</v>
      </c>
      <c r="AQ124" s="103">
        <v>3800</v>
      </c>
      <c r="AR124" s="103">
        <v>0</v>
      </c>
      <c r="AS124" s="103">
        <v>0</v>
      </c>
      <c r="AT124" s="103">
        <v>10000</v>
      </c>
      <c r="AU124" s="103">
        <v>20000</v>
      </c>
      <c r="AV124" s="103">
        <v>0</v>
      </c>
      <c r="AW124" s="103">
        <v>0</v>
      </c>
      <c r="AX124" s="103">
        <v>0</v>
      </c>
      <c r="AY124" s="103">
        <v>0</v>
      </c>
      <c r="AZ124" s="103">
        <v>40500</v>
      </c>
      <c r="BA124" s="104">
        <v>44300</v>
      </c>
      <c r="BB124" s="103"/>
      <c r="BC124" s="103"/>
      <c r="BD124" s="103"/>
      <c r="BE124" s="103"/>
      <c r="BF124" s="104">
        <v>0</v>
      </c>
      <c r="BG124" s="103">
        <v>0</v>
      </c>
      <c r="BH124" s="103">
        <v>0</v>
      </c>
      <c r="BI124" s="103">
        <v>0</v>
      </c>
    </row>
    <row r="125" spans="1:61" s="105" customFormat="1">
      <c r="A125" s="102" t="s">
        <v>221</v>
      </c>
      <c r="B125" s="102" t="s">
        <v>356</v>
      </c>
      <c r="C125" s="102" t="s">
        <v>318</v>
      </c>
      <c r="D125" s="102" t="s">
        <v>360</v>
      </c>
      <c r="E125" s="102" t="s">
        <v>358</v>
      </c>
      <c r="F125" s="102" t="s">
        <v>432</v>
      </c>
      <c r="G125" s="102"/>
      <c r="H125" s="102" t="s">
        <v>362</v>
      </c>
      <c r="I125" s="102" t="s">
        <v>363</v>
      </c>
      <c r="J125" s="102" t="s">
        <v>342</v>
      </c>
      <c r="K125" s="103">
        <v>21</v>
      </c>
      <c r="L125" s="103">
        <v>2004</v>
      </c>
      <c r="M125" s="103"/>
      <c r="N125" s="103"/>
      <c r="O125" s="103"/>
      <c r="P125" s="103">
        <v>0</v>
      </c>
      <c r="Q125" s="103">
        <v>0</v>
      </c>
      <c r="R125" s="103"/>
      <c r="S125" s="103"/>
      <c r="T125" s="103"/>
      <c r="U125" s="103">
        <v>0</v>
      </c>
      <c r="V125" s="103"/>
      <c r="W125" s="103"/>
      <c r="X125" s="103"/>
      <c r="Y125" s="103">
        <v>0</v>
      </c>
      <c r="Z125" s="103">
        <v>0</v>
      </c>
      <c r="AA125" s="103">
        <v>0</v>
      </c>
      <c r="AB125" s="103">
        <v>0</v>
      </c>
      <c r="AC125" s="103">
        <v>0</v>
      </c>
      <c r="AD125" s="103"/>
      <c r="AE125" s="103"/>
      <c r="AF125" s="103"/>
      <c r="AG125" s="103">
        <v>0</v>
      </c>
      <c r="AH125" s="103">
        <v>0</v>
      </c>
      <c r="AI125" s="103">
        <v>0</v>
      </c>
      <c r="AJ125" s="103">
        <v>0</v>
      </c>
      <c r="AK125" s="103">
        <v>0</v>
      </c>
      <c r="AL125" s="103">
        <v>0</v>
      </c>
      <c r="AM125" s="103">
        <v>0</v>
      </c>
      <c r="AN125" s="103">
        <v>0</v>
      </c>
      <c r="AO125" s="103">
        <v>0</v>
      </c>
      <c r="AP125" s="103">
        <v>0</v>
      </c>
      <c r="AQ125" s="103">
        <v>2300</v>
      </c>
      <c r="AR125" s="103">
        <v>0</v>
      </c>
      <c r="AS125" s="103">
        <v>0</v>
      </c>
      <c r="AT125" s="103">
        <v>0</v>
      </c>
      <c r="AU125" s="103">
        <v>25000</v>
      </c>
      <c r="AV125" s="103">
        <v>0</v>
      </c>
      <c r="AW125" s="103">
        <v>0</v>
      </c>
      <c r="AX125" s="103">
        <v>0</v>
      </c>
      <c r="AY125" s="103">
        <v>0</v>
      </c>
      <c r="AZ125" s="103">
        <v>35000</v>
      </c>
      <c r="BA125" s="104">
        <v>37300</v>
      </c>
      <c r="BB125" s="103"/>
      <c r="BC125" s="103"/>
      <c r="BD125" s="103"/>
      <c r="BE125" s="103"/>
      <c r="BF125" s="104">
        <v>0</v>
      </c>
      <c r="BG125" s="103">
        <v>0</v>
      </c>
      <c r="BH125" s="103">
        <v>0</v>
      </c>
      <c r="BI125" s="103">
        <v>500</v>
      </c>
    </row>
    <row r="126" spans="1:61" s="105" customFormat="1">
      <c r="A126" s="102" t="s">
        <v>221</v>
      </c>
      <c r="B126" s="102" t="s">
        <v>356</v>
      </c>
      <c r="C126" s="102" t="s">
        <v>318</v>
      </c>
      <c r="D126" s="102" t="s">
        <v>433</v>
      </c>
      <c r="E126" s="102" t="s">
        <v>358</v>
      </c>
      <c r="F126" s="102" t="s">
        <v>320</v>
      </c>
      <c r="G126" s="102" t="s">
        <v>361</v>
      </c>
      <c r="H126" s="102" t="s">
        <v>362</v>
      </c>
      <c r="I126" s="102" t="s">
        <v>346</v>
      </c>
      <c r="J126" s="102" t="s">
        <v>328</v>
      </c>
      <c r="K126" s="103">
        <v>11</v>
      </c>
      <c r="L126" s="103">
        <v>1972</v>
      </c>
      <c r="M126" s="103">
        <v>1973</v>
      </c>
      <c r="N126" s="103">
        <v>217888</v>
      </c>
      <c r="O126" s="103">
        <v>697466</v>
      </c>
      <c r="P126" s="103">
        <v>697466</v>
      </c>
      <c r="Q126" s="103">
        <v>319151</v>
      </c>
      <c r="R126" s="103">
        <v>2654</v>
      </c>
      <c r="S126" s="103"/>
      <c r="T126" s="103"/>
      <c r="U126" s="103">
        <v>2654</v>
      </c>
      <c r="V126" s="103">
        <v>388638</v>
      </c>
      <c r="W126" s="103"/>
      <c r="X126" s="103"/>
      <c r="Y126" s="103">
        <v>388638</v>
      </c>
      <c r="Z126" s="103">
        <v>710443</v>
      </c>
      <c r="AA126" s="103"/>
      <c r="AB126" s="103"/>
      <c r="AC126" s="103">
        <v>710443</v>
      </c>
      <c r="AD126" s="103"/>
      <c r="AE126" s="103"/>
      <c r="AF126" s="103"/>
      <c r="AG126" s="103">
        <v>0</v>
      </c>
      <c r="AH126" s="103">
        <v>710443</v>
      </c>
      <c r="AI126" s="103"/>
      <c r="AJ126" s="103"/>
      <c r="AK126" s="103">
        <v>710443</v>
      </c>
      <c r="AL126" s="103">
        <v>-12977</v>
      </c>
      <c r="AM126" s="103">
        <v>0</v>
      </c>
      <c r="AN126" s="103">
        <v>0</v>
      </c>
      <c r="AO126" s="103">
        <v>-12977</v>
      </c>
      <c r="AP126" s="103">
        <v>285642</v>
      </c>
      <c r="AQ126" s="103">
        <v>317059</v>
      </c>
      <c r="AR126" s="103">
        <v>17260</v>
      </c>
      <c r="AS126" s="103">
        <v>17260</v>
      </c>
      <c r="AT126" s="103">
        <v>30727</v>
      </c>
      <c r="AU126" s="103">
        <v>40000</v>
      </c>
      <c r="AV126" s="103">
        <v>0</v>
      </c>
      <c r="AW126" s="103">
        <v>52989</v>
      </c>
      <c r="AX126" s="103">
        <v>96000</v>
      </c>
      <c r="AY126" s="103">
        <v>0</v>
      </c>
      <c r="AZ126" s="103">
        <v>380407</v>
      </c>
      <c r="BA126" s="104">
        <v>697466</v>
      </c>
      <c r="BB126" s="103">
        <v>206913</v>
      </c>
      <c r="BC126" s="103">
        <v>0</v>
      </c>
      <c r="BD126" s="103">
        <v>0</v>
      </c>
      <c r="BE126" s="103">
        <v>87343</v>
      </c>
      <c r="BF126" s="104">
        <v>294256</v>
      </c>
      <c r="BG126" s="103">
        <v>355620</v>
      </c>
      <c r="BH126" s="103">
        <v>30920</v>
      </c>
      <c r="BI126" s="103">
        <v>36296</v>
      </c>
    </row>
    <row r="127" spans="1:61" s="105" customFormat="1">
      <c r="A127" s="102" t="s">
        <v>221</v>
      </c>
      <c r="B127" s="102" t="s">
        <v>356</v>
      </c>
      <c r="C127" s="102" t="s">
        <v>318</v>
      </c>
      <c r="D127" s="102" t="s">
        <v>433</v>
      </c>
      <c r="E127" s="102" t="s">
        <v>358</v>
      </c>
      <c r="F127" s="102" t="s">
        <v>320</v>
      </c>
      <c r="G127" s="102" t="s">
        <v>361</v>
      </c>
      <c r="H127" s="102" t="s">
        <v>362</v>
      </c>
      <c r="I127" s="102" t="s">
        <v>346</v>
      </c>
      <c r="J127" s="102" t="s">
        <v>328</v>
      </c>
      <c r="K127" s="103">
        <v>11</v>
      </c>
      <c r="L127" s="103">
        <v>1972</v>
      </c>
      <c r="M127" s="103">
        <v>1973</v>
      </c>
      <c r="N127" s="103">
        <v>255239</v>
      </c>
      <c r="O127" s="103">
        <v>828804</v>
      </c>
      <c r="P127" s="103">
        <v>828804</v>
      </c>
      <c r="Q127" s="103">
        <v>356482</v>
      </c>
      <c r="R127" s="103">
        <v>264</v>
      </c>
      <c r="S127" s="103"/>
      <c r="T127" s="103"/>
      <c r="U127" s="103">
        <v>264</v>
      </c>
      <c r="V127" s="103">
        <v>469320</v>
      </c>
      <c r="W127" s="103"/>
      <c r="X127" s="103"/>
      <c r="Y127" s="103">
        <v>469320</v>
      </c>
      <c r="Z127" s="103">
        <v>826066</v>
      </c>
      <c r="AA127" s="103"/>
      <c r="AB127" s="103"/>
      <c r="AC127" s="103">
        <v>826066</v>
      </c>
      <c r="AD127" s="103"/>
      <c r="AE127" s="103"/>
      <c r="AF127" s="103"/>
      <c r="AG127" s="103">
        <v>0</v>
      </c>
      <c r="AH127" s="103">
        <v>826066</v>
      </c>
      <c r="AI127" s="103"/>
      <c r="AJ127" s="103"/>
      <c r="AK127" s="103">
        <v>826066</v>
      </c>
      <c r="AL127" s="103">
        <v>2738</v>
      </c>
      <c r="AM127" s="103">
        <v>0</v>
      </c>
      <c r="AN127" s="103">
        <v>0</v>
      </c>
      <c r="AO127" s="103">
        <v>2738</v>
      </c>
      <c r="AP127" s="103">
        <v>247672</v>
      </c>
      <c r="AQ127" s="103">
        <v>346853</v>
      </c>
      <c r="AR127" s="103">
        <v>8382</v>
      </c>
      <c r="AS127" s="103">
        <v>8382</v>
      </c>
      <c r="AT127" s="103">
        <v>102446</v>
      </c>
      <c r="AU127" s="103">
        <v>48000</v>
      </c>
      <c r="AV127" s="103">
        <v>0</v>
      </c>
      <c r="AW127" s="103">
        <v>50403</v>
      </c>
      <c r="AX127" s="103">
        <v>20600</v>
      </c>
      <c r="AY127" s="103">
        <v>0</v>
      </c>
      <c r="AZ127" s="103">
        <v>481951</v>
      </c>
      <c r="BA127" s="104">
        <v>828804</v>
      </c>
      <c r="BB127" s="103">
        <v>239145</v>
      </c>
      <c r="BC127" s="103"/>
      <c r="BD127" s="103"/>
      <c r="BE127" s="103">
        <v>70663</v>
      </c>
      <c r="BF127" s="104">
        <v>309808</v>
      </c>
      <c r="BG127" s="103">
        <v>377021</v>
      </c>
      <c r="BH127" s="103">
        <v>25222</v>
      </c>
      <c r="BI127" s="103">
        <v>28715</v>
      </c>
    </row>
    <row r="128" spans="1:61" s="105" customFormat="1">
      <c r="A128" s="102" t="s">
        <v>221</v>
      </c>
      <c r="B128" s="102" t="s">
        <v>356</v>
      </c>
      <c r="C128" s="102" t="s">
        <v>318</v>
      </c>
      <c r="D128" s="102" t="s">
        <v>434</v>
      </c>
      <c r="E128" s="102" t="s">
        <v>358</v>
      </c>
      <c r="F128" s="102" t="s">
        <v>320</v>
      </c>
      <c r="G128" s="102" t="s">
        <v>398</v>
      </c>
      <c r="H128" s="102" t="s">
        <v>331</v>
      </c>
      <c r="I128" s="102"/>
      <c r="J128" s="102" t="s">
        <v>332</v>
      </c>
      <c r="K128" s="103">
        <v>25</v>
      </c>
      <c r="L128" s="103">
        <v>1967</v>
      </c>
      <c r="M128" s="103">
        <v>1967</v>
      </c>
      <c r="N128" s="103">
        <v>1730623</v>
      </c>
      <c r="O128" s="103">
        <v>1848359</v>
      </c>
      <c r="P128" s="103">
        <v>1848359</v>
      </c>
      <c r="Q128" s="103">
        <v>1593425</v>
      </c>
      <c r="R128" s="103">
        <v>37855</v>
      </c>
      <c r="S128" s="103"/>
      <c r="T128" s="103"/>
      <c r="U128" s="103">
        <v>37855</v>
      </c>
      <c r="V128" s="103">
        <v>186138</v>
      </c>
      <c r="W128" s="103"/>
      <c r="X128" s="103"/>
      <c r="Y128" s="103">
        <v>186138</v>
      </c>
      <c r="Z128" s="103">
        <v>1817418</v>
      </c>
      <c r="AA128" s="103"/>
      <c r="AB128" s="103"/>
      <c r="AC128" s="103">
        <v>1817418</v>
      </c>
      <c r="AD128" s="103"/>
      <c r="AE128" s="103"/>
      <c r="AF128" s="103"/>
      <c r="AG128" s="103">
        <v>0</v>
      </c>
      <c r="AH128" s="103">
        <v>1817418</v>
      </c>
      <c r="AI128" s="103"/>
      <c r="AJ128" s="103"/>
      <c r="AK128" s="103">
        <v>1817418</v>
      </c>
      <c r="AL128" s="103">
        <v>30941</v>
      </c>
      <c r="AM128" s="103">
        <v>-18749</v>
      </c>
      <c r="AN128" s="103">
        <v>-33108</v>
      </c>
      <c r="AO128" s="103">
        <v>-20916</v>
      </c>
      <c r="AP128" s="103">
        <v>0</v>
      </c>
      <c r="AQ128" s="103">
        <v>79679</v>
      </c>
      <c r="AR128" s="103">
        <v>176203</v>
      </c>
      <c r="AS128" s="103">
        <v>160853</v>
      </c>
      <c r="AT128" s="103">
        <v>23250</v>
      </c>
      <c r="AU128" s="103">
        <v>376000</v>
      </c>
      <c r="AV128" s="103">
        <v>0</v>
      </c>
      <c r="AW128" s="103">
        <v>21428</v>
      </c>
      <c r="AX128" s="103">
        <v>22250</v>
      </c>
      <c r="AY128" s="103">
        <v>996508</v>
      </c>
      <c r="AZ128" s="103">
        <v>1753330</v>
      </c>
      <c r="BA128" s="104">
        <v>1796502</v>
      </c>
      <c r="BB128" s="103"/>
      <c r="BC128" s="103">
        <v>109685</v>
      </c>
      <c r="BD128" s="103">
        <v>31790</v>
      </c>
      <c r="BE128" s="103">
        <v>121728</v>
      </c>
      <c r="BF128" s="104">
        <v>263203</v>
      </c>
      <c r="BG128" s="103">
        <v>302222</v>
      </c>
      <c r="BH128" s="103">
        <v>6257</v>
      </c>
      <c r="BI128" s="103">
        <v>14301</v>
      </c>
    </row>
    <row r="129" spans="1:61" s="105" customFormat="1">
      <c r="A129" s="102" t="s">
        <v>221</v>
      </c>
      <c r="B129" s="102" t="s">
        <v>356</v>
      </c>
      <c r="C129" s="102" t="s">
        <v>318</v>
      </c>
      <c r="D129" s="102" t="s">
        <v>434</v>
      </c>
      <c r="E129" s="102" t="s">
        <v>358</v>
      </c>
      <c r="F129" s="102" t="s">
        <v>320</v>
      </c>
      <c r="G129" s="102" t="s">
        <v>398</v>
      </c>
      <c r="H129" s="102" t="s">
        <v>331</v>
      </c>
      <c r="I129" s="102"/>
      <c r="J129" s="102" t="s">
        <v>332</v>
      </c>
      <c r="K129" s="103">
        <v>25</v>
      </c>
      <c r="L129" s="103">
        <v>1967</v>
      </c>
      <c r="M129" s="103">
        <v>1967</v>
      </c>
      <c r="N129" s="103">
        <v>397395</v>
      </c>
      <c r="O129" s="103">
        <v>2503819</v>
      </c>
      <c r="P129" s="103">
        <v>2503819</v>
      </c>
      <c r="Q129" s="103">
        <v>2261973</v>
      </c>
      <c r="R129" s="103">
        <v>36222</v>
      </c>
      <c r="S129" s="103"/>
      <c r="T129" s="103"/>
      <c r="U129" s="103">
        <v>36222</v>
      </c>
      <c r="V129" s="103">
        <v>224862</v>
      </c>
      <c r="W129" s="103"/>
      <c r="X129" s="103"/>
      <c r="Y129" s="103">
        <v>224862</v>
      </c>
      <c r="Z129" s="103">
        <v>2523057</v>
      </c>
      <c r="AA129" s="103"/>
      <c r="AB129" s="103"/>
      <c r="AC129" s="103">
        <v>2523057</v>
      </c>
      <c r="AD129" s="103"/>
      <c r="AE129" s="103"/>
      <c r="AF129" s="103"/>
      <c r="AG129" s="103">
        <v>0</v>
      </c>
      <c r="AH129" s="103">
        <v>2523057</v>
      </c>
      <c r="AI129" s="103"/>
      <c r="AJ129" s="103"/>
      <c r="AK129" s="103">
        <v>2523057</v>
      </c>
      <c r="AL129" s="103">
        <v>-19238</v>
      </c>
      <c r="AM129" s="103">
        <v>-909638</v>
      </c>
      <c r="AN129" s="103">
        <v>0</v>
      </c>
      <c r="AO129" s="103">
        <v>-928876</v>
      </c>
      <c r="AP129" s="103">
        <v>0</v>
      </c>
      <c r="AQ129" s="103">
        <v>79243</v>
      </c>
      <c r="AR129" s="103">
        <v>1003505</v>
      </c>
      <c r="AS129" s="103">
        <v>93969</v>
      </c>
      <c r="AT129" s="103">
        <v>8600</v>
      </c>
      <c r="AU129" s="103">
        <v>106000</v>
      </c>
      <c r="AV129" s="103">
        <v>0</v>
      </c>
      <c r="AW129" s="103">
        <v>20357</v>
      </c>
      <c r="AX129" s="103">
        <v>713392</v>
      </c>
      <c r="AY129" s="103">
        <v>368000</v>
      </c>
      <c r="AZ129" s="103">
        <v>1515040</v>
      </c>
      <c r="BA129" s="104">
        <v>1594181</v>
      </c>
      <c r="BB129" s="103"/>
      <c r="BC129" s="103">
        <v>117538</v>
      </c>
      <c r="BD129" s="103">
        <v>31428</v>
      </c>
      <c r="BE129" s="103">
        <v>124507</v>
      </c>
      <c r="BF129" s="104">
        <v>273473</v>
      </c>
      <c r="BG129" s="103">
        <v>312060</v>
      </c>
      <c r="BH129" s="103">
        <v>6719</v>
      </c>
      <c r="BI129" s="103">
        <v>15223</v>
      </c>
    </row>
    <row r="130" spans="1:61" s="105" customFormat="1">
      <c r="A130" s="102" t="s">
        <v>221</v>
      </c>
      <c r="B130" s="102" t="s">
        <v>356</v>
      </c>
      <c r="C130" s="102" t="s">
        <v>318</v>
      </c>
      <c r="D130" s="102" t="s">
        <v>434</v>
      </c>
      <c r="E130" s="102" t="s">
        <v>358</v>
      </c>
      <c r="F130" s="102" t="s">
        <v>320</v>
      </c>
      <c r="G130" s="102" t="s">
        <v>398</v>
      </c>
      <c r="H130" s="102" t="s">
        <v>331</v>
      </c>
      <c r="I130" s="102"/>
      <c r="J130" s="102" t="s">
        <v>332</v>
      </c>
      <c r="K130" s="103">
        <v>25</v>
      </c>
      <c r="L130" s="103">
        <v>1967</v>
      </c>
      <c r="M130" s="103">
        <v>1967</v>
      </c>
      <c r="N130" s="103">
        <v>421806</v>
      </c>
      <c r="O130" s="103">
        <v>849514</v>
      </c>
      <c r="P130" s="103">
        <v>849514</v>
      </c>
      <c r="Q130" s="103">
        <v>518608</v>
      </c>
      <c r="R130" s="103">
        <v>38202</v>
      </c>
      <c r="S130" s="103"/>
      <c r="T130" s="103"/>
      <c r="U130" s="103">
        <v>38202</v>
      </c>
      <c r="V130" s="103">
        <v>266360</v>
      </c>
      <c r="W130" s="103"/>
      <c r="X130" s="103"/>
      <c r="Y130" s="103">
        <v>266360</v>
      </c>
      <c r="Z130" s="103">
        <v>823170</v>
      </c>
      <c r="AA130" s="103"/>
      <c r="AB130" s="103"/>
      <c r="AC130" s="103">
        <v>823170</v>
      </c>
      <c r="AD130" s="103"/>
      <c r="AE130" s="103"/>
      <c r="AF130" s="103"/>
      <c r="AG130" s="103">
        <v>0</v>
      </c>
      <c r="AH130" s="103">
        <v>823170</v>
      </c>
      <c r="AI130" s="103"/>
      <c r="AJ130" s="103"/>
      <c r="AK130" s="103">
        <v>823170</v>
      </c>
      <c r="AL130" s="103">
        <v>26344</v>
      </c>
      <c r="AM130" s="103">
        <v>10213</v>
      </c>
      <c r="AN130" s="103">
        <v>0</v>
      </c>
      <c r="AO130" s="103">
        <v>36557</v>
      </c>
      <c r="AP130" s="103">
        <v>0</v>
      </c>
      <c r="AQ130" s="103">
        <v>134054</v>
      </c>
      <c r="AR130" s="103">
        <v>993</v>
      </c>
      <c r="AS130" s="103">
        <v>10261</v>
      </c>
      <c r="AT130" s="103">
        <v>625</v>
      </c>
      <c r="AU130" s="103">
        <v>31500</v>
      </c>
      <c r="AV130" s="103">
        <v>0</v>
      </c>
      <c r="AW130" s="103">
        <v>21000</v>
      </c>
      <c r="AX130" s="103">
        <v>150750</v>
      </c>
      <c r="AY130" s="103">
        <v>296000</v>
      </c>
      <c r="AZ130" s="103">
        <v>724728</v>
      </c>
      <c r="BA130" s="104">
        <v>859727</v>
      </c>
      <c r="BB130" s="103"/>
      <c r="BC130" s="103">
        <v>136154</v>
      </c>
      <c r="BD130" s="103">
        <v>32143</v>
      </c>
      <c r="BE130" s="103">
        <v>135981</v>
      </c>
      <c r="BF130" s="104">
        <v>304278</v>
      </c>
      <c r="BG130" s="103">
        <v>348636</v>
      </c>
      <c r="BH130" s="103">
        <v>10378</v>
      </c>
      <c r="BI130" s="103">
        <v>22374</v>
      </c>
    </row>
    <row r="131" spans="1:61" s="105" customFormat="1">
      <c r="A131" s="102" t="s">
        <v>221</v>
      </c>
      <c r="B131" s="102" t="s">
        <v>356</v>
      </c>
      <c r="C131" s="102" t="s">
        <v>318</v>
      </c>
      <c r="D131" s="102" t="s">
        <v>435</v>
      </c>
      <c r="E131" s="102" t="s">
        <v>358</v>
      </c>
      <c r="F131" s="102" t="s">
        <v>320</v>
      </c>
      <c r="G131" s="102" t="s">
        <v>361</v>
      </c>
      <c r="H131" s="102" t="s">
        <v>362</v>
      </c>
      <c r="I131" s="102" t="s">
        <v>363</v>
      </c>
      <c r="J131" s="102" t="s">
        <v>328</v>
      </c>
      <c r="K131" s="103">
        <v>5</v>
      </c>
      <c r="L131" s="103">
        <v>2003</v>
      </c>
      <c r="M131" s="103">
        <v>2005</v>
      </c>
      <c r="N131" s="103"/>
      <c r="O131" s="103"/>
      <c r="P131" s="103">
        <v>0</v>
      </c>
      <c r="Q131" s="103">
        <v>0</v>
      </c>
      <c r="R131" s="103"/>
      <c r="S131" s="103"/>
      <c r="T131" s="103"/>
      <c r="U131" s="103">
        <v>0</v>
      </c>
      <c r="V131" s="103"/>
      <c r="W131" s="103"/>
      <c r="X131" s="103"/>
      <c r="Y131" s="103">
        <v>0</v>
      </c>
      <c r="Z131" s="103">
        <v>0</v>
      </c>
      <c r="AA131" s="103">
        <v>0</v>
      </c>
      <c r="AB131" s="103">
        <v>0</v>
      </c>
      <c r="AC131" s="103">
        <v>0</v>
      </c>
      <c r="AD131" s="103"/>
      <c r="AE131" s="103"/>
      <c r="AF131" s="103"/>
      <c r="AG131" s="103">
        <v>0</v>
      </c>
      <c r="AH131" s="103">
        <v>0</v>
      </c>
      <c r="AI131" s="103">
        <v>0</v>
      </c>
      <c r="AJ131" s="103">
        <v>0</v>
      </c>
      <c r="AK131" s="103">
        <v>0</v>
      </c>
      <c r="AL131" s="103">
        <v>0</v>
      </c>
      <c r="AM131" s="103">
        <v>0</v>
      </c>
      <c r="AN131" s="103">
        <v>0</v>
      </c>
      <c r="AO131" s="103">
        <v>0</v>
      </c>
      <c r="AP131" s="103">
        <v>11794</v>
      </c>
      <c r="AQ131" s="103">
        <v>11794</v>
      </c>
      <c r="AR131" s="103">
        <v>4500</v>
      </c>
      <c r="AS131" s="103">
        <v>4500</v>
      </c>
      <c r="AT131" s="103">
        <v>0</v>
      </c>
      <c r="AU131" s="103">
        <v>0</v>
      </c>
      <c r="AV131" s="103">
        <v>1500</v>
      </c>
      <c r="AW131" s="103">
        <v>0</v>
      </c>
      <c r="AX131" s="103">
        <v>0</v>
      </c>
      <c r="AY131" s="103">
        <v>0</v>
      </c>
      <c r="AZ131" s="103">
        <v>36200</v>
      </c>
      <c r="BA131" s="104">
        <v>47994</v>
      </c>
      <c r="BB131" s="103"/>
      <c r="BC131" s="103"/>
      <c r="BD131" s="103"/>
      <c r="BE131" s="103"/>
      <c r="BF131" s="104">
        <v>0</v>
      </c>
      <c r="BG131" s="103">
        <v>0</v>
      </c>
      <c r="BH131" s="103">
        <v>1100</v>
      </c>
      <c r="BI131" s="103">
        <v>1573</v>
      </c>
    </row>
    <row r="132" spans="1:61" s="105" customFormat="1">
      <c r="A132" s="102" t="s">
        <v>221</v>
      </c>
      <c r="B132" s="102" t="s">
        <v>356</v>
      </c>
      <c r="C132" s="102" t="s">
        <v>318</v>
      </c>
      <c r="D132" s="102" t="s">
        <v>435</v>
      </c>
      <c r="E132" s="102" t="s">
        <v>358</v>
      </c>
      <c r="F132" s="102" t="s">
        <v>320</v>
      </c>
      <c r="G132" s="102" t="s">
        <v>361</v>
      </c>
      <c r="H132" s="102" t="s">
        <v>362</v>
      </c>
      <c r="I132" s="102" t="s">
        <v>363</v>
      </c>
      <c r="J132" s="102" t="s">
        <v>328</v>
      </c>
      <c r="K132" s="103">
        <v>5</v>
      </c>
      <c r="L132" s="103">
        <v>2003</v>
      </c>
      <c r="M132" s="103">
        <v>2005</v>
      </c>
      <c r="N132" s="103"/>
      <c r="O132" s="103"/>
      <c r="P132" s="103">
        <v>0</v>
      </c>
      <c r="Q132" s="103">
        <v>0</v>
      </c>
      <c r="R132" s="103"/>
      <c r="S132" s="103"/>
      <c r="T132" s="103"/>
      <c r="U132" s="103">
        <v>0</v>
      </c>
      <c r="V132" s="103"/>
      <c r="W132" s="103"/>
      <c r="X132" s="103"/>
      <c r="Y132" s="103">
        <v>0</v>
      </c>
      <c r="Z132" s="103">
        <v>0</v>
      </c>
      <c r="AA132" s="103">
        <v>0</v>
      </c>
      <c r="AB132" s="103">
        <v>0</v>
      </c>
      <c r="AC132" s="103">
        <v>0</v>
      </c>
      <c r="AD132" s="103"/>
      <c r="AE132" s="103"/>
      <c r="AF132" s="103"/>
      <c r="AG132" s="103">
        <v>0</v>
      </c>
      <c r="AH132" s="103">
        <v>0</v>
      </c>
      <c r="AI132" s="103">
        <v>0</v>
      </c>
      <c r="AJ132" s="103">
        <v>0</v>
      </c>
      <c r="AK132" s="103">
        <v>0</v>
      </c>
      <c r="AL132" s="103">
        <v>0</v>
      </c>
      <c r="AM132" s="103">
        <v>0</v>
      </c>
      <c r="AN132" s="103">
        <v>0</v>
      </c>
      <c r="AO132" s="103">
        <v>0</v>
      </c>
      <c r="AP132" s="103">
        <v>5603</v>
      </c>
      <c r="AQ132" s="103">
        <v>5603</v>
      </c>
      <c r="AR132" s="103">
        <v>4585</v>
      </c>
      <c r="AS132" s="103">
        <v>4585</v>
      </c>
      <c r="AT132" s="103">
        <v>1850</v>
      </c>
      <c r="AU132" s="103">
        <v>0</v>
      </c>
      <c r="AV132" s="103">
        <v>1500</v>
      </c>
      <c r="AW132" s="103">
        <v>0</v>
      </c>
      <c r="AX132" s="103">
        <v>5000</v>
      </c>
      <c r="AY132" s="103">
        <v>0</v>
      </c>
      <c r="AZ132" s="103">
        <v>43385</v>
      </c>
      <c r="BA132" s="104">
        <v>48988</v>
      </c>
      <c r="BB132" s="103"/>
      <c r="BC132" s="103"/>
      <c r="BD132" s="103"/>
      <c r="BE132" s="103">
        <v>0</v>
      </c>
      <c r="BF132" s="104">
        <v>0</v>
      </c>
      <c r="BG132" s="103">
        <v>375</v>
      </c>
      <c r="BH132" s="103">
        <v>504</v>
      </c>
      <c r="BI132" s="103">
        <v>719</v>
      </c>
    </row>
    <row r="133" spans="1:61" s="105" customFormat="1">
      <c r="A133" s="102" t="s">
        <v>221</v>
      </c>
      <c r="B133" s="102" t="s">
        <v>356</v>
      </c>
      <c r="C133" s="102" t="s">
        <v>318</v>
      </c>
      <c r="D133" s="102" t="s">
        <v>436</v>
      </c>
      <c r="E133" s="102" t="s">
        <v>358</v>
      </c>
      <c r="F133" s="102" t="s">
        <v>320</v>
      </c>
      <c r="G133" s="102" t="s">
        <v>437</v>
      </c>
      <c r="H133" s="102" t="s">
        <v>198</v>
      </c>
      <c r="I133" s="102"/>
      <c r="J133" s="102" t="s">
        <v>197</v>
      </c>
      <c r="K133" s="103">
        <v>14</v>
      </c>
      <c r="L133" s="103">
        <v>2005</v>
      </c>
      <c r="M133" s="103"/>
      <c r="N133" s="103"/>
      <c r="O133" s="103"/>
      <c r="P133" s="103">
        <v>0</v>
      </c>
      <c r="Q133" s="103">
        <v>0</v>
      </c>
      <c r="R133" s="103"/>
      <c r="S133" s="103"/>
      <c r="T133" s="103"/>
      <c r="U133" s="103">
        <v>0</v>
      </c>
      <c r="V133" s="103"/>
      <c r="W133" s="103"/>
      <c r="X133" s="103"/>
      <c r="Y133" s="103">
        <v>0</v>
      </c>
      <c r="Z133" s="103">
        <v>0</v>
      </c>
      <c r="AA133" s="103">
        <v>0</v>
      </c>
      <c r="AB133" s="103">
        <v>0</v>
      </c>
      <c r="AC133" s="103">
        <v>0</v>
      </c>
      <c r="AD133" s="103"/>
      <c r="AE133" s="103"/>
      <c r="AF133" s="103"/>
      <c r="AG133" s="103">
        <v>0</v>
      </c>
      <c r="AH133" s="103">
        <v>0</v>
      </c>
      <c r="AI133" s="103">
        <v>0</v>
      </c>
      <c r="AJ133" s="103">
        <v>0</v>
      </c>
      <c r="AK133" s="103">
        <v>0</v>
      </c>
      <c r="AL133" s="103">
        <v>0</v>
      </c>
      <c r="AM133" s="103">
        <v>0</v>
      </c>
      <c r="AN133" s="103">
        <v>0</v>
      </c>
      <c r="AO133" s="103">
        <v>0</v>
      </c>
      <c r="AP133" s="103">
        <v>0</v>
      </c>
      <c r="AQ133" s="103">
        <v>5292</v>
      </c>
      <c r="AR133" s="103">
        <v>1290</v>
      </c>
      <c r="AS133" s="103">
        <v>1290</v>
      </c>
      <c r="AT133" s="103">
        <v>0</v>
      </c>
      <c r="AU133" s="103">
        <v>0</v>
      </c>
      <c r="AV133" s="103">
        <v>0</v>
      </c>
      <c r="AW133" s="103">
        <v>0</v>
      </c>
      <c r="AX133" s="103">
        <v>0</v>
      </c>
      <c r="AY133" s="103">
        <v>0</v>
      </c>
      <c r="AZ133" s="103">
        <v>183540</v>
      </c>
      <c r="BA133" s="104">
        <v>188832</v>
      </c>
      <c r="BB133" s="103"/>
      <c r="BC133" s="103"/>
      <c r="BD133" s="103"/>
      <c r="BE133" s="103">
        <v>36500</v>
      </c>
      <c r="BF133" s="104">
        <v>36500</v>
      </c>
      <c r="BG133" s="103">
        <v>36500</v>
      </c>
      <c r="BH133" s="103">
        <v>0</v>
      </c>
      <c r="BI133" s="103">
        <v>705</v>
      </c>
    </row>
    <row r="134" spans="1:61" s="105" customFormat="1">
      <c r="A134" s="102" t="s">
        <v>221</v>
      </c>
      <c r="B134" s="102" t="s">
        <v>356</v>
      </c>
      <c r="C134" s="102" t="s">
        <v>318</v>
      </c>
      <c r="D134" s="102" t="s">
        <v>438</v>
      </c>
      <c r="E134" s="102" t="s">
        <v>358</v>
      </c>
      <c r="F134" s="102" t="s">
        <v>320</v>
      </c>
      <c r="G134" s="102" t="s">
        <v>361</v>
      </c>
      <c r="H134" s="102" t="s">
        <v>362</v>
      </c>
      <c r="I134" s="102" t="s">
        <v>363</v>
      </c>
      <c r="J134" s="102" t="s">
        <v>372</v>
      </c>
      <c r="K134" s="103">
        <v>14</v>
      </c>
      <c r="L134" s="103">
        <v>1978</v>
      </c>
      <c r="M134" s="103">
        <v>1981</v>
      </c>
      <c r="N134" s="103">
        <v>110352</v>
      </c>
      <c r="O134" s="103">
        <v>116198</v>
      </c>
      <c r="P134" s="103">
        <v>116198</v>
      </c>
      <c r="Q134" s="103">
        <v>87726</v>
      </c>
      <c r="R134" s="103">
        <v>241</v>
      </c>
      <c r="S134" s="103">
        <v>0</v>
      </c>
      <c r="T134" s="103">
        <v>0</v>
      </c>
      <c r="U134" s="103">
        <v>241</v>
      </c>
      <c r="V134" s="103">
        <v>33651</v>
      </c>
      <c r="W134" s="103">
        <v>0</v>
      </c>
      <c r="X134" s="103">
        <v>0</v>
      </c>
      <c r="Y134" s="103">
        <v>33651</v>
      </c>
      <c r="Z134" s="103">
        <v>121618</v>
      </c>
      <c r="AA134" s="103">
        <v>0</v>
      </c>
      <c r="AB134" s="103">
        <v>0</v>
      </c>
      <c r="AC134" s="103">
        <v>121618</v>
      </c>
      <c r="AD134" s="103">
        <v>0</v>
      </c>
      <c r="AE134" s="103">
        <v>0</v>
      </c>
      <c r="AF134" s="103">
        <v>0</v>
      </c>
      <c r="AG134" s="103">
        <v>0</v>
      </c>
      <c r="AH134" s="103">
        <v>121618</v>
      </c>
      <c r="AI134" s="103">
        <v>0</v>
      </c>
      <c r="AJ134" s="103">
        <v>0</v>
      </c>
      <c r="AK134" s="103">
        <v>121618</v>
      </c>
      <c r="AL134" s="103">
        <v>-5420</v>
      </c>
      <c r="AM134" s="103">
        <v>0</v>
      </c>
      <c r="AN134" s="103">
        <v>0</v>
      </c>
      <c r="AO134" s="103">
        <v>-5420</v>
      </c>
      <c r="AP134" s="103">
        <v>2848</v>
      </c>
      <c r="AQ134" s="103">
        <v>10244</v>
      </c>
      <c r="AR134" s="103">
        <v>3105</v>
      </c>
      <c r="AS134" s="103">
        <v>3105</v>
      </c>
      <c r="AT134" s="103">
        <v>720</v>
      </c>
      <c r="AU134" s="103">
        <v>38000</v>
      </c>
      <c r="AV134" s="103">
        <v>0</v>
      </c>
      <c r="AW134" s="103">
        <v>12433</v>
      </c>
      <c r="AX134" s="103">
        <v>46000</v>
      </c>
      <c r="AY134" s="103">
        <v>0</v>
      </c>
      <c r="AZ134" s="103">
        <v>105954</v>
      </c>
      <c r="BA134" s="104">
        <v>116198</v>
      </c>
      <c r="BB134" s="103"/>
      <c r="BC134" s="103"/>
      <c r="BD134" s="103"/>
      <c r="BE134" s="103"/>
      <c r="BF134" s="104">
        <v>0</v>
      </c>
      <c r="BG134" s="103">
        <v>0</v>
      </c>
      <c r="BH134" s="103">
        <v>250</v>
      </c>
      <c r="BI134" s="103">
        <v>3750</v>
      </c>
    </row>
    <row r="135" spans="1:61" s="105" customFormat="1">
      <c r="A135" s="102" t="s">
        <v>221</v>
      </c>
      <c r="B135" s="102" t="s">
        <v>356</v>
      </c>
      <c r="C135" s="102" t="s">
        <v>318</v>
      </c>
      <c r="D135" s="102" t="s">
        <v>438</v>
      </c>
      <c r="E135" s="102" t="s">
        <v>358</v>
      </c>
      <c r="F135" s="102" t="s">
        <v>320</v>
      </c>
      <c r="G135" s="102" t="s">
        <v>361</v>
      </c>
      <c r="H135" s="102" t="s">
        <v>362</v>
      </c>
      <c r="I135" s="102" t="s">
        <v>363</v>
      </c>
      <c r="J135" s="102" t="s">
        <v>372</v>
      </c>
      <c r="K135" s="103">
        <v>14</v>
      </c>
      <c r="L135" s="103">
        <v>1978</v>
      </c>
      <c r="M135" s="103">
        <v>1981</v>
      </c>
      <c r="N135" s="103">
        <v>102924</v>
      </c>
      <c r="O135" s="103">
        <v>97249</v>
      </c>
      <c r="P135" s="103">
        <v>97249</v>
      </c>
      <c r="Q135" s="103">
        <v>136156</v>
      </c>
      <c r="R135" s="103">
        <v>6488</v>
      </c>
      <c r="S135" s="103"/>
      <c r="T135" s="103"/>
      <c r="U135" s="103">
        <v>6488</v>
      </c>
      <c r="V135" s="103">
        <v>47010</v>
      </c>
      <c r="W135" s="103"/>
      <c r="X135" s="103"/>
      <c r="Y135" s="103">
        <v>47010</v>
      </c>
      <c r="Z135" s="103">
        <v>189654</v>
      </c>
      <c r="AA135" s="103"/>
      <c r="AB135" s="103"/>
      <c r="AC135" s="103">
        <v>189654</v>
      </c>
      <c r="AD135" s="103"/>
      <c r="AE135" s="103"/>
      <c r="AF135" s="103"/>
      <c r="AG135" s="103">
        <v>0</v>
      </c>
      <c r="AH135" s="103">
        <v>189654</v>
      </c>
      <c r="AI135" s="103"/>
      <c r="AJ135" s="103"/>
      <c r="AK135" s="103">
        <v>189654</v>
      </c>
      <c r="AL135" s="103">
        <v>-36330</v>
      </c>
      <c r="AM135" s="103">
        <v>0</v>
      </c>
      <c r="AN135" s="103">
        <v>0</v>
      </c>
      <c r="AO135" s="103">
        <v>-36330</v>
      </c>
      <c r="AP135" s="103">
        <v>43718</v>
      </c>
      <c r="AQ135" s="103">
        <v>59040</v>
      </c>
      <c r="AR135" s="103">
        <v>2785</v>
      </c>
      <c r="AS135" s="103">
        <v>2785</v>
      </c>
      <c r="AT135" s="103">
        <v>8640</v>
      </c>
      <c r="AU135" s="103">
        <v>20000</v>
      </c>
      <c r="AV135" s="103">
        <v>0</v>
      </c>
      <c r="AW135" s="103">
        <v>24245</v>
      </c>
      <c r="AX135" s="103">
        <v>21000</v>
      </c>
      <c r="AY135" s="103">
        <v>0</v>
      </c>
      <c r="AZ135" s="103">
        <v>94284</v>
      </c>
      <c r="BA135" s="104">
        <v>153324</v>
      </c>
      <c r="BB135" s="103">
        <v>0</v>
      </c>
      <c r="BC135" s="103">
        <v>3000</v>
      </c>
      <c r="BD135" s="103">
        <v>250</v>
      </c>
      <c r="BE135" s="103">
        <v>9250</v>
      </c>
      <c r="BF135" s="104">
        <v>12500</v>
      </c>
      <c r="BG135" s="103">
        <v>17729</v>
      </c>
      <c r="BH135" s="103">
        <v>2250</v>
      </c>
      <c r="BI135" s="103">
        <v>3076</v>
      </c>
    </row>
    <row r="136" spans="1:61" s="105" customFormat="1">
      <c r="A136" s="102" t="s">
        <v>221</v>
      </c>
      <c r="B136" s="102" t="s">
        <v>356</v>
      </c>
      <c r="C136" s="102" t="s">
        <v>318</v>
      </c>
      <c r="D136" s="102" t="s">
        <v>439</v>
      </c>
      <c r="E136" s="102" t="s">
        <v>358</v>
      </c>
      <c r="F136" s="102" t="s">
        <v>320</v>
      </c>
      <c r="G136" s="102" t="s">
        <v>440</v>
      </c>
      <c r="H136" s="102" t="s">
        <v>324</v>
      </c>
      <c r="I136" s="102" t="s">
        <v>323</v>
      </c>
      <c r="J136" s="102" t="s">
        <v>206</v>
      </c>
      <c r="K136" s="103">
        <v>8</v>
      </c>
      <c r="L136" s="103">
        <v>1973</v>
      </c>
      <c r="M136" s="103">
        <v>1986</v>
      </c>
      <c r="N136" s="103"/>
      <c r="O136" s="103"/>
      <c r="P136" s="103">
        <v>0</v>
      </c>
      <c r="Q136" s="103">
        <v>0</v>
      </c>
      <c r="R136" s="103"/>
      <c r="S136" s="103"/>
      <c r="T136" s="103"/>
      <c r="U136" s="103">
        <v>0</v>
      </c>
      <c r="V136" s="103"/>
      <c r="W136" s="103"/>
      <c r="X136" s="103"/>
      <c r="Y136" s="103">
        <v>0</v>
      </c>
      <c r="Z136" s="103"/>
      <c r="AA136" s="103"/>
      <c r="AB136" s="103"/>
      <c r="AC136" s="103">
        <v>0</v>
      </c>
      <c r="AD136" s="103"/>
      <c r="AE136" s="103"/>
      <c r="AF136" s="103"/>
      <c r="AG136" s="103">
        <v>0</v>
      </c>
      <c r="AH136" s="103">
        <v>0</v>
      </c>
      <c r="AI136" s="103"/>
      <c r="AJ136" s="103"/>
      <c r="AK136" s="103">
        <v>0</v>
      </c>
      <c r="AL136" s="103">
        <v>0</v>
      </c>
      <c r="AM136" s="103">
        <v>0</v>
      </c>
      <c r="AN136" s="103">
        <v>0</v>
      </c>
      <c r="AO136" s="103">
        <v>0</v>
      </c>
      <c r="AP136" s="103">
        <v>0</v>
      </c>
      <c r="AQ136" s="103">
        <v>61000</v>
      </c>
      <c r="AR136" s="103">
        <v>15000</v>
      </c>
      <c r="AS136" s="103">
        <v>15000</v>
      </c>
      <c r="AT136" s="103">
        <v>0</v>
      </c>
      <c r="AU136" s="103">
        <v>25000</v>
      </c>
      <c r="AV136" s="103">
        <v>0</v>
      </c>
      <c r="AW136" s="103">
        <v>0</v>
      </c>
      <c r="AX136" s="103">
        <v>0</v>
      </c>
      <c r="AY136" s="103">
        <v>20000</v>
      </c>
      <c r="AZ136" s="103">
        <v>62200</v>
      </c>
      <c r="BA136" s="104">
        <v>123200</v>
      </c>
      <c r="BB136" s="103">
        <v>0</v>
      </c>
      <c r="BC136" s="103">
        <v>20000</v>
      </c>
      <c r="BD136" s="103">
        <v>0</v>
      </c>
      <c r="BE136" s="103">
        <v>30000</v>
      </c>
      <c r="BF136" s="104">
        <v>50000</v>
      </c>
      <c r="BG136" s="103">
        <v>53000</v>
      </c>
      <c r="BH136" s="103">
        <v>0</v>
      </c>
      <c r="BI136" s="103">
        <v>0</v>
      </c>
    </row>
    <row r="137" spans="1:61" s="105" customFormat="1">
      <c r="A137" s="102" t="s">
        <v>221</v>
      </c>
      <c r="B137" s="102" t="s">
        <v>356</v>
      </c>
      <c r="C137" s="102" t="s">
        <v>318</v>
      </c>
      <c r="D137" s="102" t="s">
        <v>439</v>
      </c>
      <c r="E137" s="102" t="s">
        <v>358</v>
      </c>
      <c r="F137" s="102" t="s">
        <v>320</v>
      </c>
      <c r="G137" s="102" t="s">
        <v>440</v>
      </c>
      <c r="H137" s="102" t="s">
        <v>324</v>
      </c>
      <c r="I137" s="102" t="s">
        <v>323</v>
      </c>
      <c r="J137" s="102" t="s">
        <v>206</v>
      </c>
      <c r="K137" s="103">
        <v>8</v>
      </c>
      <c r="L137" s="103">
        <v>1973</v>
      </c>
      <c r="M137" s="103">
        <v>1986</v>
      </c>
      <c r="N137" s="103"/>
      <c r="O137" s="103"/>
      <c r="P137" s="103">
        <v>0</v>
      </c>
      <c r="Q137" s="103">
        <v>0</v>
      </c>
      <c r="R137" s="103"/>
      <c r="S137" s="103"/>
      <c r="T137" s="103"/>
      <c r="U137" s="103">
        <v>0</v>
      </c>
      <c r="V137" s="103"/>
      <c r="W137" s="103"/>
      <c r="X137" s="103"/>
      <c r="Y137" s="103">
        <v>0</v>
      </c>
      <c r="Z137" s="103"/>
      <c r="AA137" s="103"/>
      <c r="AB137" s="103"/>
      <c r="AC137" s="103">
        <v>0</v>
      </c>
      <c r="AD137" s="103"/>
      <c r="AE137" s="103"/>
      <c r="AF137" s="103"/>
      <c r="AG137" s="103">
        <v>0</v>
      </c>
      <c r="AH137" s="103">
        <v>0</v>
      </c>
      <c r="AI137" s="103"/>
      <c r="AJ137" s="103"/>
      <c r="AK137" s="103">
        <v>0</v>
      </c>
      <c r="AL137" s="103">
        <v>0</v>
      </c>
      <c r="AM137" s="103">
        <v>0</v>
      </c>
      <c r="AN137" s="103">
        <v>0</v>
      </c>
      <c r="AO137" s="103">
        <v>0</v>
      </c>
      <c r="AP137" s="103">
        <v>0</v>
      </c>
      <c r="AQ137" s="103">
        <v>62000</v>
      </c>
      <c r="AR137" s="103">
        <v>16000</v>
      </c>
      <c r="AS137" s="103">
        <v>16000</v>
      </c>
      <c r="AT137" s="103">
        <v>0</v>
      </c>
      <c r="AU137" s="103">
        <v>22000</v>
      </c>
      <c r="AV137" s="103">
        <v>0</v>
      </c>
      <c r="AW137" s="103">
        <v>0</v>
      </c>
      <c r="AX137" s="103">
        <v>14600</v>
      </c>
      <c r="AY137" s="103">
        <v>15000</v>
      </c>
      <c r="AZ137" s="103">
        <v>70100</v>
      </c>
      <c r="BA137" s="104">
        <v>132100</v>
      </c>
      <c r="BB137" s="103"/>
      <c r="BC137" s="103">
        <v>20000</v>
      </c>
      <c r="BD137" s="103"/>
      <c r="BE137" s="103">
        <v>30000</v>
      </c>
      <c r="BF137" s="104">
        <v>50000</v>
      </c>
      <c r="BG137" s="103">
        <v>53000</v>
      </c>
      <c r="BH137" s="103">
        <v>0</v>
      </c>
      <c r="BI137" s="103">
        <v>0</v>
      </c>
    </row>
    <row r="138" spans="1:61" s="105" customFormat="1">
      <c r="A138" s="102" t="s">
        <v>221</v>
      </c>
      <c r="B138" s="102" t="s">
        <v>356</v>
      </c>
      <c r="C138" s="102" t="s">
        <v>318</v>
      </c>
      <c r="D138" s="102" t="s">
        <v>441</v>
      </c>
      <c r="E138" s="102" t="s">
        <v>358</v>
      </c>
      <c r="F138" s="102" t="s">
        <v>320</v>
      </c>
      <c r="G138" s="102" t="s">
        <v>430</v>
      </c>
      <c r="H138" s="102" t="s">
        <v>331</v>
      </c>
      <c r="I138" s="102"/>
      <c r="J138" s="102" t="s">
        <v>342</v>
      </c>
      <c r="K138" s="103">
        <v>15</v>
      </c>
      <c r="L138" s="103">
        <v>1962</v>
      </c>
      <c r="M138" s="103">
        <v>1966</v>
      </c>
      <c r="N138" s="103">
        <v>207124</v>
      </c>
      <c r="O138" s="103">
        <v>453036</v>
      </c>
      <c r="P138" s="103">
        <v>490188</v>
      </c>
      <c r="Q138" s="103">
        <v>370232</v>
      </c>
      <c r="R138" s="103">
        <v>9577</v>
      </c>
      <c r="S138" s="103"/>
      <c r="T138" s="103"/>
      <c r="U138" s="103">
        <v>9577</v>
      </c>
      <c r="V138" s="103">
        <v>98146</v>
      </c>
      <c r="W138" s="103"/>
      <c r="X138" s="103"/>
      <c r="Y138" s="103">
        <v>98146</v>
      </c>
      <c r="Z138" s="103">
        <v>477955</v>
      </c>
      <c r="AA138" s="103">
        <v>0</v>
      </c>
      <c r="AB138" s="103">
        <v>0</v>
      </c>
      <c r="AC138" s="103">
        <v>477955</v>
      </c>
      <c r="AD138" s="103"/>
      <c r="AE138" s="103"/>
      <c r="AF138" s="103"/>
      <c r="AG138" s="103">
        <v>0</v>
      </c>
      <c r="AH138" s="103">
        <v>477955</v>
      </c>
      <c r="AI138" s="103">
        <v>0</v>
      </c>
      <c r="AJ138" s="103">
        <v>0</v>
      </c>
      <c r="AK138" s="103">
        <v>477955</v>
      </c>
      <c r="AL138" s="103">
        <v>-24919</v>
      </c>
      <c r="AM138" s="103">
        <v>37152</v>
      </c>
      <c r="AN138" s="103">
        <v>0</v>
      </c>
      <c r="AO138" s="103">
        <v>12233</v>
      </c>
      <c r="AP138" s="103">
        <v>0</v>
      </c>
      <c r="AQ138" s="103">
        <v>146179</v>
      </c>
      <c r="AR138" s="103">
        <v>9284</v>
      </c>
      <c r="AS138" s="103">
        <v>9284</v>
      </c>
      <c r="AT138" s="103">
        <v>30000</v>
      </c>
      <c r="AU138" s="103">
        <v>73211</v>
      </c>
      <c r="AV138" s="103">
        <v>0</v>
      </c>
      <c r="AW138" s="103">
        <v>3508</v>
      </c>
      <c r="AX138" s="103">
        <v>101239</v>
      </c>
      <c r="AY138" s="103">
        <v>0</v>
      </c>
      <c r="AZ138" s="103">
        <v>249914</v>
      </c>
      <c r="BA138" s="104">
        <v>490188</v>
      </c>
      <c r="BB138" s="103"/>
      <c r="BC138" s="103">
        <v>104954</v>
      </c>
      <c r="BD138" s="103"/>
      <c r="BE138" s="103">
        <v>44920</v>
      </c>
      <c r="BF138" s="104">
        <v>149874</v>
      </c>
      <c r="BG138" s="103">
        <v>171663</v>
      </c>
      <c r="BH138" s="103">
        <v>120</v>
      </c>
      <c r="BI138" s="103">
        <v>98453</v>
      </c>
    </row>
    <row r="139" spans="1:61" s="105" customFormat="1">
      <c r="A139" s="102" t="s">
        <v>221</v>
      </c>
      <c r="B139" s="102" t="s">
        <v>356</v>
      </c>
      <c r="C139" s="102" t="s">
        <v>318</v>
      </c>
      <c r="D139" s="102" t="s">
        <v>441</v>
      </c>
      <c r="E139" s="102" t="s">
        <v>358</v>
      </c>
      <c r="F139" s="102" t="s">
        <v>320</v>
      </c>
      <c r="G139" s="102" t="s">
        <v>430</v>
      </c>
      <c r="H139" s="102" t="s">
        <v>331</v>
      </c>
      <c r="I139" s="102"/>
      <c r="J139" s="102" t="s">
        <v>342</v>
      </c>
      <c r="K139" s="103">
        <v>15</v>
      </c>
      <c r="L139" s="103">
        <v>1962</v>
      </c>
      <c r="M139" s="103">
        <v>1966</v>
      </c>
      <c r="N139" s="103">
        <v>185392</v>
      </c>
      <c r="O139" s="103">
        <v>466509</v>
      </c>
      <c r="P139" s="103">
        <v>426933</v>
      </c>
      <c r="Q139" s="103">
        <v>379607</v>
      </c>
      <c r="R139" s="103">
        <v>40820</v>
      </c>
      <c r="S139" s="103"/>
      <c r="T139" s="103"/>
      <c r="U139" s="103">
        <v>40820</v>
      </c>
      <c r="V139" s="103">
        <v>31728</v>
      </c>
      <c r="W139" s="103"/>
      <c r="X139" s="103"/>
      <c r="Y139" s="103">
        <v>31728</v>
      </c>
      <c r="Z139" s="103">
        <v>452155</v>
      </c>
      <c r="AA139" s="103">
        <v>0</v>
      </c>
      <c r="AB139" s="103">
        <v>0</v>
      </c>
      <c r="AC139" s="103">
        <v>452155</v>
      </c>
      <c r="AD139" s="103"/>
      <c r="AE139" s="103"/>
      <c r="AF139" s="103"/>
      <c r="AG139" s="103">
        <v>0</v>
      </c>
      <c r="AH139" s="103">
        <v>452155</v>
      </c>
      <c r="AI139" s="103">
        <v>0</v>
      </c>
      <c r="AJ139" s="103">
        <v>0</v>
      </c>
      <c r="AK139" s="103">
        <v>452155</v>
      </c>
      <c r="AL139" s="103">
        <v>14354</v>
      </c>
      <c r="AM139" s="103">
        <v>-39576</v>
      </c>
      <c r="AN139" s="103">
        <v>0</v>
      </c>
      <c r="AO139" s="103">
        <v>-25222</v>
      </c>
      <c r="AP139" s="103">
        <v>0</v>
      </c>
      <c r="AQ139" s="103">
        <v>170210</v>
      </c>
      <c r="AR139" s="103">
        <v>8688</v>
      </c>
      <c r="AS139" s="103">
        <v>8688</v>
      </c>
      <c r="AT139" s="103">
        <v>500</v>
      </c>
      <c r="AU139" s="103">
        <v>30620</v>
      </c>
      <c r="AV139" s="103">
        <v>0</v>
      </c>
      <c r="AW139" s="103">
        <v>6665</v>
      </c>
      <c r="AX139" s="103">
        <v>55422</v>
      </c>
      <c r="AY139" s="103">
        <v>0</v>
      </c>
      <c r="AZ139" s="103">
        <v>134778</v>
      </c>
      <c r="BA139" s="104">
        <v>426933</v>
      </c>
      <c r="BB139" s="103"/>
      <c r="BC139" s="103">
        <v>92577</v>
      </c>
      <c r="BD139" s="103">
        <v>16260</v>
      </c>
      <c r="BE139" s="103">
        <v>16261</v>
      </c>
      <c r="BF139" s="104">
        <v>125098</v>
      </c>
      <c r="BG139" s="103">
        <v>146781</v>
      </c>
      <c r="BH139" s="103">
        <v>120</v>
      </c>
      <c r="BI139" s="103">
        <v>91851</v>
      </c>
    </row>
    <row r="140" spans="1:61" s="105" customFormat="1">
      <c r="A140" s="102" t="s">
        <v>221</v>
      </c>
      <c r="B140" s="102" t="s">
        <v>356</v>
      </c>
      <c r="C140" s="102" t="s">
        <v>318</v>
      </c>
      <c r="D140" s="102" t="s">
        <v>442</v>
      </c>
      <c r="E140" s="102" t="s">
        <v>358</v>
      </c>
      <c r="F140" s="102" t="s">
        <v>320</v>
      </c>
      <c r="G140" s="102" t="s">
        <v>443</v>
      </c>
      <c r="H140" s="102" t="s">
        <v>338</v>
      </c>
      <c r="I140" s="102"/>
      <c r="J140" s="102" t="s">
        <v>332</v>
      </c>
      <c r="K140" s="103">
        <v>45</v>
      </c>
      <c r="L140" s="103">
        <v>1875</v>
      </c>
      <c r="M140" s="103">
        <v>1931</v>
      </c>
      <c r="N140" s="103">
        <v>37268076</v>
      </c>
      <c r="O140" s="103">
        <v>10808176</v>
      </c>
      <c r="P140" s="103">
        <v>8670781</v>
      </c>
      <c r="Q140" s="103">
        <v>7348470</v>
      </c>
      <c r="R140" s="103">
        <v>311671</v>
      </c>
      <c r="S140" s="103"/>
      <c r="T140" s="103"/>
      <c r="U140" s="103">
        <v>311671</v>
      </c>
      <c r="V140" s="103">
        <v>801068</v>
      </c>
      <c r="W140" s="103"/>
      <c r="X140" s="103"/>
      <c r="Y140" s="103">
        <v>801068</v>
      </c>
      <c r="Z140" s="103">
        <v>8461209</v>
      </c>
      <c r="AA140" s="103"/>
      <c r="AB140" s="103"/>
      <c r="AC140" s="103">
        <v>8461209</v>
      </c>
      <c r="AD140" s="103"/>
      <c r="AE140" s="103"/>
      <c r="AF140" s="103"/>
      <c r="AG140" s="103">
        <v>0</v>
      </c>
      <c r="AH140" s="103">
        <v>8461209</v>
      </c>
      <c r="AI140" s="103"/>
      <c r="AJ140" s="103"/>
      <c r="AK140" s="103">
        <v>8461209</v>
      </c>
      <c r="AL140" s="103">
        <v>2346967</v>
      </c>
      <c r="AM140" s="103">
        <v>-2137395</v>
      </c>
      <c r="AN140" s="103">
        <v>0</v>
      </c>
      <c r="AO140" s="103">
        <v>209572</v>
      </c>
      <c r="AP140" s="103">
        <v>0</v>
      </c>
      <c r="AQ140" s="103">
        <v>5198612</v>
      </c>
      <c r="AR140" s="103">
        <v>570011</v>
      </c>
      <c r="AS140" s="103">
        <v>728044</v>
      </c>
      <c r="AT140" s="103">
        <v>33850</v>
      </c>
      <c r="AU140" s="103">
        <v>225500</v>
      </c>
      <c r="AV140" s="103">
        <v>136000</v>
      </c>
      <c r="AW140" s="103">
        <v>1447606</v>
      </c>
      <c r="AX140" s="103">
        <v>633425</v>
      </c>
      <c r="AY140" s="103">
        <v>0</v>
      </c>
      <c r="AZ140" s="103">
        <v>3442169</v>
      </c>
      <c r="BA140" s="104">
        <v>8670781</v>
      </c>
      <c r="BB140" s="103">
        <v>2024781</v>
      </c>
      <c r="BC140" s="103">
        <v>423396</v>
      </c>
      <c r="BD140" s="103">
        <v>142221</v>
      </c>
      <c r="BE140" s="103">
        <v>356631</v>
      </c>
      <c r="BF140" s="104">
        <v>2947029</v>
      </c>
      <c r="BG140" s="103">
        <v>3715318</v>
      </c>
      <c r="BH140" s="103">
        <v>353216</v>
      </c>
      <c r="BI140" s="103">
        <v>456414</v>
      </c>
    </row>
    <row r="141" spans="1:61" s="109" customFormat="1">
      <c r="A141" s="106" t="s">
        <v>221</v>
      </c>
      <c r="B141" s="106" t="s">
        <v>444</v>
      </c>
      <c r="C141" s="106" t="s">
        <v>318</v>
      </c>
      <c r="D141" s="106" t="s">
        <v>445</v>
      </c>
      <c r="E141" s="106" t="s">
        <v>446</v>
      </c>
      <c r="F141" s="106" t="s">
        <v>320</v>
      </c>
      <c r="G141" s="106" t="s">
        <v>447</v>
      </c>
      <c r="H141" s="106" t="s">
        <v>332</v>
      </c>
      <c r="I141" s="106"/>
      <c r="J141" s="106" t="s">
        <v>198</v>
      </c>
      <c r="K141" s="107">
        <v>12</v>
      </c>
      <c r="L141" s="107">
        <v>2001</v>
      </c>
      <c r="M141" s="107">
        <v>2001</v>
      </c>
      <c r="N141" s="107">
        <v>60962</v>
      </c>
      <c r="O141" s="107">
        <v>384076</v>
      </c>
      <c r="P141" s="107">
        <v>384076</v>
      </c>
      <c r="Q141" s="107">
        <v>239471</v>
      </c>
      <c r="R141" s="107">
        <v>5226</v>
      </c>
      <c r="S141" s="107"/>
      <c r="T141" s="107"/>
      <c r="U141" s="107">
        <v>5226</v>
      </c>
      <c r="V141" s="107">
        <v>60824</v>
      </c>
      <c r="W141" s="107"/>
      <c r="X141" s="107"/>
      <c r="Y141" s="107">
        <v>60824</v>
      </c>
      <c r="Z141" s="107">
        <v>305521</v>
      </c>
      <c r="AA141" s="107">
        <v>0</v>
      </c>
      <c r="AB141" s="107">
        <v>0</v>
      </c>
      <c r="AC141" s="107">
        <v>305521</v>
      </c>
      <c r="AD141" s="107"/>
      <c r="AE141" s="107"/>
      <c r="AF141" s="107"/>
      <c r="AG141" s="107">
        <v>0</v>
      </c>
      <c r="AH141" s="107">
        <v>305521</v>
      </c>
      <c r="AI141" s="107">
        <v>0</v>
      </c>
      <c r="AJ141" s="107">
        <v>0</v>
      </c>
      <c r="AK141" s="107">
        <v>305521</v>
      </c>
      <c r="AL141" s="107">
        <v>78555</v>
      </c>
      <c r="AM141" s="107">
        <v>0</v>
      </c>
      <c r="AN141" s="107">
        <v>0</v>
      </c>
      <c r="AO141" s="107">
        <v>78555</v>
      </c>
      <c r="AP141" s="107">
        <v>52124</v>
      </c>
      <c r="AQ141" s="107">
        <v>102076</v>
      </c>
      <c r="AR141" s="107">
        <v>8000</v>
      </c>
      <c r="AS141" s="107">
        <v>8000</v>
      </c>
      <c r="AT141" s="107">
        <v>170000</v>
      </c>
      <c r="AU141" s="107">
        <v>5000</v>
      </c>
      <c r="AV141" s="107">
        <v>20000</v>
      </c>
      <c r="AW141" s="107">
        <v>50000</v>
      </c>
      <c r="AX141" s="107">
        <v>12000</v>
      </c>
      <c r="AY141" s="107">
        <v>0</v>
      </c>
      <c r="AZ141" s="107">
        <v>282000</v>
      </c>
      <c r="BA141" s="108">
        <v>384076</v>
      </c>
      <c r="BB141" s="107">
        <v>0</v>
      </c>
      <c r="BC141" s="107">
        <v>124447</v>
      </c>
      <c r="BD141" s="107">
        <v>0</v>
      </c>
      <c r="BE141" s="107">
        <v>42195</v>
      </c>
      <c r="BF141" s="108">
        <v>166642</v>
      </c>
      <c r="BG141" s="107">
        <v>202643</v>
      </c>
      <c r="BH141" s="107">
        <v>9500</v>
      </c>
      <c r="BI141" s="107">
        <v>9700</v>
      </c>
    </row>
    <row r="142" spans="1:61" s="109" customFormat="1">
      <c r="A142" s="106" t="s">
        <v>221</v>
      </c>
      <c r="B142" s="106" t="s">
        <v>444</v>
      </c>
      <c r="C142" s="106" t="s">
        <v>318</v>
      </c>
      <c r="D142" s="106" t="s">
        <v>448</v>
      </c>
      <c r="E142" s="106" t="s">
        <v>446</v>
      </c>
      <c r="F142" s="106" t="s">
        <v>320</v>
      </c>
      <c r="G142" s="106" t="s">
        <v>440</v>
      </c>
      <c r="H142" s="106" t="s">
        <v>324</v>
      </c>
      <c r="I142" s="106" t="s">
        <v>323</v>
      </c>
      <c r="J142" s="106" t="s">
        <v>206</v>
      </c>
      <c r="K142" s="107">
        <v>13</v>
      </c>
      <c r="L142" s="107">
        <v>1976</v>
      </c>
      <c r="M142" s="107">
        <v>1982</v>
      </c>
      <c r="N142" s="107">
        <v>203540</v>
      </c>
      <c r="O142" s="107">
        <v>369281</v>
      </c>
      <c r="P142" s="107">
        <v>369281</v>
      </c>
      <c r="Q142" s="107">
        <v>278265</v>
      </c>
      <c r="R142" s="107">
        <v>26127</v>
      </c>
      <c r="S142" s="107"/>
      <c r="T142" s="107"/>
      <c r="U142" s="107">
        <v>26127</v>
      </c>
      <c r="V142" s="107">
        <v>79771</v>
      </c>
      <c r="W142" s="107"/>
      <c r="X142" s="107"/>
      <c r="Y142" s="107">
        <v>79771</v>
      </c>
      <c r="Z142" s="107">
        <v>384163</v>
      </c>
      <c r="AA142" s="107">
        <v>0</v>
      </c>
      <c r="AB142" s="107">
        <v>0</v>
      </c>
      <c r="AC142" s="107">
        <v>384163</v>
      </c>
      <c r="AD142" s="107"/>
      <c r="AE142" s="107"/>
      <c r="AF142" s="107"/>
      <c r="AG142" s="107">
        <v>0</v>
      </c>
      <c r="AH142" s="107">
        <v>384163</v>
      </c>
      <c r="AI142" s="107">
        <v>0</v>
      </c>
      <c r="AJ142" s="107">
        <v>0</v>
      </c>
      <c r="AK142" s="107">
        <v>384163</v>
      </c>
      <c r="AL142" s="107">
        <v>-27287</v>
      </c>
      <c r="AM142" s="107">
        <v>0</v>
      </c>
      <c r="AN142" s="107">
        <v>0</v>
      </c>
      <c r="AO142" s="107">
        <v>-27287</v>
      </c>
      <c r="AP142" s="107">
        <v>0</v>
      </c>
      <c r="AQ142" s="107">
        <v>161962</v>
      </c>
      <c r="AR142" s="107">
        <v>32139</v>
      </c>
      <c r="AS142" s="107">
        <v>32139</v>
      </c>
      <c r="AT142" s="107">
        <v>0</v>
      </c>
      <c r="AU142" s="107">
        <v>73750</v>
      </c>
      <c r="AV142" s="107">
        <v>0</v>
      </c>
      <c r="AW142" s="107">
        <v>0</v>
      </c>
      <c r="AX142" s="107">
        <v>24000</v>
      </c>
      <c r="AY142" s="107">
        <v>30000</v>
      </c>
      <c r="AZ142" s="107">
        <v>194914</v>
      </c>
      <c r="BA142" s="108">
        <v>356876</v>
      </c>
      <c r="BB142" s="107"/>
      <c r="BC142" s="107">
        <v>91222</v>
      </c>
      <c r="BD142" s="107">
        <v>12163</v>
      </c>
      <c r="BE142" s="107">
        <v>18245</v>
      </c>
      <c r="BF142" s="108">
        <v>121630</v>
      </c>
      <c r="BG142" s="107">
        <v>150966</v>
      </c>
      <c r="BH142" s="107">
        <v>200</v>
      </c>
      <c r="BI142" s="107">
        <v>700</v>
      </c>
    </row>
    <row r="143" spans="1:61" s="109" customFormat="1">
      <c r="A143" s="106" t="s">
        <v>221</v>
      </c>
      <c r="B143" s="106" t="s">
        <v>444</v>
      </c>
      <c r="C143" s="106" t="s">
        <v>318</v>
      </c>
      <c r="D143" s="106" t="s">
        <v>449</v>
      </c>
      <c r="E143" s="106" t="s">
        <v>446</v>
      </c>
      <c r="F143" s="106" t="s">
        <v>320</v>
      </c>
      <c r="G143" s="106" t="s">
        <v>440</v>
      </c>
      <c r="H143" s="106" t="s">
        <v>324</v>
      </c>
      <c r="I143" s="106" t="s">
        <v>323</v>
      </c>
      <c r="J143" s="106" t="s">
        <v>206</v>
      </c>
      <c r="K143" s="107">
        <v>13</v>
      </c>
      <c r="L143" s="107">
        <v>1976</v>
      </c>
      <c r="M143" s="107">
        <v>1982</v>
      </c>
      <c r="N143" s="107">
        <v>204093</v>
      </c>
      <c r="O143" s="107">
        <v>305085</v>
      </c>
      <c r="P143" s="107">
        <v>305085</v>
      </c>
      <c r="Q143" s="107">
        <v>216382</v>
      </c>
      <c r="R143" s="107">
        <v>16308</v>
      </c>
      <c r="S143" s="107"/>
      <c r="T143" s="107"/>
      <c r="U143" s="107">
        <v>16308</v>
      </c>
      <c r="V143" s="107">
        <v>67911</v>
      </c>
      <c r="W143" s="107"/>
      <c r="X143" s="107"/>
      <c r="Y143" s="107">
        <v>67911</v>
      </c>
      <c r="Z143" s="107">
        <v>300601</v>
      </c>
      <c r="AA143" s="107">
        <v>0</v>
      </c>
      <c r="AB143" s="107">
        <v>0</v>
      </c>
      <c r="AC143" s="107">
        <v>300601</v>
      </c>
      <c r="AD143" s="107"/>
      <c r="AE143" s="107"/>
      <c r="AF143" s="107"/>
      <c r="AG143" s="107">
        <v>0</v>
      </c>
      <c r="AH143" s="107">
        <v>300601</v>
      </c>
      <c r="AI143" s="107">
        <v>0</v>
      </c>
      <c r="AJ143" s="107">
        <v>0</v>
      </c>
      <c r="AK143" s="107">
        <v>300601</v>
      </c>
      <c r="AL143" s="107">
        <v>13455</v>
      </c>
      <c r="AM143" s="107">
        <v>0</v>
      </c>
      <c r="AN143" s="107">
        <v>0</v>
      </c>
      <c r="AO143" s="107">
        <v>13455</v>
      </c>
      <c r="AP143" s="107">
        <v>0</v>
      </c>
      <c r="AQ143" s="107">
        <v>137207</v>
      </c>
      <c r="AR143" s="107">
        <v>29545</v>
      </c>
      <c r="AS143" s="107">
        <v>29545</v>
      </c>
      <c r="AT143" s="107">
        <v>0</v>
      </c>
      <c r="AU143" s="107">
        <v>68300</v>
      </c>
      <c r="AV143" s="107">
        <v>0</v>
      </c>
      <c r="AW143" s="107">
        <v>2677</v>
      </c>
      <c r="AX143" s="107">
        <v>23600</v>
      </c>
      <c r="AY143" s="107">
        <v>30000</v>
      </c>
      <c r="AZ143" s="107">
        <v>176849</v>
      </c>
      <c r="BA143" s="108">
        <v>314056</v>
      </c>
      <c r="BB143" s="107"/>
      <c r="BC143" s="107">
        <v>83153</v>
      </c>
      <c r="BD143" s="107">
        <v>11087</v>
      </c>
      <c r="BE143" s="107">
        <v>16631</v>
      </c>
      <c r="BF143" s="108">
        <v>110871</v>
      </c>
      <c r="BG143" s="107">
        <v>137083</v>
      </c>
      <c r="BH143" s="107">
        <v>200</v>
      </c>
      <c r="BI143" s="107">
        <v>1200</v>
      </c>
    </row>
    <row r="144" spans="1:61" s="109" customFormat="1">
      <c r="A144" s="106" t="s">
        <v>221</v>
      </c>
      <c r="B144" s="106" t="s">
        <v>444</v>
      </c>
      <c r="C144" s="106" t="s">
        <v>318</v>
      </c>
      <c r="D144" s="106" t="s">
        <v>450</v>
      </c>
      <c r="E144" s="106" t="s">
        <v>446</v>
      </c>
      <c r="F144" s="106" t="s">
        <v>320</v>
      </c>
      <c r="G144" s="106"/>
      <c r="H144" s="106" t="s">
        <v>326</v>
      </c>
      <c r="I144" s="106" t="s">
        <v>354</v>
      </c>
      <c r="J144" s="106" t="s">
        <v>347</v>
      </c>
      <c r="K144" s="107">
        <v>18</v>
      </c>
      <c r="L144" s="107">
        <v>1976</v>
      </c>
      <c r="M144" s="107">
        <v>1979</v>
      </c>
      <c r="N144" s="107">
        <v>62904</v>
      </c>
      <c r="O144" s="107">
        <v>57818</v>
      </c>
      <c r="P144" s="107">
        <v>57818</v>
      </c>
      <c r="Q144" s="107">
        <v>49539</v>
      </c>
      <c r="R144" s="107">
        <v>1800</v>
      </c>
      <c r="S144" s="107"/>
      <c r="T144" s="107"/>
      <c r="U144" s="107">
        <v>1800</v>
      </c>
      <c r="V144" s="107">
        <v>11824</v>
      </c>
      <c r="W144" s="107"/>
      <c r="X144" s="107"/>
      <c r="Y144" s="107">
        <v>11824</v>
      </c>
      <c r="Z144" s="107">
        <v>63163</v>
      </c>
      <c r="AA144" s="107"/>
      <c r="AB144" s="107"/>
      <c r="AC144" s="107">
        <v>63163</v>
      </c>
      <c r="AD144" s="107"/>
      <c r="AE144" s="107"/>
      <c r="AF144" s="107"/>
      <c r="AG144" s="107">
        <v>0</v>
      </c>
      <c r="AH144" s="107">
        <v>63163</v>
      </c>
      <c r="AI144" s="107"/>
      <c r="AJ144" s="107"/>
      <c r="AK144" s="107">
        <v>63163</v>
      </c>
      <c r="AL144" s="107">
        <v>-5345</v>
      </c>
      <c r="AM144" s="107">
        <v>0</v>
      </c>
      <c r="AN144" s="107">
        <v>0</v>
      </c>
      <c r="AO144" s="107">
        <v>-5345</v>
      </c>
      <c r="AP144" s="107">
        <v>6040</v>
      </c>
      <c r="AQ144" s="107">
        <v>30591</v>
      </c>
      <c r="AR144" s="107">
        <v>18839</v>
      </c>
      <c r="AS144" s="107">
        <v>18839</v>
      </c>
      <c r="AT144" s="107">
        <v>88</v>
      </c>
      <c r="AU144" s="107">
        <v>0</v>
      </c>
      <c r="AV144" s="107">
        <v>0</v>
      </c>
      <c r="AW144" s="107">
        <v>0</v>
      </c>
      <c r="AX144" s="107">
        <v>0</v>
      </c>
      <c r="AY144" s="107">
        <v>0</v>
      </c>
      <c r="AZ144" s="107">
        <v>27227</v>
      </c>
      <c r="BA144" s="108">
        <v>57818</v>
      </c>
      <c r="BB144" s="107"/>
      <c r="BC144" s="107"/>
      <c r="BD144" s="107"/>
      <c r="BE144" s="107"/>
      <c r="BF144" s="108">
        <v>0</v>
      </c>
      <c r="BG144" s="107">
        <v>0</v>
      </c>
      <c r="BH144" s="107">
        <v>1305</v>
      </c>
      <c r="BI144" s="107">
        <v>1690</v>
      </c>
    </row>
    <row r="145" spans="1:61" s="109" customFormat="1">
      <c r="A145" s="106" t="s">
        <v>221</v>
      </c>
      <c r="B145" s="106" t="s">
        <v>444</v>
      </c>
      <c r="C145" s="106" t="s">
        <v>318</v>
      </c>
      <c r="D145" s="106" t="s">
        <v>450</v>
      </c>
      <c r="E145" s="106" t="s">
        <v>446</v>
      </c>
      <c r="F145" s="106" t="s">
        <v>320</v>
      </c>
      <c r="G145" s="106"/>
      <c r="H145" s="106" t="s">
        <v>326</v>
      </c>
      <c r="I145" s="106" t="s">
        <v>354</v>
      </c>
      <c r="J145" s="106" t="s">
        <v>347</v>
      </c>
      <c r="K145" s="107">
        <v>20</v>
      </c>
      <c r="L145" s="107">
        <v>1976</v>
      </c>
      <c r="M145" s="107">
        <v>1979</v>
      </c>
      <c r="N145" s="107">
        <v>61829</v>
      </c>
      <c r="O145" s="107">
        <v>67693</v>
      </c>
      <c r="P145" s="107">
        <v>67693</v>
      </c>
      <c r="Q145" s="107">
        <v>45542</v>
      </c>
      <c r="R145" s="107">
        <v>2148</v>
      </c>
      <c r="S145" s="107"/>
      <c r="T145" s="107"/>
      <c r="U145" s="107">
        <v>2148</v>
      </c>
      <c r="V145" s="107">
        <v>15352</v>
      </c>
      <c r="W145" s="107"/>
      <c r="X145" s="107"/>
      <c r="Y145" s="107">
        <v>15352</v>
      </c>
      <c r="Z145" s="107">
        <v>63042</v>
      </c>
      <c r="AA145" s="107"/>
      <c r="AB145" s="107"/>
      <c r="AC145" s="107">
        <v>63042</v>
      </c>
      <c r="AD145" s="107"/>
      <c r="AE145" s="107"/>
      <c r="AF145" s="107"/>
      <c r="AG145" s="107">
        <v>0</v>
      </c>
      <c r="AH145" s="107">
        <v>63042</v>
      </c>
      <c r="AI145" s="107"/>
      <c r="AJ145" s="107"/>
      <c r="AK145" s="107">
        <v>63042</v>
      </c>
      <c r="AL145" s="107">
        <v>4651</v>
      </c>
      <c r="AM145" s="107">
        <v>0</v>
      </c>
      <c r="AN145" s="107">
        <v>0</v>
      </c>
      <c r="AO145" s="107">
        <v>4651</v>
      </c>
      <c r="AP145" s="107">
        <v>2870</v>
      </c>
      <c r="AQ145" s="107">
        <v>27945</v>
      </c>
      <c r="AR145" s="107">
        <v>18638</v>
      </c>
      <c r="AS145" s="107">
        <v>18638</v>
      </c>
      <c r="AT145" s="107">
        <v>2200</v>
      </c>
      <c r="AU145" s="107">
        <v>2910</v>
      </c>
      <c r="AV145" s="107">
        <v>0</v>
      </c>
      <c r="AW145" s="107">
        <v>0</v>
      </c>
      <c r="AX145" s="107">
        <v>7200</v>
      </c>
      <c r="AY145" s="107">
        <v>0</v>
      </c>
      <c r="AZ145" s="107">
        <v>39748</v>
      </c>
      <c r="BA145" s="108">
        <v>67693</v>
      </c>
      <c r="BB145" s="107"/>
      <c r="BC145" s="107"/>
      <c r="BD145" s="107"/>
      <c r="BE145" s="107"/>
      <c r="BF145" s="108">
        <v>0</v>
      </c>
      <c r="BG145" s="107">
        <v>0</v>
      </c>
      <c r="BH145" s="107">
        <v>1297</v>
      </c>
      <c r="BI145" s="107">
        <v>1509</v>
      </c>
    </row>
    <row r="146" spans="1:61" s="109" customFormat="1">
      <c r="A146" s="106" t="s">
        <v>221</v>
      </c>
      <c r="B146" s="106" t="s">
        <v>444</v>
      </c>
      <c r="C146" s="106" t="s">
        <v>318</v>
      </c>
      <c r="D146" s="106" t="s">
        <v>450</v>
      </c>
      <c r="E146" s="106" t="s">
        <v>446</v>
      </c>
      <c r="F146" s="106" t="s">
        <v>320</v>
      </c>
      <c r="G146" s="106"/>
      <c r="H146" s="106" t="s">
        <v>326</v>
      </c>
      <c r="I146" s="106" t="s">
        <v>354</v>
      </c>
      <c r="J146" s="106" t="s">
        <v>347</v>
      </c>
      <c r="K146" s="107">
        <v>19</v>
      </c>
      <c r="L146" s="107">
        <v>1976</v>
      </c>
      <c r="M146" s="107">
        <v>1979</v>
      </c>
      <c r="N146" s="107">
        <v>75838</v>
      </c>
      <c r="O146" s="107">
        <v>61162</v>
      </c>
      <c r="P146" s="107">
        <v>61162</v>
      </c>
      <c r="Q146" s="107">
        <v>20075</v>
      </c>
      <c r="R146" s="107">
        <v>9772</v>
      </c>
      <c r="S146" s="107"/>
      <c r="T146" s="107"/>
      <c r="U146" s="107">
        <v>9772</v>
      </c>
      <c r="V146" s="107">
        <v>27437</v>
      </c>
      <c r="W146" s="107"/>
      <c r="X146" s="107"/>
      <c r="Y146" s="107">
        <v>27437</v>
      </c>
      <c r="Z146" s="107">
        <v>57284</v>
      </c>
      <c r="AA146" s="107"/>
      <c r="AB146" s="107"/>
      <c r="AC146" s="107">
        <v>57284</v>
      </c>
      <c r="AD146" s="107"/>
      <c r="AE146" s="107"/>
      <c r="AF146" s="107"/>
      <c r="AG146" s="107">
        <v>0</v>
      </c>
      <c r="AH146" s="107">
        <v>57284</v>
      </c>
      <c r="AI146" s="107"/>
      <c r="AJ146" s="107"/>
      <c r="AK146" s="107">
        <v>57284</v>
      </c>
      <c r="AL146" s="107">
        <v>3878</v>
      </c>
      <c r="AM146" s="107">
        <v>0</v>
      </c>
      <c r="AN146" s="107">
        <v>0</v>
      </c>
      <c r="AO146" s="107">
        <v>3878</v>
      </c>
      <c r="AP146" s="107">
        <v>7820</v>
      </c>
      <c r="AQ146" s="107">
        <v>24485</v>
      </c>
      <c r="AR146" s="107">
        <v>18633</v>
      </c>
      <c r="AS146" s="107">
        <v>18633</v>
      </c>
      <c r="AT146" s="107">
        <v>1500</v>
      </c>
      <c r="AU146" s="107">
        <v>2134</v>
      </c>
      <c r="AV146" s="107">
        <v>0</v>
      </c>
      <c r="AW146" s="107">
        <v>0</v>
      </c>
      <c r="AX146" s="107">
        <v>7100</v>
      </c>
      <c r="AY146" s="107">
        <v>0</v>
      </c>
      <c r="AZ146" s="107">
        <v>36677</v>
      </c>
      <c r="BA146" s="108">
        <v>61162</v>
      </c>
      <c r="BB146" s="107">
        <v>0</v>
      </c>
      <c r="BC146" s="107">
        <v>0</v>
      </c>
      <c r="BD146" s="107">
        <v>0</v>
      </c>
      <c r="BE146" s="107">
        <v>0</v>
      </c>
      <c r="BF146" s="108">
        <v>0</v>
      </c>
      <c r="BG146" s="107">
        <v>0</v>
      </c>
      <c r="BH146" s="107">
        <v>1516</v>
      </c>
      <c r="BI146" s="107">
        <v>2055</v>
      </c>
    </row>
    <row r="147" spans="1:61" s="109" customFormat="1">
      <c r="A147" s="106" t="s">
        <v>221</v>
      </c>
      <c r="B147" s="106" t="s">
        <v>451</v>
      </c>
      <c r="C147" s="106" t="s">
        <v>318</v>
      </c>
      <c r="D147" s="106" t="s">
        <v>452</v>
      </c>
      <c r="E147" s="106" t="s">
        <v>446</v>
      </c>
      <c r="F147" s="106" t="s">
        <v>320</v>
      </c>
      <c r="G147" s="106" t="s">
        <v>330</v>
      </c>
      <c r="H147" s="106" t="s">
        <v>338</v>
      </c>
      <c r="I147" s="106"/>
      <c r="J147" s="106" t="s">
        <v>332</v>
      </c>
      <c r="K147" s="107">
        <v>21</v>
      </c>
      <c r="L147" s="107">
        <v>1966</v>
      </c>
      <c r="M147" s="107">
        <v>1976</v>
      </c>
      <c r="N147" s="107">
        <v>21405401</v>
      </c>
      <c r="O147" s="107">
        <v>1133405</v>
      </c>
      <c r="P147" s="107">
        <v>-865936</v>
      </c>
      <c r="Q147" s="107">
        <v>2946410</v>
      </c>
      <c r="R147" s="107">
        <v>200050</v>
      </c>
      <c r="S147" s="107"/>
      <c r="T147" s="107"/>
      <c r="U147" s="107">
        <v>200050</v>
      </c>
      <c r="V147" s="107">
        <v>577239</v>
      </c>
      <c r="W147" s="107"/>
      <c r="X147" s="107"/>
      <c r="Y147" s="107">
        <v>577239</v>
      </c>
      <c r="Z147" s="107">
        <v>3723699</v>
      </c>
      <c r="AA147" s="107">
        <v>0</v>
      </c>
      <c r="AB147" s="107">
        <v>0</v>
      </c>
      <c r="AC147" s="107">
        <v>3723699</v>
      </c>
      <c r="AD147" s="107"/>
      <c r="AE147" s="107"/>
      <c r="AF147" s="107"/>
      <c r="AG147" s="107">
        <v>0</v>
      </c>
      <c r="AH147" s="107">
        <v>3723699</v>
      </c>
      <c r="AI147" s="107">
        <v>0</v>
      </c>
      <c r="AJ147" s="107">
        <v>0</v>
      </c>
      <c r="AK147" s="107">
        <v>3723699</v>
      </c>
      <c r="AL147" s="107">
        <v>-2590294</v>
      </c>
      <c r="AM147" s="107">
        <v>-311650</v>
      </c>
      <c r="AN147" s="107">
        <v>-1687691</v>
      </c>
      <c r="AO147" s="107">
        <v>-4589635</v>
      </c>
      <c r="AP147" s="107">
        <v>0</v>
      </c>
      <c r="AQ147" s="107">
        <v>-738376</v>
      </c>
      <c r="AR147" s="107">
        <v>119405</v>
      </c>
      <c r="AS147" s="107">
        <v>125718</v>
      </c>
      <c r="AT147" s="107">
        <v>89050</v>
      </c>
      <c r="AU147" s="107">
        <v>725442</v>
      </c>
      <c r="AV147" s="107">
        <v>0</v>
      </c>
      <c r="AW147" s="107">
        <v>30000</v>
      </c>
      <c r="AX147" s="107">
        <v>131375</v>
      </c>
      <c r="AY147" s="107">
        <v>64600</v>
      </c>
      <c r="AZ147" s="107">
        <v>1687086</v>
      </c>
      <c r="BA147" s="108">
        <v>-865936</v>
      </c>
      <c r="BB147" s="107"/>
      <c r="BC147" s="107">
        <v>1698716</v>
      </c>
      <c r="BD147" s="107">
        <v>156321</v>
      </c>
      <c r="BE147" s="107">
        <v>229987</v>
      </c>
      <c r="BF147" s="108">
        <v>2085024</v>
      </c>
      <c r="BG147" s="107">
        <v>2418361</v>
      </c>
      <c r="BH147" s="107">
        <v>81220</v>
      </c>
      <c r="BI147" s="107">
        <v>88415</v>
      </c>
    </row>
    <row r="148" spans="1:61" s="109" customFormat="1">
      <c r="A148" s="106" t="s">
        <v>221</v>
      </c>
      <c r="B148" s="106" t="s">
        <v>451</v>
      </c>
      <c r="C148" s="106" t="s">
        <v>318</v>
      </c>
      <c r="D148" s="106" t="s">
        <v>452</v>
      </c>
      <c r="E148" s="106" t="s">
        <v>446</v>
      </c>
      <c r="F148" s="106" t="s">
        <v>320</v>
      </c>
      <c r="G148" s="106" t="s">
        <v>330</v>
      </c>
      <c r="H148" s="106" t="s">
        <v>338</v>
      </c>
      <c r="I148" s="106"/>
      <c r="J148" s="106" t="s">
        <v>332</v>
      </c>
      <c r="K148" s="107">
        <v>21</v>
      </c>
      <c r="L148" s="107">
        <v>1966</v>
      </c>
      <c r="M148" s="107">
        <v>1976</v>
      </c>
      <c r="N148" s="107">
        <v>21713106</v>
      </c>
      <c r="O148" s="107">
        <v>4105834</v>
      </c>
      <c r="P148" s="107">
        <v>4506642</v>
      </c>
      <c r="Q148" s="107">
        <v>2602424</v>
      </c>
      <c r="R148" s="107">
        <v>213624</v>
      </c>
      <c r="S148" s="107"/>
      <c r="T148" s="107"/>
      <c r="U148" s="107">
        <v>213624</v>
      </c>
      <c r="V148" s="107">
        <v>600160</v>
      </c>
      <c r="W148" s="107"/>
      <c r="X148" s="107"/>
      <c r="Y148" s="107">
        <v>600160</v>
      </c>
      <c r="Z148" s="107">
        <v>3416208</v>
      </c>
      <c r="AA148" s="107">
        <v>0</v>
      </c>
      <c r="AB148" s="107">
        <v>0</v>
      </c>
      <c r="AC148" s="107">
        <v>3416208</v>
      </c>
      <c r="AD148" s="107"/>
      <c r="AE148" s="107"/>
      <c r="AF148" s="107"/>
      <c r="AG148" s="107">
        <v>0</v>
      </c>
      <c r="AH148" s="107">
        <v>3416208</v>
      </c>
      <c r="AI148" s="107">
        <v>0</v>
      </c>
      <c r="AJ148" s="107">
        <v>0</v>
      </c>
      <c r="AK148" s="107">
        <v>3416208</v>
      </c>
      <c r="AL148" s="107">
        <v>689626</v>
      </c>
      <c r="AM148" s="107">
        <v>-170045</v>
      </c>
      <c r="AN148" s="107">
        <v>570853</v>
      </c>
      <c r="AO148" s="107">
        <v>1090434</v>
      </c>
      <c r="AP148" s="107">
        <v>0</v>
      </c>
      <c r="AQ148" s="107">
        <v>2241708</v>
      </c>
      <c r="AR148" s="107">
        <v>91537</v>
      </c>
      <c r="AS148" s="107">
        <v>137539</v>
      </c>
      <c r="AT148" s="107">
        <v>95450</v>
      </c>
      <c r="AU148" s="107">
        <v>777778</v>
      </c>
      <c r="AV148" s="107">
        <v>0</v>
      </c>
      <c r="AW148" s="107">
        <v>30000</v>
      </c>
      <c r="AX148" s="107">
        <v>104032</v>
      </c>
      <c r="AY148" s="107">
        <v>9270</v>
      </c>
      <c r="AZ148" s="107">
        <v>1680533</v>
      </c>
      <c r="BA148" s="108">
        <v>4506642</v>
      </c>
      <c r="BB148" s="107"/>
      <c r="BC148" s="107">
        <v>1459173</v>
      </c>
      <c r="BD148" s="107">
        <v>167986</v>
      </c>
      <c r="BE148" s="107">
        <v>214296</v>
      </c>
      <c r="BF148" s="108">
        <v>1841455</v>
      </c>
      <c r="BG148" s="107">
        <v>2184809</v>
      </c>
      <c r="BH148" s="107">
        <v>72962</v>
      </c>
      <c r="BI148" s="107">
        <v>77767</v>
      </c>
    </row>
    <row r="149" spans="1:61" s="109" customFormat="1">
      <c r="A149" s="106" t="s">
        <v>221</v>
      </c>
      <c r="B149" s="106" t="s">
        <v>444</v>
      </c>
      <c r="C149" s="106" t="s">
        <v>318</v>
      </c>
      <c r="D149" s="106" t="s">
        <v>453</v>
      </c>
      <c r="E149" s="106" t="s">
        <v>446</v>
      </c>
      <c r="F149" s="106" t="s">
        <v>320</v>
      </c>
      <c r="G149" s="106"/>
      <c r="H149" s="106" t="s">
        <v>332</v>
      </c>
      <c r="I149" s="106" t="s">
        <v>363</v>
      </c>
      <c r="J149" s="106" t="s">
        <v>332</v>
      </c>
      <c r="K149" s="107">
        <v>47</v>
      </c>
      <c r="L149" s="107">
        <v>1947</v>
      </c>
      <c r="M149" s="107">
        <v>1947</v>
      </c>
      <c r="N149" s="107">
        <v>46874049</v>
      </c>
      <c r="O149" s="107">
        <v>3344647</v>
      </c>
      <c r="P149" s="107">
        <v>-769765</v>
      </c>
      <c r="Q149" s="107">
        <v>7928003</v>
      </c>
      <c r="R149" s="107">
        <v>627826</v>
      </c>
      <c r="S149" s="107"/>
      <c r="T149" s="107"/>
      <c r="U149" s="107">
        <v>627826</v>
      </c>
      <c r="V149" s="107">
        <v>1152053</v>
      </c>
      <c r="W149" s="107"/>
      <c r="X149" s="107"/>
      <c r="Y149" s="107">
        <v>1152053</v>
      </c>
      <c r="Z149" s="107">
        <v>9707882</v>
      </c>
      <c r="AA149" s="107">
        <v>0</v>
      </c>
      <c r="AB149" s="107">
        <v>0</v>
      </c>
      <c r="AC149" s="107">
        <v>9707882</v>
      </c>
      <c r="AD149" s="107"/>
      <c r="AE149" s="107"/>
      <c r="AF149" s="107"/>
      <c r="AG149" s="107">
        <v>0</v>
      </c>
      <c r="AH149" s="107">
        <v>9707882</v>
      </c>
      <c r="AI149" s="107">
        <v>0</v>
      </c>
      <c r="AJ149" s="107">
        <v>0</v>
      </c>
      <c r="AK149" s="107">
        <v>9707882</v>
      </c>
      <c r="AL149" s="107">
        <v>-6363235</v>
      </c>
      <c r="AM149" s="107">
        <v>1681658</v>
      </c>
      <c r="AN149" s="107">
        <v>-5796070</v>
      </c>
      <c r="AO149" s="107">
        <v>-10477647</v>
      </c>
      <c r="AP149" s="107">
        <v>184379</v>
      </c>
      <c r="AQ149" s="107">
        <v>-3904686</v>
      </c>
      <c r="AR149" s="107">
        <v>937713</v>
      </c>
      <c r="AS149" s="107">
        <v>1711454</v>
      </c>
      <c r="AT149" s="107">
        <v>1294185</v>
      </c>
      <c r="AU149" s="107">
        <v>2885697</v>
      </c>
      <c r="AV149" s="107">
        <v>0</v>
      </c>
      <c r="AW149" s="107">
        <v>30000</v>
      </c>
      <c r="AX149" s="107">
        <v>1150600</v>
      </c>
      <c r="AY149" s="107">
        <v>58216</v>
      </c>
      <c r="AZ149" s="107">
        <v>7278869</v>
      </c>
      <c r="BA149" s="108">
        <v>-769765</v>
      </c>
      <c r="BB149" s="107">
        <v>1227927</v>
      </c>
      <c r="BC149" s="107">
        <v>1845397</v>
      </c>
      <c r="BD149" s="107">
        <v>358940</v>
      </c>
      <c r="BE149" s="107">
        <v>632333</v>
      </c>
      <c r="BF149" s="108">
        <v>4064597</v>
      </c>
      <c r="BG149" s="107">
        <v>5075897</v>
      </c>
      <c r="BH149" s="107">
        <v>48228</v>
      </c>
      <c r="BI149" s="107">
        <v>1062136</v>
      </c>
    </row>
    <row r="150" spans="1:61" s="109" customFormat="1">
      <c r="A150" s="106" t="s">
        <v>221</v>
      </c>
      <c r="B150" s="106" t="s">
        <v>444</v>
      </c>
      <c r="C150" s="106" t="s">
        <v>318</v>
      </c>
      <c r="D150" s="106" t="s">
        <v>453</v>
      </c>
      <c r="E150" s="106" t="s">
        <v>446</v>
      </c>
      <c r="F150" s="106" t="s">
        <v>320</v>
      </c>
      <c r="G150" s="106" t="s">
        <v>454</v>
      </c>
      <c r="H150" s="106" t="s">
        <v>332</v>
      </c>
      <c r="I150" s="106" t="s">
        <v>363</v>
      </c>
      <c r="J150" s="106" t="s">
        <v>332</v>
      </c>
      <c r="K150" s="107">
        <v>47</v>
      </c>
      <c r="L150" s="107">
        <v>1947</v>
      </c>
      <c r="M150" s="107">
        <v>1947</v>
      </c>
      <c r="N150" s="107">
        <v>50187293</v>
      </c>
      <c r="O150" s="107">
        <v>12493435</v>
      </c>
      <c r="P150" s="107">
        <v>12803956</v>
      </c>
      <c r="Q150" s="107">
        <v>7299740</v>
      </c>
      <c r="R150" s="107">
        <v>599319</v>
      </c>
      <c r="S150" s="107"/>
      <c r="T150" s="107"/>
      <c r="U150" s="107">
        <v>599319</v>
      </c>
      <c r="V150" s="107">
        <v>1137593</v>
      </c>
      <c r="W150" s="107"/>
      <c r="X150" s="107"/>
      <c r="Y150" s="107">
        <v>1137593</v>
      </c>
      <c r="Z150" s="107">
        <v>9036652</v>
      </c>
      <c r="AA150" s="107">
        <v>0</v>
      </c>
      <c r="AB150" s="107">
        <v>0</v>
      </c>
      <c r="AC150" s="107">
        <v>9036652</v>
      </c>
      <c r="AD150" s="107"/>
      <c r="AE150" s="107"/>
      <c r="AF150" s="107"/>
      <c r="AG150" s="107">
        <v>0</v>
      </c>
      <c r="AH150" s="107">
        <v>9036652</v>
      </c>
      <c r="AI150" s="107">
        <v>0</v>
      </c>
      <c r="AJ150" s="107">
        <v>0</v>
      </c>
      <c r="AK150" s="107">
        <v>9036652</v>
      </c>
      <c r="AL150" s="107">
        <v>3456783</v>
      </c>
      <c r="AM150" s="107">
        <v>-563689</v>
      </c>
      <c r="AN150" s="107">
        <v>874210</v>
      </c>
      <c r="AO150" s="107">
        <v>3767304</v>
      </c>
      <c r="AP150" s="107">
        <v>197010</v>
      </c>
      <c r="AQ150" s="107">
        <v>6522454</v>
      </c>
      <c r="AR150" s="107">
        <v>851519</v>
      </c>
      <c r="AS150" s="107">
        <v>1032223</v>
      </c>
      <c r="AT150" s="107">
        <v>689511</v>
      </c>
      <c r="AU150" s="107">
        <v>2323255</v>
      </c>
      <c r="AV150" s="107">
        <v>0</v>
      </c>
      <c r="AW150" s="107">
        <v>30000</v>
      </c>
      <c r="AX150" s="107">
        <v>107500</v>
      </c>
      <c r="AY150" s="107">
        <v>681655</v>
      </c>
      <c r="AZ150" s="107">
        <v>4611626</v>
      </c>
      <c r="BA150" s="108">
        <v>12803956</v>
      </c>
      <c r="BB150" s="107">
        <v>1087346</v>
      </c>
      <c r="BC150" s="107">
        <v>1679815</v>
      </c>
      <c r="BD150" s="107">
        <v>355028</v>
      </c>
      <c r="BE150" s="107">
        <v>674627</v>
      </c>
      <c r="BF150" s="108">
        <v>3796816</v>
      </c>
      <c r="BG150" s="107">
        <v>4730487</v>
      </c>
      <c r="BH150" s="107">
        <v>46664</v>
      </c>
      <c r="BI150" s="107">
        <v>1060070</v>
      </c>
    </row>
    <row r="151" spans="1:61" s="109" customFormat="1">
      <c r="A151" s="106" t="s">
        <v>221</v>
      </c>
      <c r="B151" s="106" t="s">
        <v>444</v>
      </c>
      <c r="C151" s="106" t="s">
        <v>318</v>
      </c>
      <c r="D151" s="106" t="s">
        <v>455</v>
      </c>
      <c r="E151" s="106" t="s">
        <v>446</v>
      </c>
      <c r="F151" s="106" t="s">
        <v>320</v>
      </c>
      <c r="G151" s="106" t="s">
        <v>361</v>
      </c>
      <c r="H151" s="106" t="s">
        <v>362</v>
      </c>
      <c r="I151" s="106"/>
      <c r="J151" s="106" t="s">
        <v>411</v>
      </c>
      <c r="K151" s="107">
        <v>42</v>
      </c>
      <c r="L151" s="107">
        <v>1972</v>
      </c>
      <c r="M151" s="107">
        <v>1972</v>
      </c>
      <c r="N151" s="107">
        <v>3755515</v>
      </c>
      <c r="O151" s="107">
        <v>6427187</v>
      </c>
      <c r="P151" s="107">
        <v>6623082</v>
      </c>
      <c r="Q151" s="107">
        <v>6155261</v>
      </c>
      <c r="R151" s="107">
        <v>304810</v>
      </c>
      <c r="S151" s="107"/>
      <c r="T151" s="107"/>
      <c r="U151" s="107">
        <v>304810</v>
      </c>
      <c r="V151" s="107">
        <v>806797</v>
      </c>
      <c r="W151" s="107"/>
      <c r="X151" s="107"/>
      <c r="Y151" s="107">
        <v>806797</v>
      </c>
      <c r="Z151" s="107">
        <v>7266868</v>
      </c>
      <c r="AA151" s="107">
        <v>0</v>
      </c>
      <c r="AB151" s="107">
        <v>0</v>
      </c>
      <c r="AC151" s="107">
        <v>7266868</v>
      </c>
      <c r="AD151" s="107"/>
      <c r="AE151" s="107"/>
      <c r="AF151" s="107"/>
      <c r="AG151" s="107">
        <v>0</v>
      </c>
      <c r="AH151" s="107">
        <v>7266868</v>
      </c>
      <c r="AI151" s="107">
        <v>0</v>
      </c>
      <c r="AJ151" s="107">
        <v>0</v>
      </c>
      <c r="AK151" s="107">
        <v>7266868</v>
      </c>
      <c r="AL151" s="107">
        <v>-839681</v>
      </c>
      <c r="AM151" s="107">
        <v>170895</v>
      </c>
      <c r="AN151" s="107">
        <v>25000</v>
      </c>
      <c r="AO151" s="107">
        <v>-643786</v>
      </c>
      <c r="AP151" s="107">
        <v>2370563</v>
      </c>
      <c r="AQ151" s="107">
        <v>4740192</v>
      </c>
      <c r="AR151" s="107">
        <v>297575</v>
      </c>
      <c r="AS151" s="107">
        <v>510609</v>
      </c>
      <c r="AT151" s="107">
        <v>210009</v>
      </c>
      <c r="AU151" s="107">
        <v>255100</v>
      </c>
      <c r="AV151" s="107">
        <v>0</v>
      </c>
      <c r="AW151" s="107">
        <v>15000</v>
      </c>
      <c r="AX151" s="107">
        <v>140700</v>
      </c>
      <c r="AY151" s="107">
        <v>0</v>
      </c>
      <c r="AZ151" s="107">
        <v>1882890</v>
      </c>
      <c r="BA151" s="108">
        <v>6623082</v>
      </c>
      <c r="BB151" s="107">
        <v>598153</v>
      </c>
      <c r="BC151" s="107">
        <v>1715661</v>
      </c>
      <c r="BD151" s="107">
        <v>169658</v>
      </c>
      <c r="BE151" s="107">
        <v>360603</v>
      </c>
      <c r="BF151" s="108">
        <v>2844075</v>
      </c>
      <c r="BG151" s="107">
        <v>3629246</v>
      </c>
      <c r="BH151" s="107">
        <v>124333</v>
      </c>
      <c r="BI151" s="107">
        <v>140385</v>
      </c>
    </row>
    <row r="152" spans="1:61" s="109" customFormat="1">
      <c r="A152" s="106" t="s">
        <v>221</v>
      </c>
      <c r="B152" s="106" t="s">
        <v>444</v>
      </c>
      <c r="C152" s="106" t="s">
        <v>318</v>
      </c>
      <c r="D152" s="106" t="s">
        <v>455</v>
      </c>
      <c r="E152" s="106" t="s">
        <v>446</v>
      </c>
      <c r="F152" s="106" t="s">
        <v>320</v>
      </c>
      <c r="G152" s="106" t="s">
        <v>361</v>
      </c>
      <c r="H152" s="106" t="s">
        <v>362</v>
      </c>
      <c r="I152" s="106"/>
      <c r="J152" s="106" t="s">
        <v>411</v>
      </c>
      <c r="K152" s="107">
        <v>42</v>
      </c>
      <c r="L152" s="107">
        <v>1972</v>
      </c>
      <c r="M152" s="107">
        <v>1972</v>
      </c>
      <c r="N152" s="107">
        <v>4633732</v>
      </c>
      <c r="O152" s="107">
        <v>6590989</v>
      </c>
      <c r="P152" s="107">
        <v>7179619</v>
      </c>
      <c r="Q152" s="107">
        <v>5153812</v>
      </c>
      <c r="R152" s="107">
        <v>307169</v>
      </c>
      <c r="S152" s="107"/>
      <c r="T152" s="107"/>
      <c r="U152" s="107">
        <v>307169</v>
      </c>
      <c r="V152" s="107">
        <v>815817</v>
      </c>
      <c r="W152" s="107"/>
      <c r="X152" s="107"/>
      <c r="Y152" s="107">
        <v>815817</v>
      </c>
      <c r="Z152" s="107">
        <v>6276798</v>
      </c>
      <c r="AA152" s="107">
        <v>0</v>
      </c>
      <c r="AB152" s="107">
        <v>0</v>
      </c>
      <c r="AC152" s="107">
        <v>6276798</v>
      </c>
      <c r="AD152" s="107"/>
      <c r="AE152" s="107"/>
      <c r="AF152" s="107"/>
      <c r="AG152" s="107">
        <v>0</v>
      </c>
      <c r="AH152" s="107">
        <v>6276798</v>
      </c>
      <c r="AI152" s="107">
        <v>0</v>
      </c>
      <c r="AJ152" s="107">
        <v>0</v>
      </c>
      <c r="AK152" s="107">
        <v>6276798</v>
      </c>
      <c r="AL152" s="107">
        <v>314191</v>
      </c>
      <c r="AM152" s="107">
        <v>543219</v>
      </c>
      <c r="AN152" s="107">
        <v>45411</v>
      </c>
      <c r="AO152" s="107">
        <v>902821</v>
      </c>
      <c r="AP152" s="107">
        <v>1937440</v>
      </c>
      <c r="AQ152" s="107">
        <v>4329763</v>
      </c>
      <c r="AR152" s="107">
        <v>307410</v>
      </c>
      <c r="AS152" s="107">
        <v>380121</v>
      </c>
      <c r="AT152" s="107">
        <v>155229</v>
      </c>
      <c r="AU152" s="107">
        <v>240042</v>
      </c>
      <c r="AV152" s="107">
        <v>0</v>
      </c>
      <c r="AW152" s="107">
        <v>15000</v>
      </c>
      <c r="AX152" s="107">
        <v>629613</v>
      </c>
      <c r="AY152" s="107">
        <v>0</v>
      </c>
      <c r="AZ152" s="107">
        <v>2849856</v>
      </c>
      <c r="BA152" s="108">
        <v>7179619</v>
      </c>
      <c r="BB152" s="107">
        <v>315030</v>
      </c>
      <c r="BC152" s="107">
        <v>1557142</v>
      </c>
      <c r="BD152" s="107">
        <v>145417</v>
      </c>
      <c r="BE152" s="107">
        <v>377506</v>
      </c>
      <c r="BF152" s="108">
        <v>2395095</v>
      </c>
      <c r="BG152" s="107">
        <v>3002681</v>
      </c>
      <c r="BH152" s="107">
        <v>116020</v>
      </c>
      <c r="BI152" s="107">
        <v>128087</v>
      </c>
    </row>
    <row r="153" spans="1:61" s="109" customFormat="1">
      <c r="A153" s="106" t="s">
        <v>221</v>
      </c>
      <c r="B153" s="106" t="s">
        <v>444</v>
      </c>
      <c r="C153" s="106" t="s">
        <v>318</v>
      </c>
      <c r="D153" s="106" t="s">
        <v>456</v>
      </c>
      <c r="E153" s="106" t="s">
        <v>446</v>
      </c>
      <c r="F153" s="106" t="s">
        <v>320</v>
      </c>
      <c r="G153" s="106" t="s">
        <v>447</v>
      </c>
      <c r="H153" s="106" t="s">
        <v>332</v>
      </c>
      <c r="I153" s="106" t="s">
        <v>363</v>
      </c>
      <c r="J153" s="106" t="s">
        <v>331</v>
      </c>
      <c r="K153" s="107">
        <v>13</v>
      </c>
      <c r="L153" s="107">
        <v>1993</v>
      </c>
      <c r="M153" s="107">
        <v>1996</v>
      </c>
      <c r="N153" s="107">
        <v>137485</v>
      </c>
      <c r="O153" s="107">
        <v>185000</v>
      </c>
      <c r="P153" s="107">
        <v>186404</v>
      </c>
      <c r="Q153" s="107">
        <v>100494</v>
      </c>
      <c r="R153" s="107">
        <v>3760</v>
      </c>
      <c r="S153" s="107"/>
      <c r="T153" s="107"/>
      <c r="U153" s="107">
        <v>3760</v>
      </c>
      <c r="V153" s="107">
        <v>37829</v>
      </c>
      <c r="W153" s="107"/>
      <c r="X153" s="107"/>
      <c r="Y153" s="107">
        <v>37829</v>
      </c>
      <c r="Z153" s="107">
        <v>142083</v>
      </c>
      <c r="AA153" s="107">
        <v>0</v>
      </c>
      <c r="AB153" s="107">
        <v>0</v>
      </c>
      <c r="AC153" s="107">
        <v>142083</v>
      </c>
      <c r="AD153" s="107"/>
      <c r="AE153" s="107"/>
      <c r="AF153" s="107"/>
      <c r="AG153" s="107">
        <v>0</v>
      </c>
      <c r="AH153" s="107">
        <v>142083</v>
      </c>
      <c r="AI153" s="107">
        <v>0</v>
      </c>
      <c r="AJ153" s="107">
        <v>0</v>
      </c>
      <c r="AK153" s="107">
        <v>142083</v>
      </c>
      <c r="AL153" s="107">
        <v>42917</v>
      </c>
      <c r="AM153" s="107">
        <v>1404</v>
      </c>
      <c r="AN153" s="107">
        <v>0</v>
      </c>
      <c r="AO153" s="107">
        <v>44321</v>
      </c>
      <c r="AP153" s="107">
        <v>47596</v>
      </c>
      <c r="AQ153" s="107">
        <v>122005</v>
      </c>
      <c r="AR153" s="107"/>
      <c r="AS153" s="107">
        <v>1404</v>
      </c>
      <c r="AT153" s="107">
        <v>0</v>
      </c>
      <c r="AU153" s="107">
        <v>4796</v>
      </c>
      <c r="AV153" s="107">
        <v>15000</v>
      </c>
      <c r="AW153" s="107">
        <v>0</v>
      </c>
      <c r="AX153" s="107">
        <v>42500</v>
      </c>
      <c r="AY153" s="107">
        <v>0</v>
      </c>
      <c r="AZ153" s="107">
        <v>64399</v>
      </c>
      <c r="BA153" s="108">
        <v>186404</v>
      </c>
      <c r="BB153" s="107">
        <v>0</v>
      </c>
      <c r="BC153" s="107">
        <v>0</v>
      </c>
      <c r="BD153" s="107">
        <v>0</v>
      </c>
      <c r="BE153" s="107">
        <v>9387</v>
      </c>
      <c r="BF153" s="108">
        <v>9387</v>
      </c>
      <c r="BG153" s="107">
        <v>11264</v>
      </c>
      <c r="BH153" s="107">
        <v>6107</v>
      </c>
      <c r="BI153" s="107">
        <v>8027</v>
      </c>
    </row>
    <row r="154" spans="1:61" s="109" customFormat="1">
      <c r="A154" s="106" t="s">
        <v>221</v>
      </c>
      <c r="B154" s="106" t="s">
        <v>444</v>
      </c>
      <c r="C154" s="106" t="s">
        <v>318</v>
      </c>
      <c r="D154" s="106" t="s">
        <v>456</v>
      </c>
      <c r="E154" s="106" t="s">
        <v>446</v>
      </c>
      <c r="F154" s="106" t="s">
        <v>320</v>
      </c>
      <c r="G154" s="106" t="s">
        <v>447</v>
      </c>
      <c r="H154" s="106" t="s">
        <v>332</v>
      </c>
      <c r="I154" s="106" t="s">
        <v>363</v>
      </c>
      <c r="J154" s="106" t="s">
        <v>331</v>
      </c>
      <c r="K154" s="107">
        <v>13</v>
      </c>
      <c r="L154" s="107">
        <v>1993</v>
      </c>
      <c r="M154" s="107">
        <v>1996</v>
      </c>
      <c r="N154" s="107">
        <v>164255</v>
      </c>
      <c r="O154" s="107">
        <v>157992</v>
      </c>
      <c r="P154" s="107">
        <v>158780</v>
      </c>
      <c r="Q154" s="107">
        <v>82112</v>
      </c>
      <c r="R154" s="107">
        <v>10575</v>
      </c>
      <c r="S154" s="107"/>
      <c r="T154" s="107"/>
      <c r="U154" s="107">
        <v>10575</v>
      </c>
      <c r="V154" s="107">
        <v>39323</v>
      </c>
      <c r="W154" s="107"/>
      <c r="X154" s="107"/>
      <c r="Y154" s="107">
        <v>39323</v>
      </c>
      <c r="Z154" s="107">
        <v>132010</v>
      </c>
      <c r="AA154" s="107">
        <v>0</v>
      </c>
      <c r="AB154" s="107">
        <v>0</v>
      </c>
      <c r="AC154" s="107">
        <v>132010</v>
      </c>
      <c r="AD154" s="107"/>
      <c r="AE154" s="107"/>
      <c r="AF154" s="107"/>
      <c r="AG154" s="107">
        <v>0</v>
      </c>
      <c r="AH154" s="107">
        <v>132010</v>
      </c>
      <c r="AI154" s="107">
        <v>0</v>
      </c>
      <c r="AJ154" s="107">
        <v>0</v>
      </c>
      <c r="AK154" s="107">
        <v>132010</v>
      </c>
      <c r="AL154" s="107">
        <v>25982</v>
      </c>
      <c r="AM154" s="107">
        <v>788</v>
      </c>
      <c r="AN154" s="107">
        <v>0</v>
      </c>
      <c r="AO154" s="107">
        <v>26770</v>
      </c>
      <c r="AP154" s="107">
        <v>46895</v>
      </c>
      <c r="AQ154" s="107">
        <v>118125</v>
      </c>
      <c r="AR154" s="107">
        <v>0</v>
      </c>
      <c r="AS154" s="107">
        <v>788</v>
      </c>
      <c r="AT154" s="107">
        <v>0</v>
      </c>
      <c r="AU154" s="107">
        <v>0</v>
      </c>
      <c r="AV154" s="107">
        <v>15000</v>
      </c>
      <c r="AW154" s="107">
        <v>0</v>
      </c>
      <c r="AX154" s="107">
        <v>24500</v>
      </c>
      <c r="AY154" s="107">
        <v>0</v>
      </c>
      <c r="AZ154" s="107">
        <v>40655</v>
      </c>
      <c r="BA154" s="108">
        <v>158780</v>
      </c>
      <c r="BB154" s="107"/>
      <c r="BC154" s="107"/>
      <c r="BD154" s="107"/>
      <c r="BE154" s="107">
        <v>15503</v>
      </c>
      <c r="BF154" s="108">
        <v>15503</v>
      </c>
      <c r="BG154" s="107">
        <v>19203</v>
      </c>
      <c r="BH154" s="107">
        <v>5437</v>
      </c>
      <c r="BI154" s="107">
        <v>7436</v>
      </c>
    </row>
    <row r="155" spans="1:61" s="109" customFormat="1">
      <c r="A155" s="106" t="s">
        <v>221</v>
      </c>
      <c r="B155" s="106" t="s">
        <v>444</v>
      </c>
      <c r="C155" s="106" t="s">
        <v>318</v>
      </c>
      <c r="D155" s="106" t="s">
        <v>457</v>
      </c>
      <c r="E155" s="106" t="s">
        <v>446</v>
      </c>
      <c r="F155" s="106" t="s">
        <v>320</v>
      </c>
      <c r="G155" s="106"/>
      <c r="H155" s="106" t="s">
        <v>328</v>
      </c>
      <c r="I155" s="106" t="s">
        <v>354</v>
      </c>
      <c r="J155" s="106" t="s">
        <v>328</v>
      </c>
      <c r="K155" s="107">
        <v>15</v>
      </c>
      <c r="L155" s="107">
        <v>1978</v>
      </c>
      <c r="M155" s="107">
        <v>1978</v>
      </c>
      <c r="N155" s="107"/>
      <c r="O155" s="107"/>
      <c r="P155" s="107">
        <v>0</v>
      </c>
      <c r="Q155" s="107">
        <v>0</v>
      </c>
      <c r="R155" s="107"/>
      <c r="S155" s="107"/>
      <c r="T155" s="107"/>
      <c r="U155" s="107">
        <v>0</v>
      </c>
      <c r="V155" s="107"/>
      <c r="W155" s="107"/>
      <c r="X155" s="107"/>
      <c r="Y155" s="107">
        <v>0</v>
      </c>
      <c r="Z155" s="107">
        <v>0</v>
      </c>
      <c r="AA155" s="107">
        <v>0</v>
      </c>
      <c r="AB155" s="107">
        <v>0</v>
      </c>
      <c r="AC155" s="107">
        <v>0</v>
      </c>
      <c r="AD155" s="107"/>
      <c r="AE155" s="107"/>
      <c r="AF155" s="107"/>
      <c r="AG155" s="107">
        <v>0</v>
      </c>
      <c r="AH155" s="107">
        <v>0</v>
      </c>
      <c r="AI155" s="107">
        <v>0</v>
      </c>
      <c r="AJ155" s="107">
        <v>0</v>
      </c>
      <c r="AK155" s="107">
        <v>0</v>
      </c>
      <c r="AL155" s="107">
        <v>0</v>
      </c>
      <c r="AM155" s="107">
        <v>0</v>
      </c>
      <c r="AN155" s="107">
        <v>0</v>
      </c>
      <c r="AO155" s="107">
        <v>0</v>
      </c>
      <c r="AP155" s="107">
        <v>100000</v>
      </c>
      <c r="AQ155" s="107">
        <v>138500</v>
      </c>
      <c r="AR155" s="107">
        <v>20000</v>
      </c>
      <c r="AS155" s="107">
        <v>20000</v>
      </c>
      <c r="AT155" s="107">
        <v>0</v>
      </c>
      <c r="AU155" s="107">
        <v>10000</v>
      </c>
      <c r="AV155" s="107">
        <v>0</v>
      </c>
      <c r="AW155" s="107">
        <v>0</v>
      </c>
      <c r="AX155" s="107">
        <v>5000</v>
      </c>
      <c r="AY155" s="107">
        <v>0</v>
      </c>
      <c r="AZ155" s="107">
        <v>42000</v>
      </c>
      <c r="BA155" s="108">
        <v>180500</v>
      </c>
      <c r="BB155" s="107"/>
      <c r="BC155" s="107">
        <v>60000</v>
      </c>
      <c r="BD155" s="107"/>
      <c r="BE155" s="107"/>
      <c r="BF155" s="108">
        <v>60000</v>
      </c>
      <c r="BG155" s="107">
        <v>66350</v>
      </c>
      <c r="BH155" s="107">
        <v>6000</v>
      </c>
      <c r="BI155" s="107">
        <v>6300</v>
      </c>
    </row>
    <row r="156" spans="1:61" s="109" customFormat="1">
      <c r="A156" s="106" t="s">
        <v>221</v>
      </c>
      <c r="B156" s="106" t="s">
        <v>444</v>
      </c>
      <c r="C156" s="106" t="s">
        <v>318</v>
      </c>
      <c r="D156" s="106" t="s">
        <v>457</v>
      </c>
      <c r="E156" s="106" t="s">
        <v>446</v>
      </c>
      <c r="F156" s="106" t="s">
        <v>320</v>
      </c>
      <c r="G156" s="106"/>
      <c r="H156" s="106" t="s">
        <v>328</v>
      </c>
      <c r="I156" s="106" t="s">
        <v>354</v>
      </c>
      <c r="J156" s="106" t="s">
        <v>328</v>
      </c>
      <c r="K156" s="107">
        <v>15</v>
      </c>
      <c r="L156" s="107">
        <v>1978</v>
      </c>
      <c r="M156" s="107">
        <v>1978</v>
      </c>
      <c r="N156" s="107"/>
      <c r="O156" s="107"/>
      <c r="P156" s="107">
        <v>0</v>
      </c>
      <c r="Q156" s="107">
        <v>0</v>
      </c>
      <c r="R156" s="107"/>
      <c r="S156" s="107"/>
      <c r="T156" s="107"/>
      <c r="U156" s="107">
        <v>0</v>
      </c>
      <c r="V156" s="107"/>
      <c r="W156" s="107"/>
      <c r="X156" s="107"/>
      <c r="Y156" s="107">
        <v>0</v>
      </c>
      <c r="Z156" s="107">
        <v>0</v>
      </c>
      <c r="AA156" s="107">
        <v>0</v>
      </c>
      <c r="AB156" s="107">
        <v>0</v>
      </c>
      <c r="AC156" s="107">
        <v>0</v>
      </c>
      <c r="AD156" s="107"/>
      <c r="AE156" s="107"/>
      <c r="AF156" s="107"/>
      <c r="AG156" s="107">
        <v>0</v>
      </c>
      <c r="AH156" s="107">
        <v>0</v>
      </c>
      <c r="AI156" s="107">
        <v>0</v>
      </c>
      <c r="AJ156" s="107">
        <v>0</v>
      </c>
      <c r="AK156" s="107">
        <v>0</v>
      </c>
      <c r="AL156" s="107">
        <v>0</v>
      </c>
      <c r="AM156" s="107">
        <v>0</v>
      </c>
      <c r="AN156" s="107">
        <v>0</v>
      </c>
      <c r="AO156" s="107">
        <v>0</v>
      </c>
      <c r="AP156" s="107">
        <v>120000</v>
      </c>
      <c r="AQ156" s="107">
        <v>181500</v>
      </c>
      <c r="AR156" s="107">
        <v>22000</v>
      </c>
      <c r="AS156" s="107">
        <v>22000</v>
      </c>
      <c r="AT156" s="107">
        <v>5000</v>
      </c>
      <c r="AU156" s="107">
        <v>10000</v>
      </c>
      <c r="AV156" s="107">
        <v>0</v>
      </c>
      <c r="AW156" s="107">
        <v>0</v>
      </c>
      <c r="AX156" s="107">
        <v>4154</v>
      </c>
      <c r="AY156" s="107">
        <v>0</v>
      </c>
      <c r="AZ156" s="107">
        <v>48654</v>
      </c>
      <c r="BA156" s="108">
        <v>230154</v>
      </c>
      <c r="BB156" s="107"/>
      <c r="BC156" s="107">
        <v>60000</v>
      </c>
      <c r="BD156" s="107"/>
      <c r="BE156" s="107"/>
      <c r="BF156" s="108">
        <v>60000</v>
      </c>
      <c r="BG156" s="107">
        <v>66500</v>
      </c>
      <c r="BH156" s="107">
        <v>8500</v>
      </c>
      <c r="BI156" s="107">
        <v>9000</v>
      </c>
    </row>
    <row r="157" spans="1:61" s="109" customFormat="1">
      <c r="A157" s="106" t="s">
        <v>221</v>
      </c>
      <c r="B157" s="106" t="s">
        <v>444</v>
      </c>
      <c r="C157" s="106" t="s">
        <v>318</v>
      </c>
      <c r="D157" s="106" t="s">
        <v>457</v>
      </c>
      <c r="E157" s="106" t="s">
        <v>446</v>
      </c>
      <c r="F157" s="106" t="s">
        <v>320</v>
      </c>
      <c r="G157" s="106" t="s">
        <v>447</v>
      </c>
      <c r="H157" s="106" t="s">
        <v>332</v>
      </c>
      <c r="I157" s="106" t="s">
        <v>363</v>
      </c>
      <c r="J157" s="106" t="s">
        <v>331</v>
      </c>
      <c r="K157" s="107">
        <v>15</v>
      </c>
      <c r="L157" s="107">
        <v>2001</v>
      </c>
      <c r="M157" s="107"/>
      <c r="N157" s="107"/>
      <c r="O157" s="107"/>
      <c r="P157" s="107">
        <v>0</v>
      </c>
      <c r="Q157" s="107">
        <v>0</v>
      </c>
      <c r="R157" s="107"/>
      <c r="S157" s="107"/>
      <c r="T157" s="107"/>
      <c r="U157" s="107">
        <v>0</v>
      </c>
      <c r="V157" s="107"/>
      <c r="W157" s="107"/>
      <c r="X157" s="107"/>
      <c r="Y157" s="107">
        <v>0</v>
      </c>
      <c r="Z157" s="107">
        <v>0</v>
      </c>
      <c r="AA157" s="107">
        <v>0</v>
      </c>
      <c r="AB157" s="107">
        <v>0</v>
      </c>
      <c r="AC157" s="107">
        <v>0</v>
      </c>
      <c r="AD157" s="107"/>
      <c r="AE157" s="107"/>
      <c r="AF157" s="107"/>
      <c r="AG157" s="107">
        <v>0</v>
      </c>
      <c r="AH157" s="107">
        <v>0</v>
      </c>
      <c r="AI157" s="107">
        <v>0</v>
      </c>
      <c r="AJ157" s="107">
        <v>0</v>
      </c>
      <c r="AK157" s="107">
        <v>0</v>
      </c>
      <c r="AL157" s="107">
        <v>0</v>
      </c>
      <c r="AM157" s="107">
        <v>0</v>
      </c>
      <c r="AN157" s="107">
        <v>0</v>
      </c>
      <c r="AO157" s="107">
        <v>0</v>
      </c>
      <c r="AP157" s="107">
        <v>35000</v>
      </c>
      <c r="AQ157" s="107">
        <v>35000</v>
      </c>
      <c r="AR157" s="107">
        <v>18000</v>
      </c>
      <c r="AS157" s="107">
        <v>18000</v>
      </c>
      <c r="AT157" s="107">
        <v>20000</v>
      </c>
      <c r="AU157" s="107">
        <v>7500</v>
      </c>
      <c r="AV157" s="107">
        <v>0</v>
      </c>
      <c r="AW157" s="107">
        <v>0</v>
      </c>
      <c r="AX157" s="107">
        <v>4400</v>
      </c>
      <c r="AY157" s="107">
        <v>0</v>
      </c>
      <c r="AZ157" s="107">
        <v>52400</v>
      </c>
      <c r="BA157" s="108">
        <v>87400</v>
      </c>
      <c r="BB157" s="107"/>
      <c r="BC157" s="107">
        <v>26145</v>
      </c>
      <c r="BD157" s="107"/>
      <c r="BE157" s="107"/>
      <c r="BF157" s="108">
        <v>26145</v>
      </c>
      <c r="BG157" s="107">
        <v>29245</v>
      </c>
      <c r="BH157" s="107">
        <v>5500</v>
      </c>
      <c r="BI157" s="107">
        <v>5500</v>
      </c>
    </row>
    <row r="158" spans="1:61" s="109" customFormat="1">
      <c r="A158" s="106" t="s">
        <v>221</v>
      </c>
      <c r="B158" s="106" t="s">
        <v>444</v>
      </c>
      <c r="C158" s="106" t="s">
        <v>318</v>
      </c>
      <c r="D158" s="106" t="s">
        <v>457</v>
      </c>
      <c r="E158" s="106" t="s">
        <v>446</v>
      </c>
      <c r="F158" s="106" t="s">
        <v>320</v>
      </c>
      <c r="G158" s="106"/>
      <c r="H158" s="106" t="s">
        <v>332</v>
      </c>
      <c r="I158" s="106" t="s">
        <v>363</v>
      </c>
      <c r="J158" s="106" t="s">
        <v>331</v>
      </c>
      <c r="K158" s="107">
        <v>15</v>
      </c>
      <c r="L158" s="107">
        <v>2001</v>
      </c>
      <c r="M158" s="107"/>
      <c r="N158" s="107"/>
      <c r="O158" s="107"/>
      <c r="P158" s="107">
        <v>0</v>
      </c>
      <c r="Q158" s="107">
        <v>0</v>
      </c>
      <c r="R158" s="107"/>
      <c r="S158" s="107"/>
      <c r="T158" s="107"/>
      <c r="U158" s="107">
        <v>0</v>
      </c>
      <c r="V158" s="107"/>
      <c r="W158" s="107"/>
      <c r="X158" s="107"/>
      <c r="Y158" s="107">
        <v>0</v>
      </c>
      <c r="Z158" s="107">
        <v>0</v>
      </c>
      <c r="AA158" s="107">
        <v>0</v>
      </c>
      <c r="AB158" s="107">
        <v>0</v>
      </c>
      <c r="AC158" s="107">
        <v>0</v>
      </c>
      <c r="AD158" s="107"/>
      <c r="AE158" s="107"/>
      <c r="AF158" s="107"/>
      <c r="AG158" s="107">
        <v>0</v>
      </c>
      <c r="AH158" s="107">
        <v>0</v>
      </c>
      <c r="AI158" s="107">
        <v>0</v>
      </c>
      <c r="AJ158" s="107">
        <v>0</v>
      </c>
      <c r="AK158" s="107">
        <v>0</v>
      </c>
      <c r="AL158" s="107">
        <v>0</v>
      </c>
      <c r="AM158" s="107">
        <v>0</v>
      </c>
      <c r="AN158" s="107">
        <v>0</v>
      </c>
      <c r="AO158" s="107">
        <v>0</v>
      </c>
      <c r="AP158" s="107">
        <v>35000</v>
      </c>
      <c r="AQ158" s="107">
        <v>35000</v>
      </c>
      <c r="AR158" s="107">
        <v>20000</v>
      </c>
      <c r="AS158" s="107">
        <v>20000</v>
      </c>
      <c r="AT158" s="107">
        <v>21000</v>
      </c>
      <c r="AU158" s="107">
        <v>10000</v>
      </c>
      <c r="AV158" s="107">
        <v>0</v>
      </c>
      <c r="AW158" s="107">
        <v>0</v>
      </c>
      <c r="AX158" s="107">
        <v>0</v>
      </c>
      <c r="AY158" s="107">
        <v>0</v>
      </c>
      <c r="AZ158" s="107">
        <v>53500</v>
      </c>
      <c r="BA158" s="108">
        <v>88500</v>
      </c>
      <c r="BB158" s="107"/>
      <c r="BC158" s="107">
        <v>27876</v>
      </c>
      <c r="BD158" s="107"/>
      <c r="BE158" s="107"/>
      <c r="BF158" s="108">
        <v>27876</v>
      </c>
      <c r="BG158" s="107">
        <v>30672</v>
      </c>
      <c r="BH158" s="107">
        <v>5500</v>
      </c>
      <c r="BI158" s="107">
        <v>5500</v>
      </c>
    </row>
    <row r="159" spans="1:61" s="109" customFormat="1">
      <c r="A159" s="106" t="s">
        <v>221</v>
      </c>
      <c r="B159" s="106" t="s">
        <v>444</v>
      </c>
      <c r="C159" s="106" t="s">
        <v>318</v>
      </c>
      <c r="D159" s="106" t="s">
        <v>458</v>
      </c>
      <c r="E159" s="106" t="s">
        <v>446</v>
      </c>
      <c r="F159" s="106" t="s">
        <v>320</v>
      </c>
      <c r="G159" s="106" t="s">
        <v>459</v>
      </c>
      <c r="H159" s="106" t="s">
        <v>331</v>
      </c>
      <c r="I159" s="106"/>
      <c r="J159" s="106" t="s">
        <v>197</v>
      </c>
      <c r="K159" s="107">
        <v>0</v>
      </c>
      <c r="L159" s="107">
        <v>1967</v>
      </c>
      <c r="M159" s="107"/>
      <c r="N159" s="107"/>
      <c r="O159" s="107"/>
      <c r="P159" s="107">
        <v>0</v>
      </c>
      <c r="Q159" s="107">
        <v>0</v>
      </c>
      <c r="R159" s="107"/>
      <c r="S159" s="107"/>
      <c r="T159" s="107"/>
      <c r="U159" s="107">
        <v>0</v>
      </c>
      <c r="V159" s="107"/>
      <c r="W159" s="107"/>
      <c r="X159" s="107"/>
      <c r="Y159" s="107">
        <v>0</v>
      </c>
      <c r="Z159" s="107">
        <v>0</v>
      </c>
      <c r="AA159" s="107">
        <v>0</v>
      </c>
      <c r="AB159" s="107">
        <v>0</v>
      </c>
      <c r="AC159" s="107">
        <v>0</v>
      </c>
      <c r="AD159" s="107"/>
      <c r="AE159" s="107"/>
      <c r="AF159" s="107"/>
      <c r="AG159" s="107">
        <v>0</v>
      </c>
      <c r="AH159" s="107">
        <v>0</v>
      </c>
      <c r="AI159" s="107">
        <v>0</v>
      </c>
      <c r="AJ159" s="107">
        <v>0</v>
      </c>
      <c r="AK159" s="107">
        <v>0</v>
      </c>
      <c r="AL159" s="107">
        <v>0</v>
      </c>
      <c r="AM159" s="107">
        <v>0</v>
      </c>
      <c r="AN159" s="107">
        <v>0</v>
      </c>
      <c r="AO159" s="107">
        <v>0</v>
      </c>
      <c r="AP159" s="107">
        <v>189996</v>
      </c>
      <c r="AQ159" s="107">
        <v>216910</v>
      </c>
      <c r="AR159" s="107">
        <v>17538</v>
      </c>
      <c r="AS159" s="107">
        <v>17538</v>
      </c>
      <c r="AT159" s="107">
        <v>5000</v>
      </c>
      <c r="AU159" s="107">
        <v>0</v>
      </c>
      <c r="AV159" s="107">
        <v>0</v>
      </c>
      <c r="AW159" s="107">
        <v>0</v>
      </c>
      <c r="AX159" s="107">
        <v>0</v>
      </c>
      <c r="AY159" s="107">
        <v>0</v>
      </c>
      <c r="AZ159" s="107">
        <v>477008</v>
      </c>
      <c r="BA159" s="108">
        <v>693918</v>
      </c>
      <c r="BB159" s="107"/>
      <c r="BC159" s="107">
        <v>209421</v>
      </c>
      <c r="BD159" s="107"/>
      <c r="BE159" s="107">
        <v>73683</v>
      </c>
      <c r="BF159" s="108">
        <v>283104</v>
      </c>
      <c r="BG159" s="107">
        <v>360242</v>
      </c>
      <c r="BH159" s="107">
        <v>19363</v>
      </c>
      <c r="BI159" s="107">
        <v>20561</v>
      </c>
    </row>
    <row r="160" spans="1:61" s="109" customFormat="1">
      <c r="A160" s="106" t="s">
        <v>221</v>
      </c>
      <c r="B160" s="106" t="s">
        <v>444</v>
      </c>
      <c r="C160" s="106" t="s">
        <v>318</v>
      </c>
      <c r="D160" s="106" t="s">
        <v>458</v>
      </c>
      <c r="E160" s="106" t="s">
        <v>446</v>
      </c>
      <c r="F160" s="106" t="s">
        <v>320</v>
      </c>
      <c r="G160" s="106" t="s">
        <v>459</v>
      </c>
      <c r="H160" s="106" t="s">
        <v>331</v>
      </c>
      <c r="I160" s="106"/>
      <c r="J160" s="106" t="s">
        <v>197</v>
      </c>
      <c r="K160" s="107">
        <v>0</v>
      </c>
      <c r="L160" s="107">
        <v>1967</v>
      </c>
      <c r="M160" s="107"/>
      <c r="N160" s="107"/>
      <c r="O160" s="107"/>
      <c r="P160" s="107">
        <v>0</v>
      </c>
      <c r="Q160" s="107">
        <v>0</v>
      </c>
      <c r="R160" s="107"/>
      <c r="S160" s="107"/>
      <c r="T160" s="107"/>
      <c r="U160" s="107">
        <v>0</v>
      </c>
      <c r="V160" s="107"/>
      <c r="W160" s="107"/>
      <c r="X160" s="107"/>
      <c r="Y160" s="107">
        <v>0</v>
      </c>
      <c r="Z160" s="107">
        <v>0</v>
      </c>
      <c r="AA160" s="107">
        <v>0</v>
      </c>
      <c r="AB160" s="107">
        <v>0</v>
      </c>
      <c r="AC160" s="107">
        <v>0</v>
      </c>
      <c r="AD160" s="107"/>
      <c r="AE160" s="107"/>
      <c r="AF160" s="107"/>
      <c r="AG160" s="107">
        <v>0</v>
      </c>
      <c r="AH160" s="107">
        <v>0</v>
      </c>
      <c r="AI160" s="107">
        <v>0</v>
      </c>
      <c r="AJ160" s="107">
        <v>0</v>
      </c>
      <c r="AK160" s="107">
        <v>0</v>
      </c>
      <c r="AL160" s="107">
        <v>0</v>
      </c>
      <c r="AM160" s="107">
        <v>0</v>
      </c>
      <c r="AN160" s="107">
        <v>0</v>
      </c>
      <c r="AO160" s="107">
        <v>0</v>
      </c>
      <c r="AP160" s="107">
        <v>374881</v>
      </c>
      <c r="AQ160" s="107">
        <v>518346</v>
      </c>
      <c r="AR160" s="107">
        <v>27194</v>
      </c>
      <c r="AS160" s="107">
        <v>27194</v>
      </c>
      <c r="AT160" s="107">
        <v>32000</v>
      </c>
      <c r="AU160" s="107">
        <v>0</v>
      </c>
      <c r="AV160" s="107">
        <v>0</v>
      </c>
      <c r="AW160" s="107">
        <v>0</v>
      </c>
      <c r="AX160" s="107">
        <v>17770</v>
      </c>
      <c r="AY160" s="107">
        <v>0</v>
      </c>
      <c r="AZ160" s="107">
        <v>444031</v>
      </c>
      <c r="BA160" s="108">
        <v>962377</v>
      </c>
      <c r="BB160" s="107"/>
      <c r="BC160" s="107">
        <v>246005</v>
      </c>
      <c r="BD160" s="107"/>
      <c r="BE160" s="107">
        <v>121871</v>
      </c>
      <c r="BF160" s="108">
        <v>367876</v>
      </c>
      <c r="BG160" s="107">
        <v>479252</v>
      </c>
      <c r="BH160" s="107">
        <v>34310</v>
      </c>
      <c r="BI160" s="107">
        <v>37142</v>
      </c>
    </row>
    <row r="161" spans="1:61" s="109" customFormat="1">
      <c r="A161" s="106" t="s">
        <v>221</v>
      </c>
      <c r="B161" s="106" t="s">
        <v>444</v>
      </c>
      <c r="C161" s="106" t="s">
        <v>318</v>
      </c>
      <c r="D161" s="106" t="s">
        <v>460</v>
      </c>
      <c r="E161" s="106" t="s">
        <v>446</v>
      </c>
      <c r="F161" s="106" t="s">
        <v>320</v>
      </c>
      <c r="G161" s="106" t="s">
        <v>440</v>
      </c>
      <c r="H161" s="106" t="s">
        <v>324</v>
      </c>
      <c r="I161" s="106" t="s">
        <v>363</v>
      </c>
      <c r="J161" s="106" t="s">
        <v>206</v>
      </c>
      <c r="K161" s="107">
        <v>7</v>
      </c>
      <c r="L161" s="107">
        <v>2007</v>
      </c>
      <c r="M161" s="107"/>
      <c r="N161" s="107"/>
      <c r="O161" s="107"/>
      <c r="P161" s="107">
        <v>0</v>
      </c>
      <c r="Q161" s="107">
        <v>0</v>
      </c>
      <c r="R161" s="107"/>
      <c r="S161" s="107"/>
      <c r="T161" s="107"/>
      <c r="U161" s="107">
        <v>0</v>
      </c>
      <c r="V161" s="107"/>
      <c r="W161" s="107"/>
      <c r="X161" s="107"/>
      <c r="Y161" s="107">
        <v>0</v>
      </c>
      <c r="Z161" s="107">
        <v>0</v>
      </c>
      <c r="AA161" s="107">
        <v>0</v>
      </c>
      <c r="AB161" s="107">
        <v>0</v>
      </c>
      <c r="AC161" s="107">
        <v>0</v>
      </c>
      <c r="AD161" s="107"/>
      <c r="AE161" s="107"/>
      <c r="AF161" s="107"/>
      <c r="AG161" s="107">
        <v>0</v>
      </c>
      <c r="AH161" s="107">
        <v>0</v>
      </c>
      <c r="AI161" s="107">
        <v>0</v>
      </c>
      <c r="AJ161" s="107">
        <v>0</v>
      </c>
      <c r="AK161" s="107">
        <v>0</v>
      </c>
      <c r="AL161" s="107">
        <v>0</v>
      </c>
      <c r="AM161" s="107">
        <v>0</v>
      </c>
      <c r="AN161" s="107">
        <v>0</v>
      </c>
      <c r="AO161" s="107">
        <v>0</v>
      </c>
      <c r="AP161" s="107">
        <v>0</v>
      </c>
      <c r="AQ161" s="107">
        <v>52441</v>
      </c>
      <c r="AR161" s="107">
        <v>3100</v>
      </c>
      <c r="AS161" s="107">
        <v>3100</v>
      </c>
      <c r="AT161" s="107">
        <v>0</v>
      </c>
      <c r="AU161" s="107">
        <v>7157</v>
      </c>
      <c r="AV161" s="107">
        <v>0</v>
      </c>
      <c r="AW161" s="107">
        <v>0</v>
      </c>
      <c r="AX161" s="107">
        <v>0</v>
      </c>
      <c r="AY161" s="107">
        <v>0</v>
      </c>
      <c r="AZ161" s="107">
        <v>304273</v>
      </c>
      <c r="BA161" s="108">
        <v>356714</v>
      </c>
      <c r="BB161" s="107"/>
      <c r="BC161" s="107">
        <v>162696</v>
      </c>
      <c r="BD161" s="107"/>
      <c r="BE161" s="107"/>
      <c r="BF161" s="108">
        <v>162696</v>
      </c>
      <c r="BG161" s="107">
        <v>211276</v>
      </c>
      <c r="BH161" s="107">
        <v>0</v>
      </c>
      <c r="BI161" s="107">
        <v>320</v>
      </c>
    </row>
    <row r="162" spans="1:61" s="109" customFormat="1">
      <c r="A162" s="106" t="s">
        <v>221</v>
      </c>
      <c r="B162" s="106" t="s">
        <v>444</v>
      </c>
      <c r="C162" s="106" t="s">
        <v>318</v>
      </c>
      <c r="D162" s="106" t="s">
        <v>460</v>
      </c>
      <c r="E162" s="106" t="s">
        <v>446</v>
      </c>
      <c r="F162" s="106" t="s">
        <v>320</v>
      </c>
      <c r="G162" s="106" t="s">
        <v>440</v>
      </c>
      <c r="H162" s="106" t="s">
        <v>324</v>
      </c>
      <c r="I162" s="106" t="s">
        <v>363</v>
      </c>
      <c r="J162" s="106" t="s">
        <v>206</v>
      </c>
      <c r="K162" s="107">
        <v>7</v>
      </c>
      <c r="L162" s="107">
        <v>2007</v>
      </c>
      <c r="M162" s="107"/>
      <c r="N162" s="107"/>
      <c r="O162" s="107"/>
      <c r="P162" s="107">
        <v>0</v>
      </c>
      <c r="Q162" s="107">
        <v>0</v>
      </c>
      <c r="R162" s="107"/>
      <c r="S162" s="107"/>
      <c r="T162" s="107"/>
      <c r="U162" s="107">
        <v>0</v>
      </c>
      <c r="V162" s="107"/>
      <c r="W162" s="107"/>
      <c r="X162" s="107"/>
      <c r="Y162" s="107">
        <v>0</v>
      </c>
      <c r="Z162" s="107">
        <v>0</v>
      </c>
      <c r="AA162" s="107">
        <v>0</v>
      </c>
      <c r="AB162" s="107">
        <v>0</v>
      </c>
      <c r="AC162" s="107">
        <v>0</v>
      </c>
      <c r="AD162" s="107"/>
      <c r="AE162" s="107"/>
      <c r="AF162" s="107"/>
      <c r="AG162" s="107">
        <v>0</v>
      </c>
      <c r="AH162" s="107">
        <v>0</v>
      </c>
      <c r="AI162" s="107">
        <v>0</v>
      </c>
      <c r="AJ162" s="107">
        <v>0</v>
      </c>
      <c r="AK162" s="107">
        <v>0</v>
      </c>
      <c r="AL162" s="107">
        <v>0</v>
      </c>
      <c r="AM162" s="107">
        <v>0</v>
      </c>
      <c r="AN162" s="107">
        <v>0</v>
      </c>
      <c r="AO162" s="107">
        <v>0</v>
      </c>
      <c r="AP162" s="107">
        <v>0</v>
      </c>
      <c r="AQ162" s="107">
        <v>89439</v>
      </c>
      <c r="AR162" s="107">
        <v>2200</v>
      </c>
      <c r="AS162" s="107">
        <v>2200</v>
      </c>
      <c r="AT162" s="107">
        <v>0</v>
      </c>
      <c r="AU162" s="107">
        <v>46121</v>
      </c>
      <c r="AV162" s="107">
        <v>0</v>
      </c>
      <c r="AW162" s="107">
        <v>0</v>
      </c>
      <c r="AX162" s="107">
        <v>0</v>
      </c>
      <c r="AY162" s="107">
        <v>0</v>
      </c>
      <c r="AZ162" s="107">
        <v>268993</v>
      </c>
      <c r="BA162" s="108">
        <v>358432</v>
      </c>
      <c r="BB162" s="107"/>
      <c r="BC162" s="107">
        <v>162696</v>
      </c>
      <c r="BD162" s="107"/>
      <c r="BE162" s="107"/>
      <c r="BF162" s="108">
        <v>162696</v>
      </c>
      <c r="BG162" s="107">
        <v>211276</v>
      </c>
      <c r="BH162" s="107">
        <v>0</v>
      </c>
      <c r="BI162" s="107">
        <v>510</v>
      </c>
    </row>
    <row r="163" spans="1:61" s="109" customFormat="1">
      <c r="A163" s="106" t="s">
        <v>221</v>
      </c>
      <c r="B163" s="106" t="s">
        <v>444</v>
      </c>
      <c r="C163" s="106" t="s">
        <v>318</v>
      </c>
      <c r="D163" s="106" t="s">
        <v>461</v>
      </c>
      <c r="E163" s="106" t="s">
        <v>446</v>
      </c>
      <c r="F163" s="106" t="s">
        <v>320</v>
      </c>
      <c r="G163" s="106" t="s">
        <v>416</v>
      </c>
      <c r="H163" s="106" t="s">
        <v>326</v>
      </c>
      <c r="I163" s="106" t="s">
        <v>354</v>
      </c>
      <c r="J163" s="106" t="s">
        <v>328</v>
      </c>
      <c r="K163" s="107">
        <v>7</v>
      </c>
      <c r="L163" s="107">
        <v>2005</v>
      </c>
      <c r="M163" s="107">
        <v>2005</v>
      </c>
      <c r="N163" s="107"/>
      <c r="O163" s="107"/>
      <c r="P163" s="107">
        <v>0</v>
      </c>
      <c r="Q163" s="107">
        <v>0</v>
      </c>
      <c r="R163" s="107"/>
      <c r="S163" s="107"/>
      <c r="T163" s="107"/>
      <c r="U163" s="107">
        <v>0</v>
      </c>
      <c r="V163" s="107"/>
      <c r="W163" s="107"/>
      <c r="X163" s="107"/>
      <c r="Y163" s="107">
        <v>0</v>
      </c>
      <c r="Z163" s="107"/>
      <c r="AA163" s="107"/>
      <c r="AB163" s="107"/>
      <c r="AC163" s="107">
        <v>0</v>
      </c>
      <c r="AD163" s="107"/>
      <c r="AE163" s="107"/>
      <c r="AF163" s="107"/>
      <c r="AG163" s="107">
        <v>0</v>
      </c>
      <c r="AH163" s="107">
        <v>0</v>
      </c>
      <c r="AI163" s="107"/>
      <c r="AJ163" s="107"/>
      <c r="AK163" s="107">
        <v>0</v>
      </c>
      <c r="AL163" s="107">
        <v>0</v>
      </c>
      <c r="AM163" s="107">
        <v>0</v>
      </c>
      <c r="AN163" s="107">
        <v>0</v>
      </c>
      <c r="AO163" s="107">
        <v>0</v>
      </c>
      <c r="AP163" s="107">
        <v>9294</v>
      </c>
      <c r="AQ163" s="107">
        <v>13475</v>
      </c>
      <c r="AR163" s="107">
        <v>3980</v>
      </c>
      <c r="AS163" s="107">
        <v>3980</v>
      </c>
      <c r="AT163" s="107">
        <v>1200</v>
      </c>
      <c r="AU163" s="107">
        <v>4000</v>
      </c>
      <c r="AV163" s="107">
        <v>0</v>
      </c>
      <c r="AW163" s="107">
        <v>0</v>
      </c>
      <c r="AX163" s="107">
        <v>5000</v>
      </c>
      <c r="AY163" s="107">
        <v>0</v>
      </c>
      <c r="AZ163" s="107">
        <v>27870</v>
      </c>
      <c r="BA163" s="108">
        <v>41345</v>
      </c>
      <c r="BB163" s="107"/>
      <c r="BC163" s="107"/>
      <c r="BD163" s="107"/>
      <c r="BE163" s="107"/>
      <c r="BF163" s="108">
        <v>0</v>
      </c>
      <c r="BG163" s="107">
        <v>0</v>
      </c>
      <c r="BH163" s="107">
        <v>750</v>
      </c>
      <c r="BI163" s="107">
        <v>775</v>
      </c>
    </row>
    <row r="164" spans="1:61" s="109" customFormat="1">
      <c r="A164" s="106" t="s">
        <v>221</v>
      </c>
      <c r="B164" s="106" t="s">
        <v>444</v>
      </c>
      <c r="C164" s="106" t="s">
        <v>318</v>
      </c>
      <c r="D164" s="106" t="s">
        <v>461</v>
      </c>
      <c r="E164" s="106" t="s">
        <v>446</v>
      </c>
      <c r="F164" s="106" t="s">
        <v>320</v>
      </c>
      <c r="G164" s="106" t="s">
        <v>416</v>
      </c>
      <c r="H164" s="106" t="s">
        <v>326</v>
      </c>
      <c r="I164" s="106" t="s">
        <v>354</v>
      </c>
      <c r="J164" s="106" t="s">
        <v>328</v>
      </c>
      <c r="K164" s="107">
        <v>7</v>
      </c>
      <c r="L164" s="107">
        <v>2005</v>
      </c>
      <c r="M164" s="107">
        <v>2005</v>
      </c>
      <c r="N164" s="107"/>
      <c r="O164" s="107"/>
      <c r="P164" s="107">
        <v>0</v>
      </c>
      <c r="Q164" s="107">
        <v>0</v>
      </c>
      <c r="R164" s="107"/>
      <c r="S164" s="107"/>
      <c r="T164" s="107"/>
      <c r="U164" s="107">
        <v>0</v>
      </c>
      <c r="V164" s="107"/>
      <c r="W164" s="107"/>
      <c r="X164" s="107"/>
      <c r="Y164" s="107">
        <v>0</v>
      </c>
      <c r="Z164" s="107"/>
      <c r="AA164" s="107"/>
      <c r="AB164" s="107"/>
      <c r="AC164" s="107">
        <v>0</v>
      </c>
      <c r="AD164" s="107"/>
      <c r="AE164" s="107"/>
      <c r="AF164" s="107"/>
      <c r="AG164" s="107">
        <v>0</v>
      </c>
      <c r="AH164" s="107">
        <v>0</v>
      </c>
      <c r="AI164" s="107"/>
      <c r="AJ164" s="107"/>
      <c r="AK164" s="107">
        <v>0</v>
      </c>
      <c r="AL164" s="107">
        <v>0</v>
      </c>
      <c r="AM164" s="107">
        <v>0</v>
      </c>
      <c r="AN164" s="107">
        <v>0</v>
      </c>
      <c r="AO164" s="107">
        <v>0</v>
      </c>
      <c r="AP164" s="107">
        <v>10324</v>
      </c>
      <c r="AQ164" s="107">
        <v>16565</v>
      </c>
      <c r="AR164" s="107">
        <v>10624</v>
      </c>
      <c r="AS164" s="107">
        <v>10624</v>
      </c>
      <c r="AT164" s="107">
        <v>850</v>
      </c>
      <c r="AU164" s="107">
        <v>0</v>
      </c>
      <c r="AV164" s="107">
        <v>0</v>
      </c>
      <c r="AW164" s="107">
        <v>0</v>
      </c>
      <c r="AX164" s="107">
        <v>5000</v>
      </c>
      <c r="AY164" s="107">
        <v>0</v>
      </c>
      <c r="AZ164" s="107">
        <v>29354</v>
      </c>
      <c r="BA164" s="108">
        <v>45919</v>
      </c>
      <c r="BB164" s="107"/>
      <c r="BC164" s="107"/>
      <c r="BD164" s="107"/>
      <c r="BE164" s="107"/>
      <c r="BF164" s="108">
        <v>0</v>
      </c>
      <c r="BG164" s="107">
        <v>0</v>
      </c>
      <c r="BH164" s="107">
        <v>990</v>
      </c>
      <c r="BI164" s="107">
        <v>1020</v>
      </c>
    </row>
    <row r="165" spans="1:61" s="109" customFormat="1">
      <c r="A165" s="106" t="s">
        <v>221</v>
      </c>
      <c r="B165" s="106" t="s">
        <v>444</v>
      </c>
      <c r="C165" s="106" t="s">
        <v>318</v>
      </c>
      <c r="D165" s="106" t="s">
        <v>461</v>
      </c>
      <c r="E165" s="106" t="s">
        <v>446</v>
      </c>
      <c r="F165" s="106" t="s">
        <v>320</v>
      </c>
      <c r="G165" s="106" t="s">
        <v>416</v>
      </c>
      <c r="H165" s="106" t="s">
        <v>326</v>
      </c>
      <c r="I165" s="106" t="s">
        <v>354</v>
      </c>
      <c r="J165" s="106" t="s">
        <v>328</v>
      </c>
      <c r="K165" s="107">
        <v>8</v>
      </c>
      <c r="L165" s="107">
        <v>2005</v>
      </c>
      <c r="M165" s="107">
        <v>2005</v>
      </c>
      <c r="N165" s="107"/>
      <c r="O165" s="107"/>
      <c r="P165" s="107">
        <v>0</v>
      </c>
      <c r="Q165" s="107">
        <v>0</v>
      </c>
      <c r="R165" s="107"/>
      <c r="S165" s="107"/>
      <c r="T165" s="107"/>
      <c r="U165" s="107">
        <v>0</v>
      </c>
      <c r="V165" s="107"/>
      <c r="W165" s="107"/>
      <c r="X165" s="107"/>
      <c r="Y165" s="107">
        <v>0</v>
      </c>
      <c r="Z165" s="107">
        <v>0</v>
      </c>
      <c r="AA165" s="107">
        <v>0</v>
      </c>
      <c r="AB165" s="107">
        <v>0</v>
      </c>
      <c r="AC165" s="107">
        <v>0</v>
      </c>
      <c r="AD165" s="107"/>
      <c r="AE165" s="107"/>
      <c r="AF165" s="107"/>
      <c r="AG165" s="107">
        <v>0</v>
      </c>
      <c r="AH165" s="107">
        <v>0</v>
      </c>
      <c r="AI165" s="107">
        <v>0</v>
      </c>
      <c r="AJ165" s="107">
        <v>0</v>
      </c>
      <c r="AK165" s="107">
        <v>0</v>
      </c>
      <c r="AL165" s="107">
        <v>0</v>
      </c>
      <c r="AM165" s="107">
        <v>0</v>
      </c>
      <c r="AN165" s="107">
        <v>0</v>
      </c>
      <c r="AO165" s="107">
        <v>0</v>
      </c>
      <c r="AP165" s="107">
        <v>7502</v>
      </c>
      <c r="AQ165" s="107">
        <v>16028</v>
      </c>
      <c r="AR165" s="107">
        <v>11273</v>
      </c>
      <c r="AS165" s="107">
        <v>11273</v>
      </c>
      <c r="AT165" s="107">
        <v>950</v>
      </c>
      <c r="AU165" s="107">
        <v>2500</v>
      </c>
      <c r="AV165" s="107">
        <v>0</v>
      </c>
      <c r="AW165" s="107">
        <v>0</v>
      </c>
      <c r="AX165" s="107">
        <v>5000</v>
      </c>
      <c r="AY165" s="107">
        <v>0</v>
      </c>
      <c r="AZ165" s="107">
        <v>35223</v>
      </c>
      <c r="BA165" s="108">
        <v>51251</v>
      </c>
      <c r="BB165" s="107"/>
      <c r="BC165" s="107"/>
      <c r="BD165" s="107"/>
      <c r="BE165" s="107"/>
      <c r="BF165" s="108">
        <v>0</v>
      </c>
      <c r="BG165" s="107">
        <v>0</v>
      </c>
      <c r="BH165" s="107">
        <v>900</v>
      </c>
      <c r="BI165" s="107">
        <v>930</v>
      </c>
    </row>
    <row r="166" spans="1:61" s="109" customFormat="1">
      <c r="A166" s="106" t="s">
        <v>221</v>
      </c>
      <c r="B166" s="106" t="s">
        <v>444</v>
      </c>
      <c r="C166" s="106" t="s">
        <v>318</v>
      </c>
      <c r="D166" s="106" t="s">
        <v>462</v>
      </c>
      <c r="E166" s="106" t="s">
        <v>446</v>
      </c>
      <c r="F166" s="106" t="s">
        <v>320</v>
      </c>
      <c r="G166" s="106" t="s">
        <v>430</v>
      </c>
      <c r="H166" s="106" t="s">
        <v>198</v>
      </c>
      <c r="I166" s="106"/>
      <c r="J166" s="106" t="s">
        <v>339</v>
      </c>
      <c r="K166" s="107">
        <v>10</v>
      </c>
      <c r="L166" s="107">
        <v>1966</v>
      </c>
      <c r="M166" s="107">
        <v>1970</v>
      </c>
      <c r="N166" s="107">
        <v>48566</v>
      </c>
      <c r="O166" s="107">
        <v>73547</v>
      </c>
      <c r="P166" s="107">
        <v>73547</v>
      </c>
      <c r="Q166" s="107">
        <v>70028</v>
      </c>
      <c r="R166" s="107">
        <v>762</v>
      </c>
      <c r="S166" s="107"/>
      <c r="T166" s="107"/>
      <c r="U166" s="107">
        <v>762</v>
      </c>
      <c r="V166" s="107">
        <v>4602</v>
      </c>
      <c r="W166" s="107"/>
      <c r="X166" s="107"/>
      <c r="Y166" s="107">
        <v>4602</v>
      </c>
      <c r="Z166" s="107">
        <v>75392</v>
      </c>
      <c r="AA166" s="107">
        <v>0</v>
      </c>
      <c r="AB166" s="107">
        <v>0</v>
      </c>
      <c r="AC166" s="107">
        <v>75392</v>
      </c>
      <c r="AD166" s="107"/>
      <c r="AE166" s="107"/>
      <c r="AF166" s="107"/>
      <c r="AG166" s="107">
        <v>0</v>
      </c>
      <c r="AH166" s="107">
        <v>75392</v>
      </c>
      <c r="AI166" s="107">
        <v>0</v>
      </c>
      <c r="AJ166" s="107">
        <v>0</v>
      </c>
      <c r="AK166" s="107">
        <v>75392</v>
      </c>
      <c r="AL166" s="107">
        <v>-1845</v>
      </c>
      <c r="AM166" s="107">
        <v>0</v>
      </c>
      <c r="AN166" s="107">
        <v>0</v>
      </c>
      <c r="AO166" s="107">
        <v>-1845</v>
      </c>
      <c r="AP166" s="107">
        <v>0</v>
      </c>
      <c r="AQ166" s="107">
        <v>1796</v>
      </c>
      <c r="AR166" s="107"/>
      <c r="AS166" s="107">
        <v>0</v>
      </c>
      <c r="AT166" s="107">
        <v>1000</v>
      </c>
      <c r="AU166" s="107">
        <v>2000</v>
      </c>
      <c r="AV166" s="107">
        <v>10376</v>
      </c>
      <c r="AW166" s="107">
        <v>0</v>
      </c>
      <c r="AX166" s="107">
        <v>57000</v>
      </c>
      <c r="AY166" s="107">
        <v>0</v>
      </c>
      <c r="AZ166" s="107">
        <v>71751</v>
      </c>
      <c r="BA166" s="108">
        <v>73547</v>
      </c>
      <c r="BB166" s="107"/>
      <c r="BC166" s="107"/>
      <c r="BD166" s="107"/>
      <c r="BE166" s="107"/>
      <c r="BF166" s="108">
        <v>0</v>
      </c>
      <c r="BG166" s="107">
        <v>0</v>
      </c>
      <c r="BH166" s="107">
        <v>0</v>
      </c>
      <c r="BI166" s="107">
        <v>1160</v>
      </c>
    </row>
    <row r="167" spans="1:61" s="109" customFormat="1">
      <c r="A167" s="106" t="s">
        <v>221</v>
      </c>
      <c r="B167" s="106" t="s">
        <v>463</v>
      </c>
      <c r="C167" s="106" t="s">
        <v>318</v>
      </c>
      <c r="D167" s="106" t="s">
        <v>464</v>
      </c>
      <c r="E167" s="106" t="s">
        <v>446</v>
      </c>
      <c r="F167" s="106" t="s">
        <v>320</v>
      </c>
      <c r="G167" s="106" t="s">
        <v>361</v>
      </c>
      <c r="H167" s="106" t="s">
        <v>362</v>
      </c>
      <c r="I167" s="106" t="s">
        <v>363</v>
      </c>
      <c r="J167" s="106" t="s">
        <v>328</v>
      </c>
      <c r="K167" s="107">
        <v>5</v>
      </c>
      <c r="L167" s="107">
        <v>2000</v>
      </c>
      <c r="M167" s="107">
        <v>2009</v>
      </c>
      <c r="N167" s="107"/>
      <c r="O167" s="107"/>
      <c r="P167" s="107">
        <v>0</v>
      </c>
      <c r="Q167" s="107">
        <v>0</v>
      </c>
      <c r="R167" s="107"/>
      <c r="S167" s="107"/>
      <c r="T167" s="107"/>
      <c r="U167" s="107">
        <v>0</v>
      </c>
      <c r="V167" s="107"/>
      <c r="W167" s="107"/>
      <c r="X167" s="107"/>
      <c r="Y167" s="107">
        <v>0</v>
      </c>
      <c r="Z167" s="107">
        <v>0</v>
      </c>
      <c r="AA167" s="107">
        <v>0</v>
      </c>
      <c r="AB167" s="107">
        <v>0</v>
      </c>
      <c r="AC167" s="107">
        <v>0</v>
      </c>
      <c r="AD167" s="107"/>
      <c r="AE167" s="107"/>
      <c r="AF167" s="107"/>
      <c r="AG167" s="107">
        <v>0</v>
      </c>
      <c r="AH167" s="107">
        <v>0</v>
      </c>
      <c r="AI167" s="107">
        <v>0</v>
      </c>
      <c r="AJ167" s="107">
        <v>0</v>
      </c>
      <c r="AK167" s="107">
        <v>0</v>
      </c>
      <c r="AL167" s="107">
        <v>0</v>
      </c>
      <c r="AM167" s="107">
        <v>0</v>
      </c>
      <c r="AN167" s="107">
        <v>0</v>
      </c>
      <c r="AO167" s="107">
        <v>0</v>
      </c>
      <c r="AP167" s="107">
        <v>0</v>
      </c>
      <c r="AQ167" s="107">
        <v>78205</v>
      </c>
      <c r="AR167" s="107">
        <v>14290</v>
      </c>
      <c r="AS167" s="107">
        <v>14290</v>
      </c>
      <c r="AT167" s="107">
        <v>0</v>
      </c>
      <c r="AU167" s="107">
        <v>2000</v>
      </c>
      <c r="AV167" s="107">
        <v>0</v>
      </c>
      <c r="AW167" s="107">
        <v>0</v>
      </c>
      <c r="AX167" s="107">
        <v>0</v>
      </c>
      <c r="AY167" s="107">
        <v>0</v>
      </c>
      <c r="AZ167" s="107">
        <v>37410</v>
      </c>
      <c r="BA167" s="108">
        <v>115615</v>
      </c>
      <c r="BB167" s="107"/>
      <c r="BC167" s="107"/>
      <c r="BD167" s="107"/>
      <c r="BE167" s="107"/>
      <c r="BF167" s="108">
        <v>0</v>
      </c>
      <c r="BG167" s="107">
        <v>0</v>
      </c>
      <c r="BH167" s="107">
        <v>2800</v>
      </c>
      <c r="BI167" s="107">
        <v>25300</v>
      </c>
    </row>
    <row r="168" spans="1:61" s="109" customFormat="1">
      <c r="A168" s="106" t="s">
        <v>221</v>
      </c>
      <c r="B168" s="106" t="s">
        <v>463</v>
      </c>
      <c r="C168" s="106" t="s">
        <v>318</v>
      </c>
      <c r="D168" s="106" t="s">
        <v>464</v>
      </c>
      <c r="E168" s="106" t="s">
        <v>446</v>
      </c>
      <c r="F168" s="106" t="s">
        <v>320</v>
      </c>
      <c r="G168" s="106" t="s">
        <v>361</v>
      </c>
      <c r="H168" s="106" t="s">
        <v>362</v>
      </c>
      <c r="I168" s="106" t="s">
        <v>363</v>
      </c>
      <c r="J168" s="106" t="s">
        <v>328</v>
      </c>
      <c r="K168" s="107">
        <v>5</v>
      </c>
      <c r="L168" s="107">
        <v>2000</v>
      </c>
      <c r="M168" s="107">
        <v>2009</v>
      </c>
      <c r="N168" s="107"/>
      <c r="O168" s="107"/>
      <c r="P168" s="107">
        <v>0</v>
      </c>
      <c r="Q168" s="107">
        <v>0</v>
      </c>
      <c r="R168" s="107"/>
      <c r="S168" s="107"/>
      <c r="T168" s="107"/>
      <c r="U168" s="107">
        <v>0</v>
      </c>
      <c r="V168" s="107"/>
      <c r="W168" s="107"/>
      <c r="X168" s="107"/>
      <c r="Y168" s="107">
        <v>0</v>
      </c>
      <c r="Z168" s="107">
        <v>0</v>
      </c>
      <c r="AA168" s="107">
        <v>0</v>
      </c>
      <c r="AB168" s="107">
        <v>0</v>
      </c>
      <c r="AC168" s="107">
        <v>0</v>
      </c>
      <c r="AD168" s="107"/>
      <c r="AE168" s="107"/>
      <c r="AF168" s="107"/>
      <c r="AG168" s="107">
        <v>0</v>
      </c>
      <c r="AH168" s="107">
        <v>0</v>
      </c>
      <c r="AI168" s="107">
        <v>0</v>
      </c>
      <c r="AJ168" s="107">
        <v>0</v>
      </c>
      <c r="AK168" s="107">
        <v>0</v>
      </c>
      <c r="AL168" s="107">
        <v>0</v>
      </c>
      <c r="AM168" s="107">
        <v>0</v>
      </c>
      <c r="AN168" s="107">
        <v>0</v>
      </c>
      <c r="AO168" s="107">
        <v>0</v>
      </c>
      <c r="AP168" s="107">
        <v>0</v>
      </c>
      <c r="AQ168" s="107">
        <v>70959</v>
      </c>
      <c r="AR168" s="107">
        <v>6800</v>
      </c>
      <c r="AS168" s="107">
        <v>6800</v>
      </c>
      <c r="AT168" s="107">
        <v>0</v>
      </c>
      <c r="AU168" s="107">
        <v>0</v>
      </c>
      <c r="AV168" s="107">
        <v>0</v>
      </c>
      <c r="AW168" s="107">
        <v>0</v>
      </c>
      <c r="AX168" s="107">
        <v>0</v>
      </c>
      <c r="AY168" s="107">
        <v>0</v>
      </c>
      <c r="AZ168" s="107">
        <v>40473</v>
      </c>
      <c r="BA168" s="108">
        <v>111432</v>
      </c>
      <c r="BB168" s="107"/>
      <c r="BC168" s="107"/>
      <c r="BD168" s="107"/>
      <c r="BE168" s="107"/>
      <c r="BF168" s="108">
        <v>0</v>
      </c>
      <c r="BG168" s="107">
        <v>0</v>
      </c>
      <c r="BH168" s="107">
        <v>4700</v>
      </c>
      <c r="BI168" s="107">
        <v>27650</v>
      </c>
    </row>
    <row r="169" spans="1:61" s="109" customFormat="1">
      <c r="A169" s="106" t="s">
        <v>221</v>
      </c>
      <c r="B169" s="106" t="s">
        <v>444</v>
      </c>
      <c r="C169" s="106" t="s">
        <v>318</v>
      </c>
      <c r="D169" s="106" t="s">
        <v>465</v>
      </c>
      <c r="E169" s="106" t="s">
        <v>446</v>
      </c>
      <c r="F169" s="106" t="s">
        <v>320</v>
      </c>
      <c r="G169" s="106" t="s">
        <v>466</v>
      </c>
      <c r="H169" s="106" t="s">
        <v>372</v>
      </c>
      <c r="I169" s="106" t="s">
        <v>363</v>
      </c>
      <c r="J169" s="106" t="s">
        <v>328</v>
      </c>
      <c r="K169" s="107">
        <v>20</v>
      </c>
      <c r="L169" s="107">
        <v>1987</v>
      </c>
      <c r="M169" s="107">
        <v>1989</v>
      </c>
      <c r="N169" s="107">
        <v>1270203</v>
      </c>
      <c r="O169" s="107">
        <v>583481</v>
      </c>
      <c r="P169" s="107">
        <v>537042</v>
      </c>
      <c r="Q169" s="107">
        <v>326276</v>
      </c>
      <c r="R169" s="107">
        <v>33923</v>
      </c>
      <c r="S169" s="107"/>
      <c r="T169" s="107"/>
      <c r="U169" s="107">
        <v>33923</v>
      </c>
      <c r="V169" s="107">
        <v>104390</v>
      </c>
      <c r="W169" s="107"/>
      <c r="X169" s="107"/>
      <c r="Y169" s="107">
        <v>104390</v>
      </c>
      <c r="Z169" s="107">
        <v>464589</v>
      </c>
      <c r="AA169" s="107"/>
      <c r="AB169" s="107"/>
      <c r="AC169" s="107">
        <v>464589</v>
      </c>
      <c r="AD169" s="107"/>
      <c r="AE169" s="107"/>
      <c r="AF169" s="107"/>
      <c r="AG169" s="107">
        <v>0</v>
      </c>
      <c r="AH169" s="107">
        <v>464589</v>
      </c>
      <c r="AI169" s="107"/>
      <c r="AJ169" s="107"/>
      <c r="AK169" s="107">
        <v>464589</v>
      </c>
      <c r="AL169" s="107">
        <v>118892</v>
      </c>
      <c r="AM169" s="107">
        <v>-46439</v>
      </c>
      <c r="AN169" s="107">
        <v>0</v>
      </c>
      <c r="AO169" s="107">
        <v>72453</v>
      </c>
      <c r="AP169" s="107">
        <v>63379</v>
      </c>
      <c r="AQ169" s="107">
        <v>133456</v>
      </c>
      <c r="AR169" s="107">
        <v>43527</v>
      </c>
      <c r="AS169" s="107">
        <v>45627</v>
      </c>
      <c r="AT169" s="107">
        <v>0</v>
      </c>
      <c r="AU169" s="107">
        <v>10250</v>
      </c>
      <c r="AV169" s="107">
        <v>0</v>
      </c>
      <c r="AW169" s="107">
        <v>0</v>
      </c>
      <c r="AX169" s="107">
        <v>107500</v>
      </c>
      <c r="AY169" s="107">
        <v>0</v>
      </c>
      <c r="AZ169" s="107">
        <v>403586</v>
      </c>
      <c r="BA169" s="108">
        <v>537042</v>
      </c>
      <c r="BB169" s="107">
        <v>56116</v>
      </c>
      <c r="BC169" s="107">
        <v>9755</v>
      </c>
      <c r="BD169" s="107">
        <v>20149</v>
      </c>
      <c r="BE169" s="107">
        <v>59018</v>
      </c>
      <c r="BF169" s="108">
        <v>145038</v>
      </c>
      <c r="BG169" s="107">
        <v>165176</v>
      </c>
      <c r="BH169" s="107">
        <v>11958</v>
      </c>
      <c r="BI169" s="107">
        <v>14958</v>
      </c>
    </row>
    <row r="170" spans="1:61" s="109" customFormat="1">
      <c r="A170" s="106" t="s">
        <v>221</v>
      </c>
      <c r="B170" s="106" t="s">
        <v>444</v>
      </c>
      <c r="C170" s="106" t="s">
        <v>318</v>
      </c>
      <c r="D170" s="106" t="s">
        <v>465</v>
      </c>
      <c r="E170" s="106" t="s">
        <v>446</v>
      </c>
      <c r="F170" s="106" t="s">
        <v>320</v>
      </c>
      <c r="G170" s="106" t="s">
        <v>466</v>
      </c>
      <c r="H170" s="106" t="s">
        <v>372</v>
      </c>
      <c r="I170" s="106" t="s">
        <v>363</v>
      </c>
      <c r="J170" s="106" t="s">
        <v>328</v>
      </c>
      <c r="K170" s="107">
        <v>14</v>
      </c>
      <c r="L170" s="107">
        <v>1987</v>
      </c>
      <c r="M170" s="107">
        <v>1989</v>
      </c>
      <c r="N170" s="107">
        <v>1079444</v>
      </c>
      <c r="O170" s="107">
        <v>715188</v>
      </c>
      <c r="P170" s="107">
        <v>534698</v>
      </c>
      <c r="Q170" s="107">
        <v>466647</v>
      </c>
      <c r="R170" s="107">
        <v>40276</v>
      </c>
      <c r="S170" s="107"/>
      <c r="T170" s="107"/>
      <c r="U170" s="107">
        <v>40276</v>
      </c>
      <c r="V170" s="107">
        <v>157169</v>
      </c>
      <c r="W170" s="107"/>
      <c r="X170" s="107"/>
      <c r="Y170" s="107">
        <v>157169</v>
      </c>
      <c r="Z170" s="107">
        <v>664092</v>
      </c>
      <c r="AA170" s="107"/>
      <c r="AB170" s="107"/>
      <c r="AC170" s="107">
        <v>664092</v>
      </c>
      <c r="AD170" s="107"/>
      <c r="AE170" s="107"/>
      <c r="AF170" s="107"/>
      <c r="AG170" s="107">
        <v>0</v>
      </c>
      <c r="AH170" s="107">
        <v>664092</v>
      </c>
      <c r="AI170" s="107"/>
      <c r="AJ170" s="107"/>
      <c r="AK170" s="107">
        <v>664092</v>
      </c>
      <c r="AL170" s="107">
        <v>51096</v>
      </c>
      <c r="AM170" s="107">
        <v>-180490</v>
      </c>
      <c r="AN170" s="107">
        <v>0</v>
      </c>
      <c r="AO170" s="107">
        <v>-129394</v>
      </c>
      <c r="AP170" s="107">
        <v>30450</v>
      </c>
      <c r="AQ170" s="107">
        <v>190353</v>
      </c>
      <c r="AR170" s="107">
        <v>80935</v>
      </c>
      <c r="AS170" s="107">
        <v>84635</v>
      </c>
      <c r="AT170" s="107">
        <v>5500</v>
      </c>
      <c r="AU170" s="107">
        <v>18500</v>
      </c>
      <c r="AV170" s="107">
        <v>0</v>
      </c>
      <c r="AW170" s="107">
        <v>3736</v>
      </c>
      <c r="AX170" s="107">
        <v>50000</v>
      </c>
      <c r="AY170" s="107">
        <v>0</v>
      </c>
      <c r="AZ170" s="107">
        <v>344345</v>
      </c>
      <c r="BA170" s="108">
        <v>534698</v>
      </c>
      <c r="BB170" s="107">
        <v>105711</v>
      </c>
      <c r="BC170" s="107">
        <v>38575</v>
      </c>
      <c r="BD170" s="107">
        <v>26231</v>
      </c>
      <c r="BE170" s="107">
        <v>94318</v>
      </c>
      <c r="BF170" s="108">
        <v>264835</v>
      </c>
      <c r="BG170" s="107">
        <v>306040</v>
      </c>
      <c r="BH170" s="107">
        <v>11852</v>
      </c>
      <c r="BI170" s="107">
        <v>14852</v>
      </c>
    </row>
    <row r="171" spans="1:61" s="109" customFormat="1">
      <c r="A171" s="106" t="s">
        <v>221</v>
      </c>
      <c r="B171" s="106" t="s">
        <v>444</v>
      </c>
      <c r="C171" s="106" t="s">
        <v>318</v>
      </c>
      <c r="D171" s="106" t="s">
        <v>467</v>
      </c>
      <c r="E171" s="106" t="s">
        <v>446</v>
      </c>
      <c r="F171" s="106" t="s">
        <v>320</v>
      </c>
      <c r="G171" s="106" t="s">
        <v>193</v>
      </c>
      <c r="H171" s="106" t="s">
        <v>322</v>
      </c>
      <c r="I171" s="106" t="s">
        <v>363</v>
      </c>
      <c r="J171" s="106" t="s">
        <v>338</v>
      </c>
      <c r="K171" s="107">
        <v>9</v>
      </c>
      <c r="L171" s="107">
        <v>1977</v>
      </c>
      <c r="M171" s="107">
        <v>1977</v>
      </c>
      <c r="N171" s="107">
        <v>20461</v>
      </c>
      <c r="O171" s="107">
        <v>188196</v>
      </c>
      <c r="P171" s="107">
        <v>188196</v>
      </c>
      <c r="Q171" s="107">
        <v>99021</v>
      </c>
      <c r="R171" s="107">
        <v>4969</v>
      </c>
      <c r="S171" s="107"/>
      <c r="T171" s="107"/>
      <c r="U171" s="107">
        <v>4969</v>
      </c>
      <c r="V171" s="107">
        <v>69769</v>
      </c>
      <c r="W171" s="107"/>
      <c r="X171" s="107"/>
      <c r="Y171" s="107">
        <v>69769</v>
      </c>
      <c r="Z171" s="107">
        <v>173759</v>
      </c>
      <c r="AA171" s="107">
        <v>0</v>
      </c>
      <c r="AB171" s="107">
        <v>0</v>
      </c>
      <c r="AC171" s="107">
        <v>173759</v>
      </c>
      <c r="AD171" s="107"/>
      <c r="AE171" s="107"/>
      <c r="AF171" s="107"/>
      <c r="AG171" s="107">
        <v>0</v>
      </c>
      <c r="AH171" s="107">
        <v>173759</v>
      </c>
      <c r="AI171" s="107">
        <v>0</v>
      </c>
      <c r="AJ171" s="107">
        <v>0</v>
      </c>
      <c r="AK171" s="107">
        <v>173759</v>
      </c>
      <c r="AL171" s="107">
        <v>14437</v>
      </c>
      <c r="AM171" s="107">
        <v>0</v>
      </c>
      <c r="AN171" s="107">
        <v>0</v>
      </c>
      <c r="AO171" s="107">
        <v>14437</v>
      </c>
      <c r="AP171" s="107">
        <v>0</v>
      </c>
      <c r="AQ171" s="107">
        <v>50409</v>
      </c>
      <c r="AR171" s="107">
        <v>21856</v>
      </c>
      <c r="AS171" s="107">
        <v>21856</v>
      </c>
      <c r="AT171" s="107">
        <v>8814</v>
      </c>
      <c r="AU171" s="107">
        <v>19050</v>
      </c>
      <c r="AV171" s="107">
        <v>0</v>
      </c>
      <c r="AW171" s="107">
        <v>0</v>
      </c>
      <c r="AX171" s="107">
        <v>42400</v>
      </c>
      <c r="AY171" s="107">
        <v>0</v>
      </c>
      <c r="AZ171" s="107">
        <v>137787</v>
      </c>
      <c r="BA171" s="108">
        <v>188196</v>
      </c>
      <c r="BB171" s="107"/>
      <c r="BC171" s="107">
        <v>51107</v>
      </c>
      <c r="BD171" s="107"/>
      <c r="BE171" s="107"/>
      <c r="BF171" s="108">
        <v>51107</v>
      </c>
      <c r="BG171" s="107">
        <v>57816</v>
      </c>
      <c r="BH171" s="107">
        <v>4200</v>
      </c>
      <c r="BI171" s="107">
        <v>13632</v>
      </c>
    </row>
    <row r="172" spans="1:61" s="109" customFormat="1">
      <c r="A172" s="106" t="s">
        <v>221</v>
      </c>
      <c r="B172" s="106" t="s">
        <v>444</v>
      </c>
      <c r="C172" s="106" t="s">
        <v>318</v>
      </c>
      <c r="D172" s="106" t="s">
        <v>467</v>
      </c>
      <c r="E172" s="106" t="s">
        <v>446</v>
      </c>
      <c r="F172" s="106" t="s">
        <v>320</v>
      </c>
      <c r="G172" s="106" t="s">
        <v>193</v>
      </c>
      <c r="H172" s="106" t="s">
        <v>322</v>
      </c>
      <c r="I172" s="106" t="s">
        <v>363</v>
      </c>
      <c r="J172" s="106" t="s">
        <v>338</v>
      </c>
      <c r="K172" s="107">
        <v>9</v>
      </c>
      <c r="L172" s="107">
        <v>1977</v>
      </c>
      <c r="M172" s="107">
        <v>1977</v>
      </c>
      <c r="N172" s="107">
        <v>29269</v>
      </c>
      <c r="O172" s="107">
        <v>199717</v>
      </c>
      <c r="P172" s="107">
        <v>199717</v>
      </c>
      <c r="Q172" s="107">
        <v>111656</v>
      </c>
      <c r="R172" s="107">
        <v>8798</v>
      </c>
      <c r="S172" s="107">
        <v>0</v>
      </c>
      <c r="T172" s="107">
        <v>0</v>
      </c>
      <c r="U172" s="107">
        <v>8798</v>
      </c>
      <c r="V172" s="107">
        <v>65008</v>
      </c>
      <c r="W172" s="107">
        <v>0</v>
      </c>
      <c r="X172" s="107">
        <v>0</v>
      </c>
      <c r="Y172" s="107">
        <v>65008</v>
      </c>
      <c r="Z172" s="107">
        <v>185462</v>
      </c>
      <c r="AA172" s="107">
        <v>0</v>
      </c>
      <c r="AB172" s="107">
        <v>0</v>
      </c>
      <c r="AC172" s="107">
        <v>185462</v>
      </c>
      <c r="AD172" s="107"/>
      <c r="AE172" s="107">
        <v>0</v>
      </c>
      <c r="AF172" s="107">
        <v>0</v>
      </c>
      <c r="AG172" s="107">
        <v>0</v>
      </c>
      <c r="AH172" s="107">
        <v>185462</v>
      </c>
      <c r="AI172" s="107">
        <v>0</v>
      </c>
      <c r="AJ172" s="107">
        <v>0</v>
      </c>
      <c r="AK172" s="107">
        <v>185462</v>
      </c>
      <c r="AL172" s="107">
        <v>14255</v>
      </c>
      <c r="AM172" s="107">
        <v>0</v>
      </c>
      <c r="AN172" s="107">
        <v>0</v>
      </c>
      <c r="AO172" s="107">
        <v>14255</v>
      </c>
      <c r="AP172" s="107">
        <v>0</v>
      </c>
      <c r="AQ172" s="107">
        <v>90207</v>
      </c>
      <c r="AR172" s="107">
        <v>13228</v>
      </c>
      <c r="AS172" s="107">
        <v>13228</v>
      </c>
      <c r="AT172" s="107">
        <v>32000</v>
      </c>
      <c r="AU172" s="107">
        <v>3500</v>
      </c>
      <c r="AV172" s="107">
        <v>0</v>
      </c>
      <c r="AW172" s="107">
        <v>0</v>
      </c>
      <c r="AX172" s="107">
        <v>17324</v>
      </c>
      <c r="AY172" s="107">
        <v>0</v>
      </c>
      <c r="AZ172" s="107">
        <v>109510</v>
      </c>
      <c r="BA172" s="108">
        <v>199717</v>
      </c>
      <c r="BB172" s="107"/>
      <c r="BC172" s="107">
        <v>29189</v>
      </c>
      <c r="BD172" s="107">
        <v>4188</v>
      </c>
      <c r="BE172" s="107">
        <v>25000</v>
      </c>
      <c r="BF172" s="108">
        <v>58377</v>
      </c>
      <c r="BG172" s="107">
        <v>69935</v>
      </c>
      <c r="BH172" s="107">
        <v>5400</v>
      </c>
      <c r="BI172" s="107">
        <v>15400</v>
      </c>
    </row>
    <row r="173" spans="1:61" s="109" customFormat="1">
      <c r="A173" s="106" t="s">
        <v>221</v>
      </c>
      <c r="B173" s="106" t="s">
        <v>444</v>
      </c>
      <c r="C173" s="106" t="s">
        <v>318</v>
      </c>
      <c r="D173" s="106" t="s">
        <v>468</v>
      </c>
      <c r="E173" s="106" t="s">
        <v>446</v>
      </c>
      <c r="F173" s="106" t="s">
        <v>320</v>
      </c>
      <c r="G173" s="106" t="s">
        <v>330</v>
      </c>
      <c r="H173" s="106" t="s">
        <v>375</v>
      </c>
      <c r="I173" s="106"/>
      <c r="J173" s="106" t="s">
        <v>335</v>
      </c>
      <c r="K173" s="107">
        <v>13</v>
      </c>
      <c r="L173" s="107">
        <v>1861</v>
      </c>
      <c r="M173" s="107">
        <v>1888</v>
      </c>
      <c r="N173" s="107">
        <v>557645</v>
      </c>
      <c r="O173" s="107">
        <v>169930</v>
      </c>
      <c r="P173" s="107">
        <v>169930</v>
      </c>
      <c r="Q173" s="107">
        <v>232406</v>
      </c>
      <c r="R173" s="107">
        <v>24949</v>
      </c>
      <c r="S173" s="107"/>
      <c r="T173" s="107"/>
      <c r="U173" s="107">
        <v>24949</v>
      </c>
      <c r="V173" s="107">
        <v>130812</v>
      </c>
      <c r="W173" s="107"/>
      <c r="X173" s="107"/>
      <c r="Y173" s="107">
        <v>130812</v>
      </c>
      <c r="Z173" s="107">
        <v>388167</v>
      </c>
      <c r="AA173" s="107"/>
      <c r="AB173" s="107"/>
      <c r="AC173" s="107">
        <v>388167</v>
      </c>
      <c r="AD173" s="107"/>
      <c r="AE173" s="107"/>
      <c r="AF173" s="107"/>
      <c r="AG173" s="107">
        <v>0</v>
      </c>
      <c r="AH173" s="107">
        <v>388167</v>
      </c>
      <c r="AI173" s="107"/>
      <c r="AJ173" s="107"/>
      <c r="AK173" s="107">
        <v>388167</v>
      </c>
      <c r="AL173" s="107">
        <v>-221852</v>
      </c>
      <c r="AM173" s="107">
        <v>0</v>
      </c>
      <c r="AN173" s="107">
        <v>-502</v>
      </c>
      <c r="AO173" s="107">
        <v>-222354</v>
      </c>
      <c r="AP173" s="107">
        <v>0</v>
      </c>
      <c r="AQ173" s="107">
        <v>48571</v>
      </c>
      <c r="AR173" s="107">
        <v>3465</v>
      </c>
      <c r="AS173" s="107">
        <v>3465</v>
      </c>
      <c r="AT173" s="107">
        <v>0</v>
      </c>
      <c r="AU173" s="107">
        <v>10538</v>
      </c>
      <c r="AV173" s="107">
        <v>0</v>
      </c>
      <c r="AW173" s="107">
        <v>0</v>
      </c>
      <c r="AX173" s="107">
        <v>4892</v>
      </c>
      <c r="AY173" s="107">
        <v>0</v>
      </c>
      <c r="AZ173" s="107">
        <v>117744</v>
      </c>
      <c r="BA173" s="108">
        <v>165813</v>
      </c>
      <c r="BB173" s="107"/>
      <c r="BC173" s="107">
        <v>48453</v>
      </c>
      <c r="BD173" s="107">
        <v>16306</v>
      </c>
      <c r="BE173" s="107">
        <v>34025</v>
      </c>
      <c r="BF173" s="108">
        <v>98784</v>
      </c>
      <c r="BG173" s="107">
        <v>113826</v>
      </c>
      <c r="BH173" s="107">
        <v>0</v>
      </c>
      <c r="BI173" s="107">
        <v>20</v>
      </c>
    </row>
    <row r="174" spans="1:61" s="109" customFormat="1">
      <c r="A174" s="106" t="s">
        <v>221</v>
      </c>
      <c r="B174" s="106" t="s">
        <v>444</v>
      </c>
      <c r="C174" s="106" t="s">
        <v>318</v>
      </c>
      <c r="D174" s="106" t="s">
        <v>469</v>
      </c>
      <c r="E174" s="106" t="s">
        <v>446</v>
      </c>
      <c r="F174" s="106" t="s">
        <v>320</v>
      </c>
      <c r="G174" s="106" t="s">
        <v>330</v>
      </c>
      <c r="H174" s="106" t="s">
        <v>375</v>
      </c>
      <c r="I174" s="106"/>
      <c r="J174" s="106" t="s">
        <v>335</v>
      </c>
      <c r="K174" s="107">
        <v>17</v>
      </c>
      <c r="L174" s="107">
        <v>1861</v>
      </c>
      <c r="M174" s="107">
        <v>1888</v>
      </c>
      <c r="N174" s="107">
        <v>363640</v>
      </c>
      <c r="O174" s="107">
        <v>230933</v>
      </c>
      <c r="P174" s="107">
        <v>233333</v>
      </c>
      <c r="Q174" s="107">
        <v>237524</v>
      </c>
      <c r="R174" s="107">
        <v>26061</v>
      </c>
      <c r="S174" s="107"/>
      <c r="T174" s="107"/>
      <c r="U174" s="107">
        <v>26061</v>
      </c>
      <c r="V174" s="107">
        <v>92571</v>
      </c>
      <c r="W174" s="107"/>
      <c r="X174" s="107"/>
      <c r="Y174" s="107">
        <v>92571</v>
      </c>
      <c r="Z174" s="107">
        <v>356156</v>
      </c>
      <c r="AA174" s="107">
        <v>0</v>
      </c>
      <c r="AB174" s="107">
        <v>0</v>
      </c>
      <c r="AC174" s="107">
        <v>356156</v>
      </c>
      <c r="AD174" s="107"/>
      <c r="AE174" s="107"/>
      <c r="AF174" s="107"/>
      <c r="AG174" s="107">
        <v>0</v>
      </c>
      <c r="AH174" s="107">
        <v>356156</v>
      </c>
      <c r="AI174" s="107">
        <v>0</v>
      </c>
      <c r="AJ174" s="107">
        <v>0</v>
      </c>
      <c r="AK174" s="107">
        <v>356156</v>
      </c>
      <c r="AL174" s="107">
        <v>-123376</v>
      </c>
      <c r="AM174" s="107">
        <v>2400</v>
      </c>
      <c r="AN174" s="107">
        <v>396</v>
      </c>
      <c r="AO174" s="107">
        <v>-120580</v>
      </c>
      <c r="AP174" s="107">
        <v>0</v>
      </c>
      <c r="AQ174" s="107">
        <v>97904</v>
      </c>
      <c r="AR174" s="107">
        <v>33525</v>
      </c>
      <c r="AS174" s="107">
        <v>35925</v>
      </c>
      <c r="AT174" s="107">
        <v>0</v>
      </c>
      <c r="AU174" s="107">
        <v>7859</v>
      </c>
      <c r="AV174" s="107">
        <v>0</v>
      </c>
      <c r="AW174" s="107">
        <v>0</v>
      </c>
      <c r="AX174" s="107">
        <v>0</v>
      </c>
      <c r="AY174" s="107">
        <v>0</v>
      </c>
      <c r="AZ174" s="107">
        <v>137276</v>
      </c>
      <c r="BA174" s="108">
        <v>235576</v>
      </c>
      <c r="BB174" s="107">
        <v>0</v>
      </c>
      <c r="BC174" s="107">
        <v>43912</v>
      </c>
      <c r="BD174" s="107">
        <v>17084</v>
      </c>
      <c r="BE174" s="107">
        <v>34311</v>
      </c>
      <c r="BF174" s="108">
        <v>95307</v>
      </c>
      <c r="BG174" s="107">
        <v>103598</v>
      </c>
      <c r="BH174" s="107">
        <v>0</v>
      </c>
      <c r="BI174" s="107">
        <v>0</v>
      </c>
    </row>
    <row r="175" spans="1:61" s="109" customFormat="1">
      <c r="A175" s="106" t="s">
        <v>221</v>
      </c>
      <c r="B175" s="106" t="s">
        <v>444</v>
      </c>
      <c r="C175" s="106" t="s">
        <v>318</v>
      </c>
      <c r="D175" s="106" t="s">
        <v>470</v>
      </c>
      <c r="E175" s="106" t="s">
        <v>446</v>
      </c>
      <c r="F175" s="106" t="s">
        <v>320</v>
      </c>
      <c r="G175" s="106" t="s">
        <v>189</v>
      </c>
      <c r="H175" s="106" t="s">
        <v>326</v>
      </c>
      <c r="I175" s="106" t="s">
        <v>327</v>
      </c>
      <c r="J175" s="106" t="s">
        <v>328</v>
      </c>
      <c r="K175" s="107">
        <v>33</v>
      </c>
      <c r="L175" s="107">
        <v>1922</v>
      </c>
      <c r="M175" s="107">
        <v>1930</v>
      </c>
      <c r="N175" s="107">
        <v>18277622</v>
      </c>
      <c r="O175" s="107">
        <v>9434537</v>
      </c>
      <c r="P175" s="107">
        <v>9936402</v>
      </c>
      <c r="Q175" s="107">
        <v>8604781</v>
      </c>
      <c r="R175" s="107">
        <v>726889</v>
      </c>
      <c r="S175" s="107"/>
      <c r="T175" s="107"/>
      <c r="U175" s="107">
        <v>726889</v>
      </c>
      <c r="V175" s="107">
        <v>878929</v>
      </c>
      <c r="W175" s="107"/>
      <c r="X175" s="107"/>
      <c r="Y175" s="107">
        <v>878929</v>
      </c>
      <c r="Z175" s="107">
        <v>10210599</v>
      </c>
      <c r="AA175" s="107">
        <v>0</v>
      </c>
      <c r="AB175" s="107">
        <v>0</v>
      </c>
      <c r="AC175" s="107">
        <v>10210599</v>
      </c>
      <c r="AD175" s="107"/>
      <c r="AE175" s="107"/>
      <c r="AF175" s="107"/>
      <c r="AG175" s="107">
        <v>0</v>
      </c>
      <c r="AH175" s="107">
        <v>10210599</v>
      </c>
      <c r="AI175" s="107">
        <v>0</v>
      </c>
      <c r="AJ175" s="107">
        <v>0</v>
      </c>
      <c r="AK175" s="107">
        <v>10210599</v>
      </c>
      <c r="AL175" s="107">
        <v>-776062</v>
      </c>
      <c r="AM175" s="107">
        <v>148899</v>
      </c>
      <c r="AN175" s="107">
        <v>352966</v>
      </c>
      <c r="AO175" s="107">
        <v>-274197</v>
      </c>
      <c r="AP175" s="107">
        <v>1681745</v>
      </c>
      <c r="AQ175" s="107">
        <v>4207175</v>
      </c>
      <c r="AR175" s="107">
        <v>1909640</v>
      </c>
      <c r="AS175" s="107">
        <v>2514407</v>
      </c>
      <c r="AT175" s="107">
        <v>533758</v>
      </c>
      <c r="AU175" s="107">
        <v>239667</v>
      </c>
      <c r="AV175" s="107">
        <v>150000</v>
      </c>
      <c r="AW175" s="107">
        <v>160000</v>
      </c>
      <c r="AX175" s="107">
        <v>395800</v>
      </c>
      <c r="AY175" s="107">
        <v>20000</v>
      </c>
      <c r="AZ175" s="107">
        <v>5729227</v>
      </c>
      <c r="BA175" s="108">
        <v>9936402</v>
      </c>
      <c r="BB175" s="107">
        <v>3537964</v>
      </c>
      <c r="BC175" s="107">
        <v>630789</v>
      </c>
      <c r="BD175" s="107">
        <v>233569</v>
      </c>
      <c r="BE175" s="107">
        <v>407493</v>
      </c>
      <c r="BF175" s="108">
        <v>4809815</v>
      </c>
      <c r="BG175" s="107">
        <v>6123969</v>
      </c>
      <c r="BH175" s="107">
        <v>107990</v>
      </c>
      <c r="BI175" s="107">
        <v>158465</v>
      </c>
    </row>
    <row r="176" spans="1:61" s="109" customFormat="1">
      <c r="A176" s="106" t="s">
        <v>221</v>
      </c>
      <c r="B176" s="106" t="s">
        <v>444</v>
      </c>
      <c r="C176" s="106" t="s">
        <v>318</v>
      </c>
      <c r="D176" s="106" t="s">
        <v>470</v>
      </c>
      <c r="E176" s="106" t="s">
        <v>446</v>
      </c>
      <c r="F176" s="106" t="s">
        <v>320</v>
      </c>
      <c r="G176" s="106" t="s">
        <v>189</v>
      </c>
      <c r="H176" s="106" t="s">
        <v>326</v>
      </c>
      <c r="I176" s="106" t="s">
        <v>327</v>
      </c>
      <c r="J176" s="106" t="s">
        <v>328</v>
      </c>
      <c r="K176" s="107">
        <v>33</v>
      </c>
      <c r="L176" s="107">
        <v>1922</v>
      </c>
      <c r="M176" s="107">
        <v>1930</v>
      </c>
      <c r="N176" s="107">
        <v>19471133</v>
      </c>
      <c r="O176" s="107">
        <v>9202307</v>
      </c>
      <c r="P176" s="107">
        <v>9934173</v>
      </c>
      <c r="Q176" s="107">
        <v>7700708</v>
      </c>
      <c r="R176" s="107">
        <v>691993</v>
      </c>
      <c r="S176" s="107"/>
      <c r="T176" s="107"/>
      <c r="U176" s="107">
        <v>691993</v>
      </c>
      <c r="V176" s="107">
        <v>807190</v>
      </c>
      <c r="W176" s="107"/>
      <c r="X176" s="107"/>
      <c r="Y176" s="107">
        <v>807190</v>
      </c>
      <c r="Z176" s="107">
        <v>9199891</v>
      </c>
      <c r="AA176" s="107">
        <v>0</v>
      </c>
      <c r="AB176" s="107">
        <v>0</v>
      </c>
      <c r="AC176" s="107">
        <v>9199891</v>
      </c>
      <c r="AD176" s="107"/>
      <c r="AE176" s="107"/>
      <c r="AF176" s="107"/>
      <c r="AG176" s="107">
        <v>0</v>
      </c>
      <c r="AH176" s="107">
        <v>9199891</v>
      </c>
      <c r="AI176" s="107">
        <v>0</v>
      </c>
      <c r="AJ176" s="107">
        <v>0</v>
      </c>
      <c r="AK176" s="107">
        <v>9199891</v>
      </c>
      <c r="AL176" s="107">
        <v>2416</v>
      </c>
      <c r="AM176" s="107">
        <v>735515</v>
      </c>
      <c r="AN176" s="107">
        <v>-3649</v>
      </c>
      <c r="AO176" s="107">
        <v>734282</v>
      </c>
      <c r="AP176" s="107">
        <v>1577194</v>
      </c>
      <c r="AQ176" s="107">
        <v>4074552</v>
      </c>
      <c r="AR176" s="107">
        <v>1666511</v>
      </c>
      <c r="AS176" s="107">
        <v>1666511</v>
      </c>
      <c r="AT176" s="107">
        <v>463992</v>
      </c>
      <c r="AU176" s="107">
        <v>397467</v>
      </c>
      <c r="AV176" s="107">
        <v>60000</v>
      </c>
      <c r="AW176" s="107">
        <v>160000</v>
      </c>
      <c r="AX176" s="107">
        <v>193162</v>
      </c>
      <c r="AY176" s="107">
        <v>0</v>
      </c>
      <c r="AZ176" s="107">
        <v>5859621</v>
      </c>
      <c r="BA176" s="108">
        <v>9934173</v>
      </c>
      <c r="BB176" s="107">
        <v>3426653</v>
      </c>
      <c r="BC176" s="107">
        <v>672454</v>
      </c>
      <c r="BD176" s="107">
        <v>214038</v>
      </c>
      <c r="BE176" s="107">
        <v>347301</v>
      </c>
      <c r="BF176" s="108">
        <v>4660446</v>
      </c>
      <c r="BG176" s="107">
        <v>5838713</v>
      </c>
      <c r="BH176" s="107">
        <v>95300</v>
      </c>
      <c r="BI176" s="107">
        <v>134299</v>
      </c>
    </row>
    <row r="177" spans="1:61" s="109" customFormat="1">
      <c r="A177" s="106" t="s">
        <v>221</v>
      </c>
      <c r="B177" s="106" t="s">
        <v>444</v>
      </c>
      <c r="C177" s="106" t="s">
        <v>318</v>
      </c>
      <c r="D177" s="106" t="s">
        <v>471</v>
      </c>
      <c r="E177" s="106" t="s">
        <v>446</v>
      </c>
      <c r="F177" s="106" t="s">
        <v>320</v>
      </c>
      <c r="G177" s="106" t="s">
        <v>321</v>
      </c>
      <c r="H177" s="106" t="s">
        <v>378</v>
      </c>
      <c r="I177" s="106" t="s">
        <v>363</v>
      </c>
      <c r="J177" s="106" t="s">
        <v>405</v>
      </c>
      <c r="K177" s="107">
        <v>9</v>
      </c>
      <c r="L177" s="107">
        <v>2003</v>
      </c>
      <c r="M177" s="107">
        <v>2003</v>
      </c>
      <c r="N177" s="107">
        <v>101724</v>
      </c>
      <c r="O177" s="107">
        <v>127281</v>
      </c>
      <c r="P177" s="107">
        <v>279843</v>
      </c>
      <c r="Q177" s="107">
        <v>113744</v>
      </c>
      <c r="R177" s="107"/>
      <c r="S177" s="107"/>
      <c r="T177" s="107"/>
      <c r="U177" s="107">
        <v>0</v>
      </c>
      <c r="V177" s="107">
        <v>137861</v>
      </c>
      <c r="W177" s="107"/>
      <c r="X177" s="107"/>
      <c r="Y177" s="107">
        <v>137861</v>
      </c>
      <c r="Z177" s="107">
        <v>139811</v>
      </c>
      <c r="AA177" s="107">
        <v>111794</v>
      </c>
      <c r="AB177" s="107">
        <v>0</v>
      </c>
      <c r="AC177" s="107">
        <v>251605</v>
      </c>
      <c r="AD177" s="107"/>
      <c r="AE177" s="107"/>
      <c r="AF177" s="107"/>
      <c r="AG177" s="107">
        <v>0</v>
      </c>
      <c r="AH177" s="107">
        <v>139811</v>
      </c>
      <c r="AI177" s="107">
        <v>111794</v>
      </c>
      <c r="AJ177" s="107">
        <v>0</v>
      </c>
      <c r="AK177" s="107">
        <v>251605</v>
      </c>
      <c r="AL177" s="107">
        <v>-12530</v>
      </c>
      <c r="AM177" s="107">
        <v>40768</v>
      </c>
      <c r="AN177" s="107">
        <v>0</v>
      </c>
      <c r="AO177" s="107">
        <v>28238</v>
      </c>
      <c r="AP177" s="107">
        <v>0</v>
      </c>
      <c r="AQ177" s="107">
        <v>49519</v>
      </c>
      <c r="AR177" s="107">
        <v>3530</v>
      </c>
      <c r="AS177" s="107">
        <v>3530</v>
      </c>
      <c r="AT177" s="107">
        <v>27885</v>
      </c>
      <c r="AU177" s="107">
        <v>28901</v>
      </c>
      <c r="AV177" s="107">
        <v>83755</v>
      </c>
      <c r="AW177" s="107">
        <v>0</v>
      </c>
      <c r="AX177" s="107">
        <v>42307</v>
      </c>
      <c r="AY177" s="107">
        <v>25000</v>
      </c>
      <c r="AZ177" s="107">
        <v>230324</v>
      </c>
      <c r="BA177" s="108">
        <v>279843</v>
      </c>
      <c r="BB177" s="107"/>
      <c r="BC177" s="107">
        <v>25500</v>
      </c>
      <c r="BD177" s="107"/>
      <c r="BE177" s="107">
        <v>71842</v>
      </c>
      <c r="BF177" s="108">
        <v>97342</v>
      </c>
      <c r="BG177" s="107">
        <v>105716</v>
      </c>
      <c r="BH177" s="107">
        <v>0</v>
      </c>
      <c r="BI177" s="107">
        <v>0</v>
      </c>
    </row>
    <row r="178" spans="1:61" s="109" customFormat="1">
      <c r="A178" s="106" t="s">
        <v>221</v>
      </c>
      <c r="B178" s="106" t="s">
        <v>444</v>
      </c>
      <c r="C178" s="106" t="s">
        <v>318</v>
      </c>
      <c r="D178" s="106" t="s">
        <v>472</v>
      </c>
      <c r="E178" s="106" t="s">
        <v>446</v>
      </c>
      <c r="F178" s="106" t="s">
        <v>320</v>
      </c>
      <c r="G178" s="106" t="s">
        <v>321</v>
      </c>
      <c r="H178" s="106" t="s">
        <v>378</v>
      </c>
      <c r="I178" s="106" t="s">
        <v>363</v>
      </c>
      <c r="J178" s="106" t="s">
        <v>405</v>
      </c>
      <c r="K178" s="107">
        <v>9</v>
      </c>
      <c r="L178" s="107">
        <v>2003</v>
      </c>
      <c r="M178" s="107">
        <v>2003</v>
      </c>
      <c r="N178" s="107">
        <v>45372</v>
      </c>
      <c r="O178" s="107">
        <v>65114</v>
      </c>
      <c r="P178" s="107">
        <v>178949</v>
      </c>
      <c r="Q178" s="107">
        <v>113835</v>
      </c>
      <c r="R178" s="107">
        <v>0</v>
      </c>
      <c r="S178" s="107"/>
      <c r="T178" s="107"/>
      <c r="U178" s="107">
        <v>0</v>
      </c>
      <c r="V178" s="107">
        <v>90246</v>
      </c>
      <c r="W178" s="107"/>
      <c r="X178" s="107"/>
      <c r="Y178" s="107">
        <v>90246</v>
      </c>
      <c r="Z178" s="107">
        <v>204081</v>
      </c>
      <c r="AA178" s="107">
        <v>0</v>
      </c>
      <c r="AB178" s="107">
        <v>0</v>
      </c>
      <c r="AC178" s="107">
        <v>204081</v>
      </c>
      <c r="AD178" s="107"/>
      <c r="AE178" s="107"/>
      <c r="AF178" s="107"/>
      <c r="AG178" s="107">
        <v>0</v>
      </c>
      <c r="AH178" s="107">
        <v>204081</v>
      </c>
      <c r="AI178" s="107">
        <v>0</v>
      </c>
      <c r="AJ178" s="107">
        <v>0</v>
      </c>
      <c r="AK178" s="107">
        <v>204081</v>
      </c>
      <c r="AL178" s="107">
        <v>-138967</v>
      </c>
      <c r="AM178" s="107">
        <v>113835</v>
      </c>
      <c r="AN178" s="107">
        <v>0</v>
      </c>
      <c r="AO178" s="107">
        <v>-25132</v>
      </c>
      <c r="AP178" s="107">
        <v>0</v>
      </c>
      <c r="AQ178" s="107">
        <v>8754</v>
      </c>
      <c r="AR178" s="107">
        <v>5629</v>
      </c>
      <c r="AS178" s="107">
        <v>5629</v>
      </c>
      <c r="AT178" s="107">
        <v>3092</v>
      </c>
      <c r="AU178" s="107">
        <v>44499</v>
      </c>
      <c r="AV178" s="107">
        <v>15245</v>
      </c>
      <c r="AW178" s="107">
        <v>0</v>
      </c>
      <c r="AX178" s="107">
        <v>22692</v>
      </c>
      <c r="AY178" s="107">
        <v>0</v>
      </c>
      <c r="AZ178" s="107">
        <v>144054</v>
      </c>
      <c r="BA178" s="108">
        <v>178949</v>
      </c>
      <c r="BB178" s="107"/>
      <c r="BC178" s="107">
        <v>52913</v>
      </c>
      <c r="BD178" s="107"/>
      <c r="BE178" s="107">
        <v>19689</v>
      </c>
      <c r="BF178" s="108">
        <v>72602</v>
      </c>
      <c r="BG178" s="107">
        <v>79231</v>
      </c>
      <c r="BH178" s="107">
        <v>1200</v>
      </c>
      <c r="BI178" s="107">
        <v>3200</v>
      </c>
    </row>
    <row r="179" spans="1:61" s="109" customFormat="1">
      <c r="A179" s="106" t="s">
        <v>221</v>
      </c>
      <c r="B179" s="106" t="s">
        <v>444</v>
      </c>
      <c r="C179" s="106" t="s">
        <v>318</v>
      </c>
      <c r="D179" s="106" t="s">
        <v>473</v>
      </c>
      <c r="E179" s="106" t="s">
        <v>446</v>
      </c>
      <c r="F179" s="106" t="s">
        <v>320</v>
      </c>
      <c r="G179" s="106" t="s">
        <v>454</v>
      </c>
      <c r="H179" s="106" t="s">
        <v>331</v>
      </c>
      <c r="I179" s="106"/>
      <c r="J179" s="106" t="s">
        <v>332</v>
      </c>
      <c r="K179" s="107">
        <v>26</v>
      </c>
      <c r="L179" s="107">
        <v>1968</v>
      </c>
      <c r="M179" s="107">
        <v>1968</v>
      </c>
      <c r="N179" s="107">
        <v>178675388</v>
      </c>
      <c r="O179" s="107">
        <v>14244890</v>
      </c>
      <c r="P179" s="107">
        <v>14570829</v>
      </c>
      <c r="Q179" s="107">
        <v>10727833</v>
      </c>
      <c r="R179" s="107">
        <v>101217</v>
      </c>
      <c r="S179" s="107"/>
      <c r="T179" s="107"/>
      <c r="U179" s="107">
        <v>101217</v>
      </c>
      <c r="V179" s="107">
        <v>1202170</v>
      </c>
      <c r="W179" s="107"/>
      <c r="X179" s="107"/>
      <c r="Y179" s="107">
        <v>1202170</v>
      </c>
      <c r="Z179" s="107">
        <v>12031220</v>
      </c>
      <c r="AA179" s="107"/>
      <c r="AB179" s="107"/>
      <c r="AC179" s="107">
        <v>12031220</v>
      </c>
      <c r="AD179" s="107">
        <v>2007841</v>
      </c>
      <c r="AE179" s="107"/>
      <c r="AF179" s="107"/>
      <c r="AG179" s="107">
        <v>2007841</v>
      </c>
      <c r="AH179" s="107">
        <v>14039061</v>
      </c>
      <c r="AI179" s="107"/>
      <c r="AJ179" s="107"/>
      <c r="AK179" s="107">
        <v>14039061</v>
      </c>
      <c r="AL179" s="107">
        <v>1985207</v>
      </c>
      <c r="AM179" s="107">
        <v>-83350</v>
      </c>
      <c r="AN179" s="107">
        <v>3185412</v>
      </c>
      <c r="AO179" s="107">
        <v>5087269</v>
      </c>
      <c r="AP179" s="107">
        <v>0</v>
      </c>
      <c r="AQ179" s="107">
        <v>15525143</v>
      </c>
      <c r="AR179" s="107">
        <v>24476</v>
      </c>
      <c r="AS179" s="107">
        <v>34386</v>
      </c>
      <c r="AT179" s="107">
        <v>77750</v>
      </c>
      <c r="AU179" s="107">
        <v>55500</v>
      </c>
      <c r="AV179" s="107">
        <v>0</v>
      </c>
      <c r="AW179" s="107">
        <v>0</v>
      </c>
      <c r="AX179" s="107">
        <v>50000</v>
      </c>
      <c r="AY179" s="107">
        <v>188279</v>
      </c>
      <c r="AZ179" s="107">
        <v>415775</v>
      </c>
      <c r="BA179" s="108">
        <v>19126330</v>
      </c>
      <c r="BB179" s="107">
        <v>655919</v>
      </c>
      <c r="BC179" s="107">
        <v>3940226</v>
      </c>
      <c r="BD179" s="107">
        <v>76650</v>
      </c>
      <c r="BE179" s="107">
        <v>691193</v>
      </c>
      <c r="BF179" s="108">
        <v>5363988</v>
      </c>
      <c r="BG179" s="107">
        <v>6514919</v>
      </c>
      <c r="BH179" s="107">
        <v>456514</v>
      </c>
      <c r="BI179" s="107">
        <v>528548</v>
      </c>
    </row>
    <row r="180" spans="1:61" s="109" customFormat="1">
      <c r="A180" s="106" t="s">
        <v>221</v>
      </c>
      <c r="B180" s="106" t="s">
        <v>444</v>
      </c>
      <c r="C180" s="106" t="s">
        <v>318</v>
      </c>
      <c r="D180" s="106" t="s">
        <v>473</v>
      </c>
      <c r="E180" s="106" t="s">
        <v>446</v>
      </c>
      <c r="F180" s="106" t="s">
        <v>320</v>
      </c>
      <c r="G180" s="106" t="s">
        <v>454</v>
      </c>
      <c r="H180" s="106" t="s">
        <v>331</v>
      </c>
      <c r="I180" s="106"/>
      <c r="J180" s="106" t="s">
        <v>332</v>
      </c>
      <c r="K180" s="107">
        <v>26</v>
      </c>
      <c r="L180" s="107">
        <v>1968</v>
      </c>
      <c r="M180" s="107">
        <v>1968</v>
      </c>
      <c r="N180" s="107">
        <v>136357854</v>
      </c>
      <c r="O180" s="107">
        <v>490899</v>
      </c>
      <c r="P180" s="107">
        <v>879430</v>
      </c>
      <c r="Q180" s="107">
        <v>10896964</v>
      </c>
      <c r="R180" s="107">
        <v>131352</v>
      </c>
      <c r="S180" s="107"/>
      <c r="T180" s="107"/>
      <c r="U180" s="107">
        <v>131352</v>
      </c>
      <c r="V180" s="107">
        <v>1262726</v>
      </c>
      <c r="W180" s="107"/>
      <c r="X180" s="107"/>
      <c r="Y180" s="107">
        <v>1262726</v>
      </c>
      <c r="Z180" s="107">
        <v>12291042</v>
      </c>
      <c r="AA180" s="107"/>
      <c r="AB180" s="107"/>
      <c r="AC180" s="107">
        <v>12291042</v>
      </c>
      <c r="AD180" s="107">
        <v>1835298</v>
      </c>
      <c r="AE180" s="107"/>
      <c r="AF180" s="107"/>
      <c r="AG180" s="107">
        <v>1835298</v>
      </c>
      <c r="AH180" s="107">
        <v>14126340</v>
      </c>
      <c r="AI180" s="107"/>
      <c r="AJ180" s="107"/>
      <c r="AK180" s="107">
        <v>14126340</v>
      </c>
      <c r="AL180" s="107">
        <v>-12751537</v>
      </c>
      <c r="AM180" s="107">
        <v>-19430</v>
      </c>
      <c r="AN180" s="107">
        <v>-32379174</v>
      </c>
      <c r="AO180" s="107">
        <v>-45150141</v>
      </c>
      <c r="AP180" s="107">
        <v>0</v>
      </c>
      <c r="AQ180" s="107">
        <v>872809</v>
      </c>
      <c r="AR180" s="107">
        <v>51178</v>
      </c>
      <c r="AS180" s="107">
        <v>129939</v>
      </c>
      <c r="AT180" s="107">
        <v>135000</v>
      </c>
      <c r="AU180" s="107">
        <v>11500</v>
      </c>
      <c r="AV180" s="107">
        <v>0</v>
      </c>
      <c r="AW180" s="107">
        <v>0</v>
      </c>
      <c r="AX180" s="107">
        <v>50000</v>
      </c>
      <c r="AY180" s="107">
        <v>99770</v>
      </c>
      <c r="AZ180" s="107">
        <v>482564</v>
      </c>
      <c r="BA180" s="108">
        <v>-31023801</v>
      </c>
      <c r="BB180" s="107">
        <v>488285</v>
      </c>
      <c r="BC180" s="107">
        <v>4129003</v>
      </c>
      <c r="BD180" s="107">
        <v>103043</v>
      </c>
      <c r="BE180" s="107">
        <v>721950</v>
      </c>
      <c r="BF180" s="108">
        <v>5442281</v>
      </c>
      <c r="BG180" s="107">
        <v>6651507</v>
      </c>
      <c r="BH180" s="107">
        <v>492911</v>
      </c>
      <c r="BI180" s="107">
        <v>562210</v>
      </c>
    </row>
    <row r="181" spans="1:61" s="109" customFormat="1">
      <c r="A181" s="106" t="s">
        <v>221</v>
      </c>
      <c r="B181" s="106" t="s">
        <v>444</v>
      </c>
      <c r="C181" s="106" t="s">
        <v>318</v>
      </c>
      <c r="D181" s="106" t="s">
        <v>473</v>
      </c>
      <c r="E181" s="106" t="s">
        <v>446</v>
      </c>
      <c r="F181" s="106" t="s">
        <v>320</v>
      </c>
      <c r="G181" s="106" t="s">
        <v>454</v>
      </c>
      <c r="H181" s="106" t="s">
        <v>331</v>
      </c>
      <c r="I181" s="106"/>
      <c r="J181" s="106" t="s">
        <v>332</v>
      </c>
      <c r="K181" s="107">
        <v>27</v>
      </c>
      <c r="L181" s="107">
        <v>1968</v>
      </c>
      <c r="M181" s="107">
        <v>1968</v>
      </c>
      <c r="N181" s="107">
        <v>144379634</v>
      </c>
      <c r="O181" s="107">
        <v>16646379</v>
      </c>
      <c r="P181" s="107">
        <v>16846837</v>
      </c>
      <c r="Q181" s="107">
        <v>12445971</v>
      </c>
      <c r="R181" s="107">
        <v>65851</v>
      </c>
      <c r="S181" s="107">
        <v>0</v>
      </c>
      <c r="T181" s="107">
        <v>0</v>
      </c>
      <c r="U181" s="107">
        <v>65851</v>
      </c>
      <c r="V181" s="107">
        <v>1300779</v>
      </c>
      <c r="W181" s="107">
        <v>0</v>
      </c>
      <c r="X181" s="107">
        <v>0</v>
      </c>
      <c r="Y181" s="107">
        <v>1300779</v>
      </c>
      <c r="Z181" s="107">
        <v>13812601</v>
      </c>
      <c r="AA181" s="107">
        <v>0</v>
      </c>
      <c r="AB181" s="107">
        <v>0</v>
      </c>
      <c r="AC181" s="107">
        <v>13812601</v>
      </c>
      <c r="AD181" s="107">
        <v>0</v>
      </c>
      <c r="AE181" s="107">
        <v>0</v>
      </c>
      <c r="AF181" s="107">
        <v>0</v>
      </c>
      <c r="AG181" s="107">
        <v>0</v>
      </c>
      <c r="AH181" s="107">
        <v>13812601</v>
      </c>
      <c r="AI181" s="107">
        <v>0</v>
      </c>
      <c r="AJ181" s="107">
        <v>0</v>
      </c>
      <c r="AK181" s="107">
        <v>13812601</v>
      </c>
      <c r="AL181" s="107">
        <v>3054295</v>
      </c>
      <c r="AM181" s="107">
        <v>-54953</v>
      </c>
      <c r="AN181" s="107">
        <v>7195968</v>
      </c>
      <c r="AO181" s="107">
        <v>10195310</v>
      </c>
      <c r="AP181" s="107">
        <v>0</v>
      </c>
      <c r="AQ181" s="107">
        <v>11945691</v>
      </c>
      <c r="AR181" s="107">
        <v>44099</v>
      </c>
      <c r="AS181" s="107">
        <v>46599</v>
      </c>
      <c r="AT181" s="107">
        <v>56000</v>
      </c>
      <c r="AU181" s="107">
        <v>6000</v>
      </c>
      <c r="AV181" s="107">
        <v>0</v>
      </c>
      <c r="AW181" s="107">
        <v>0</v>
      </c>
      <c r="AX181" s="107">
        <v>44500</v>
      </c>
      <c r="AY181" s="107">
        <v>72408</v>
      </c>
      <c r="AZ181" s="107">
        <v>353833</v>
      </c>
      <c r="BA181" s="108">
        <v>24007911</v>
      </c>
      <c r="BB181" s="107">
        <v>512080</v>
      </c>
      <c r="BC181" s="107">
        <v>4098927</v>
      </c>
      <c r="BD181" s="107">
        <v>49740</v>
      </c>
      <c r="BE181" s="107">
        <v>810469</v>
      </c>
      <c r="BF181" s="108">
        <v>5471216</v>
      </c>
      <c r="BG181" s="107">
        <v>6747059</v>
      </c>
      <c r="BH181" s="107">
        <v>498638</v>
      </c>
      <c r="BI181" s="107">
        <v>569351</v>
      </c>
    </row>
    <row r="182" spans="1:61" s="109" customFormat="1">
      <c r="A182" s="106" t="s">
        <v>221</v>
      </c>
      <c r="B182" s="106" t="s">
        <v>474</v>
      </c>
      <c r="C182" s="106" t="s">
        <v>318</v>
      </c>
      <c r="D182" s="106" t="s">
        <v>475</v>
      </c>
      <c r="E182" s="106" t="s">
        <v>446</v>
      </c>
      <c r="F182" s="106" t="s">
        <v>320</v>
      </c>
      <c r="G182" s="106" t="s">
        <v>476</v>
      </c>
      <c r="H182" s="106" t="s">
        <v>331</v>
      </c>
      <c r="I182" s="106"/>
      <c r="J182" s="106" t="s">
        <v>342</v>
      </c>
      <c r="K182" s="107">
        <v>9</v>
      </c>
      <c r="L182" s="107">
        <v>1998</v>
      </c>
      <c r="M182" s="107">
        <v>1998</v>
      </c>
      <c r="N182" s="107"/>
      <c r="O182" s="107"/>
      <c r="P182" s="107">
        <v>0</v>
      </c>
      <c r="Q182" s="107">
        <v>0</v>
      </c>
      <c r="R182" s="107"/>
      <c r="S182" s="107"/>
      <c r="T182" s="107"/>
      <c r="U182" s="107">
        <v>0</v>
      </c>
      <c r="V182" s="107"/>
      <c r="W182" s="107"/>
      <c r="X182" s="107"/>
      <c r="Y182" s="107">
        <v>0</v>
      </c>
      <c r="Z182" s="107"/>
      <c r="AA182" s="107"/>
      <c r="AB182" s="107"/>
      <c r="AC182" s="107">
        <v>0</v>
      </c>
      <c r="AD182" s="107"/>
      <c r="AE182" s="107"/>
      <c r="AF182" s="107"/>
      <c r="AG182" s="107">
        <v>0</v>
      </c>
      <c r="AH182" s="107">
        <v>0</v>
      </c>
      <c r="AI182" s="107"/>
      <c r="AJ182" s="107"/>
      <c r="AK182" s="107">
        <v>0</v>
      </c>
      <c r="AL182" s="107">
        <v>0</v>
      </c>
      <c r="AM182" s="107">
        <v>0</v>
      </c>
      <c r="AN182" s="107">
        <v>0</v>
      </c>
      <c r="AO182" s="107">
        <v>0</v>
      </c>
      <c r="AP182" s="107">
        <v>0</v>
      </c>
      <c r="AQ182" s="107">
        <v>9</v>
      </c>
      <c r="AR182" s="107">
        <v>425</v>
      </c>
      <c r="AS182" s="107">
        <v>425</v>
      </c>
      <c r="AT182" s="107">
        <v>0</v>
      </c>
      <c r="AU182" s="107">
        <v>0</v>
      </c>
      <c r="AV182" s="107">
        <v>0</v>
      </c>
      <c r="AW182" s="107">
        <v>0</v>
      </c>
      <c r="AX182" s="107">
        <v>16600</v>
      </c>
      <c r="AY182" s="107">
        <v>0</v>
      </c>
      <c r="AZ182" s="107">
        <v>37325</v>
      </c>
      <c r="BA182" s="108">
        <v>37334</v>
      </c>
      <c r="BB182" s="107">
        <v>0</v>
      </c>
      <c r="BC182" s="107">
        <v>0</v>
      </c>
      <c r="BD182" s="107">
        <v>0</v>
      </c>
      <c r="BE182" s="107">
        <v>4941</v>
      </c>
      <c r="BF182" s="108">
        <v>4941</v>
      </c>
      <c r="BG182" s="107">
        <v>6559</v>
      </c>
      <c r="BH182" s="107">
        <v>0</v>
      </c>
      <c r="BI182" s="107">
        <v>1000</v>
      </c>
    </row>
    <row r="183" spans="1:61" s="109" customFormat="1">
      <c r="A183" s="106" t="s">
        <v>221</v>
      </c>
      <c r="B183" s="106" t="s">
        <v>474</v>
      </c>
      <c r="C183" s="106" t="s">
        <v>318</v>
      </c>
      <c r="D183" s="106" t="s">
        <v>475</v>
      </c>
      <c r="E183" s="106" t="s">
        <v>446</v>
      </c>
      <c r="F183" s="106" t="s">
        <v>320</v>
      </c>
      <c r="G183" s="106" t="s">
        <v>476</v>
      </c>
      <c r="H183" s="106" t="s">
        <v>331</v>
      </c>
      <c r="I183" s="106"/>
      <c r="J183" s="106" t="s">
        <v>342</v>
      </c>
      <c r="K183" s="107">
        <v>9</v>
      </c>
      <c r="L183" s="107">
        <v>1998</v>
      </c>
      <c r="M183" s="107">
        <v>1998</v>
      </c>
      <c r="N183" s="107"/>
      <c r="O183" s="107"/>
      <c r="P183" s="107">
        <v>0</v>
      </c>
      <c r="Q183" s="107">
        <v>0</v>
      </c>
      <c r="R183" s="107"/>
      <c r="S183" s="107"/>
      <c r="T183" s="107"/>
      <c r="U183" s="107">
        <v>0</v>
      </c>
      <c r="V183" s="107"/>
      <c r="W183" s="107"/>
      <c r="X183" s="107"/>
      <c r="Y183" s="107">
        <v>0</v>
      </c>
      <c r="Z183" s="107"/>
      <c r="AA183" s="107"/>
      <c r="AB183" s="107"/>
      <c r="AC183" s="107">
        <v>0</v>
      </c>
      <c r="AD183" s="107"/>
      <c r="AE183" s="107"/>
      <c r="AF183" s="107"/>
      <c r="AG183" s="107">
        <v>0</v>
      </c>
      <c r="AH183" s="107">
        <v>0</v>
      </c>
      <c r="AI183" s="107"/>
      <c r="AJ183" s="107"/>
      <c r="AK183" s="107">
        <v>0</v>
      </c>
      <c r="AL183" s="107">
        <v>0</v>
      </c>
      <c r="AM183" s="107">
        <v>0</v>
      </c>
      <c r="AN183" s="107">
        <v>0</v>
      </c>
      <c r="AO183" s="107">
        <v>0</v>
      </c>
      <c r="AP183" s="107">
        <v>0</v>
      </c>
      <c r="AQ183" s="107">
        <v>8</v>
      </c>
      <c r="AR183" s="107">
        <v>683</v>
      </c>
      <c r="AS183" s="107">
        <v>683</v>
      </c>
      <c r="AT183" s="107">
        <v>0</v>
      </c>
      <c r="AU183" s="107">
        <v>0</v>
      </c>
      <c r="AV183" s="107">
        <v>0</v>
      </c>
      <c r="AW183" s="107">
        <v>0</v>
      </c>
      <c r="AX183" s="107">
        <v>13500</v>
      </c>
      <c r="AY183" s="107">
        <v>0</v>
      </c>
      <c r="AZ183" s="107">
        <v>34533</v>
      </c>
      <c r="BA183" s="108">
        <v>34541</v>
      </c>
      <c r="BB183" s="107"/>
      <c r="BC183" s="107"/>
      <c r="BD183" s="107"/>
      <c r="BE183" s="107">
        <v>4941</v>
      </c>
      <c r="BF183" s="108">
        <v>4941</v>
      </c>
      <c r="BG183" s="107">
        <v>6600</v>
      </c>
      <c r="BH183" s="107"/>
      <c r="BI183" s="107">
        <v>1500</v>
      </c>
    </row>
    <row r="184" spans="1:61" s="109" customFormat="1">
      <c r="A184" s="106" t="s">
        <v>221</v>
      </c>
      <c r="B184" s="106" t="s">
        <v>444</v>
      </c>
      <c r="C184" s="106" t="s">
        <v>318</v>
      </c>
      <c r="D184" s="106" t="s">
        <v>477</v>
      </c>
      <c r="E184" s="106" t="s">
        <v>446</v>
      </c>
      <c r="F184" s="106" t="s">
        <v>320</v>
      </c>
      <c r="G184" s="106" t="s">
        <v>193</v>
      </c>
      <c r="H184" s="106" t="s">
        <v>198</v>
      </c>
      <c r="I184" s="106"/>
      <c r="J184" s="106" t="s">
        <v>347</v>
      </c>
      <c r="K184" s="107">
        <v>13</v>
      </c>
      <c r="L184" s="107">
        <v>2005</v>
      </c>
      <c r="M184" s="107">
        <v>2005</v>
      </c>
      <c r="N184" s="107"/>
      <c r="O184" s="107"/>
      <c r="P184" s="107">
        <v>0</v>
      </c>
      <c r="Q184" s="107">
        <v>0</v>
      </c>
      <c r="R184" s="107"/>
      <c r="S184" s="107"/>
      <c r="T184" s="107"/>
      <c r="U184" s="107">
        <v>0</v>
      </c>
      <c r="V184" s="107"/>
      <c r="W184" s="107"/>
      <c r="X184" s="107"/>
      <c r="Y184" s="107">
        <v>0</v>
      </c>
      <c r="Z184" s="107"/>
      <c r="AA184" s="107"/>
      <c r="AB184" s="107"/>
      <c r="AC184" s="107">
        <v>0</v>
      </c>
      <c r="AD184" s="107"/>
      <c r="AE184" s="107"/>
      <c r="AF184" s="107"/>
      <c r="AG184" s="107">
        <v>0</v>
      </c>
      <c r="AH184" s="107">
        <v>0</v>
      </c>
      <c r="AI184" s="107"/>
      <c r="AJ184" s="107"/>
      <c r="AK184" s="107">
        <v>0</v>
      </c>
      <c r="AL184" s="107">
        <v>0</v>
      </c>
      <c r="AM184" s="107">
        <v>0</v>
      </c>
      <c r="AN184" s="107">
        <v>0</v>
      </c>
      <c r="AO184" s="107">
        <v>0</v>
      </c>
      <c r="AP184" s="107">
        <v>0</v>
      </c>
      <c r="AQ184" s="107">
        <v>13116</v>
      </c>
      <c r="AR184" s="107">
        <v>8865</v>
      </c>
      <c r="AS184" s="107">
        <v>8865</v>
      </c>
      <c r="AT184" s="107">
        <v>4099</v>
      </c>
      <c r="AU184" s="107">
        <v>28042</v>
      </c>
      <c r="AV184" s="107">
        <v>0</v>
      </c>
      <c r="AW184" s="107">
        <v>0</v>
      </c>
      <c r="AX184" s="107">
        <v>0</v>
      </c>
      <c r="AY184" s="107">
        <v>0</v>
      </c>
      <c r="AZ184" s="107">
        <v>77094</v>
      </c>
      <c r="BA184" s="108">
        <v>90210</v>
      </c>
      <c r="BB184" s="107"/>
      <c r="BC184" s="107"/>
      <c r="BD184" s="107"/>
      <c r="BE184" s="107"/>
      <c r="BF184" s="108">
        <v>0</v>
      </c>
      <c r="BG184" s="107">
        <v>0</v>
      </c>
      <c r="BH184" s="107">
        <v>750</v>
      </c>
      <c r="BI184" s="107">
        <v>1500</v>
      </c>
    </row>
    <row r="185" spans="1:61" s="109" customFormat="1">
      <c r="A185" s="106" t="s">
        <v>221</v>
      </c>
      <c r="B185" s="106" t="s">
        <v>444</v>
      </c>
      <c r="C185" s="106" t="s">
        <v>318</v>
      </c>
      <c r="D185" s="106" t="s">
        <v>477</v>
      </c>
      <c r="E185" s="106" t="s">
        <v>446</v>
      </c>
      <c r="F185" s="106" t="s">
        <v>320</v>
      </c>
      <c r="G185" s="106" t="s">
        <v>193</v>
      </c>
      <c r="H185" s="106" t="s">
        <v>198</v>
      </c>
      <c r="I185" s="106"/>
      <c r="J185" s="106" t="s">
        <v>347</v>
      </c>
      <c r="K185" s="107">
        <v>13</v>
      </c>
      <c r="L185" s="107">
        <v>2005</v>
      </c>
      <c r="M185" s="107">
        <v>2005</v>
      </c>
      <c r="N185" s="107"/>
      <c r="O185" s="107"/>
      <c r="P185" s="107">
        <v>0</v>
      </c>
      <c r="Q185" s="107">
        <v>0</v>
      </c>
      <c r="R185" s="107"/>
      <c r="S185" s="107"/>
      <c r="T185" s="107"/>
      <c r="U185" s="107">
        <v>0</v>
      </c>
      <c r="V185" s="107"/>
      <c r="W185" s="107"/>
      <c r="X185" s="107"/>
      <c r="Y185" s="107">
        <v>0</v>
      </c>
      <c r="Z185" s="107"/>
      <c r="AA185" s="107"/>
      <c r="AB185" s="107"/>
      <c r="AC185" s="107">
        <v>0</v>
      </c>
      <c r="AD185" s="107"/>
      <c r="AE185" s="107"/>
      <c r="AF185" s="107"/>
      <c r="AG185" s="107">
        <v>0</v>
      </c>
      <c r="AH185" s="107">
        <v>0</v>
      </c>
      <c r="AI185" s="107"/>
      <c r="AJ185" s="107"/>
      <c r="AK185" s="107">
        <v>0</v>
      </c>
      <c r="AL185" s="107">
        <v>0</v>
      </c>
      <c r="AM185" s="107">
        <v>0</v>
      </c>
      <c r="AN185" s="107">
        <v>0</v>
      </c>
      <c r="AO185" s="107">
        <v>0</v>
      </c>
      <c r="AP185" s="107">
        <v>0</v>
      </c>
      <c r="AQ185" s="107">
        <v>9455</v>
      </c>
      <c r="AR185" s="107">
        <v>10860</v>
      </c>
      <c r="AS185" s="107">
        <v>10860</v>
      </c>
      <c r="AT185" s="107">
        <v>2000</v>
      </c>
      <c r="AU185" s="107">
        <v>2262</v>
      </c>
      <c r="AV185" s="107">
        <v>0</v>
      </c>
      <c r="AW185" s="107">
        <v>0</v>
      </c>
      <c r="AX185" s="107">
        <v>11000</v>
      </c>
      <c r="AY185" s="107">
        <v>0</v>
      </c>
      <c r="AZ185" s="107">
        <v>65368</v>
      </c>
      <c r="BA185" s="108">
        <v>74823</v>
      </c>
      <c r="BB185" s="107">
        <v>0</v>
      </c>
      <c r="BC185" s="107"/>
      <c r="BD185" s="107"/>
      <c r="BE185" s="107">
        <v>0</v>
      </c>
      <c r="BF185" s="108">
        <v>0</v>
      </c>
      <c r="BG185" s="107">
        <v>0</v>
      </c>
      <c r="BH185" s="107">
        <v>1000</v>
      </c>
      <c r="BI185" s="107">
        <v>2000</v>
      </c>
    </row>
    <row r="186" spans="1:61" s="109" customFormat="1">
      <c r="A186" s="106" t="s">
        <v>221</v>
      </c>
      <c r="B186" s="106" t="s">
        <v>444</v>
      </c>
      <c r="C186" s="106" t="s">
        <v>318</v>
      </c>
      <c r="D186" s="106" t="s">
        <v>477</v>
      </c>
      <c r="E186" s="106" t="s">
        <v>446</v>
      </c>
      <c r="F186" s="106" t="s">
        <v>320</v>
      </c>
      <c r="G186" s="106" t="s">
        <v>193</v>
      </c>
      <c r="H186" s="106" t="s">
        <v>198</v>
      </c>
      <c r="I186" s="106"/>
      <c r="J186" s="106" t="s">
        <v>347</v>
      </c>
      <c r="K186" s="107">
        <v>13</v>
      </c>
      <c r="L186" s="107">
        <v>2005</v>
      </c>
      <c r="M186" s="107">
        <v>2005</v>
      </c>
      <c r="N186" s="107"/>
      <c r="O186" s="107"/>
      <c r="P186" s="107">
        <v>0</v>
      </c>
      <c r="Q186" s="107">
        <v>0</v>
      </c>
      <c r="R186" s="107"/>
      <c r="S186" s="107"/>
      <c r="T186" s="107"/>
      <c r="U186" s="107">
        <v>0</v>
      </c>
      <c r="V186" s="107"/>
      <c r="W186" s="107"/>
      <c r="X186" s="107"/>
      <c r="Y186" s="107">
        <v>0</v>
      </c>
      <c r="Z186" s="107">
        <v>0</v>
      </c>
      <c r="AA186" s="107">
        <v>0</v>
      </c>
      <c r="AB186" s="107">
        <v>0</v>
      </c>
      <c r="AC186" s="107">
        <v>0</v>
      </c>
      <c r="AD186" s="107"/>
      <c r="AE186" s="107"/>
      <c r="AF186" s="107"/>
      <c r="AG186" s="107">
        <v>0</v>
      </c>
      <c r="AH186" s="107">
        <v>0</v>
      </c>
      <c r="AI186" s="107">
        <v>0</v>
      </c>
      <c r="AJ186" s="107">
        <v>0</v>
      </c>
      <c r="AK186" s="107">
        <v>0</v>
      </c>
      <c r="AL186" s="107">
        <v>0</v>
      </c>
      <c r="AM186" s="107">
        <v>0</v>
      </c>
      <c r="AN186" s="107">
        <v>0</v>
      </c>
      <c r="AO186" s="107">
        <v>0</v>
      </c>
      <c r="AP186" s="107">
        <v>0</v>
      </c>
      <c r="AQ186" s="107">
        <v>13948</v>
      </c>
      <c r="AR186" s="107">
        <v>2038</v>
      </c>
      <c r="AS186" s="107">
        <v>2038</v>
      </c>
      <c r="AT186" s="107">
        <v>2000</v>
      </c>
      <c r="AU186" s="107">
        <v>0</v>
      </c>
      <c r="AV186" s="107">
        <v>0</v>
      </c>
      <c r="AW186" s="107">
        <v>0</v>
      </c>
      <c r="AX186" s="107">
        <v>33870</v>
      </c>
      <c r="AY186" s="107">
        <v>0</v>
      </c>
      <c r="AZ186" s="107">
        <v>95238</v>
      </c>
      <c r="BA186" s="108">
        <v>109186</v>
      </c>
      <c r="BB186" s="107"/>
      <c r="BC186" s="107"/>
      <c r="BD186" s="107"/>
      <c r="BE186" s="107"/>
      <c r="BF186" s="108">
        <v>0</v>
      </c>
      <c r="BG186" s="107">
        <v>0</v>
      </c>
      <c r="BH186" s="107">
        <v>1500</v>
      </c>
      <c r="BI186" s="107">
        <v>3000</v>
      </c>
    </row>
    <row r="187" spans="1:61" s="109" customFormat="1">
      <c r="A187" s="106" t="s">
        <v>221</v>
      </c>
      <c r="B187" s="106" t="s">
        <v>444</v>
      </c>
      <c r="C187" s="106" t="s">
        <v>318</v>
      </c>
      <c r="D187" s="106" t="s">
        <v>478</v>
      </c>
      <c r="E187" s="106" t="s">
        <v>446</v>
      </c>
      <c r="F187" s="106" t="s">
        <v>320</v>
      </c>
      <c r="G187" s="106" t="s">
        <v>334</v>
      </c>
      <c r="H187" s="106" t="s">
        <v>322</v>
      </c>
      <c r="I187" s="106"/>
      <c r="J187" s="106" t="s">
        <v>339</v>
      </c>
      <c r="K187" s="107">
        <v>38</v>
      </c>
      <c r="L187" s="107">
        <v>1937</v>
      </c>
      <c r="M187" s="107">
        <v>1937</v>
      </c>
      <c r="N187" s="107">
        <v>6704116</v>
      </c>
      <c r="O187" s="107">
        <v>1392890</v>
      </c>
      <c r="P187" s="107">
        <v>1332129</v>
      </c>
      <c r="Q187" s="107">
        <v>970381</v>
      </c>
      <c r="R187" s="107">
        <v>103394</v>
      </c>
      <c r="S187" s="107"/>
      <c r="T187" s="107"/>
      <c r="U187" s="107">
        <v>103394</v>
      </c>
      <c r="V187" s="107">
        <v>185738</v>
      </c>
      <c r="W187" s="107"/>
      <c r="X187" s="107"/>
      <c r="Y187" s="107">
        <v>185738</v>
      </c>
      <c r="Z187" s="107">
        <v>1259513</v>
      </c>
      <c r="AA187" s="107"/>
      <c r="AB187" s="107"/>
      <c r="AC187" s="107">
        <v>1259513</v>
      </c>
      <c r="AD187" s="107"/>
      <c r="AE187" s="107"/>
      <c r="AF187" s="107"/>
      <c r="AG187" s="107">
        <v>0</v>
      </c>
      <c r="AH187" s="107">
        <v>1259513</v>
      </c>
      <c r="AI187" s="107"/>
      <c r="AJ187" s="107"/>
      <c r="AK187" s="107">
        <v>1259513</v>
      </c>
      <c r="AL187" s="107">
        <v>-302329</v>
      </c>
      <c r="AM187" s="107">
        <v>-62595</v>
      </c>
      <c r="AN187" s="107">
        <v>4887</v>
      </c>
      <c r="AO187" s="107">
        <v>-360037</v>
      </c>
      <c r="AP187" s="107">
        <v>93372</v>
      </c>
      <c r="AQ187" s="107">
        <v>207273</v>
      </c>
      <c r="AR187" s="107">
        <v>233883</v>
      </c>
      <c r="AS187" s="107">
        <v>249039</v>
      </c>
      <c r="AT187" s="107">
        <v>33529</v>
      </c>
      <c r="AU187" s="107">
        <v>31000</v>
      </c>
      <c r="AV187" s="107">
        <v>122953</v>
      </c>
      <c r="AW187" s="107">
        <v>5460</v>
      </c>
      <c r="AX187" s="107">
        <v>170983</v>
      </c>
      <c r="AY187" s="107">
        <v>15625</v>
      </c>
      <c r="AZ187" s="107">
        <v>654957</v>
      </c>
      <c r="BA187" s="108">
        <v>899476</v>
      </c>
      <c r="BB187" s="107">
        <v>0</v>
      </c>
      <c r="BC187" s="107">
        <v>381343</v>
      </c>
      <c r="BD187" s="107">
        <v>71700</v>
      </c>
      <c r="BE187" s="107">
        <v>97307</v>
      </c>
      <c r="BF187" s="108">
        <v>550350</v>
      </c>
      <c r="BG187" s="107">
        <v>618355</v>
      </c>
      <c r="BH187" s="107">
        <v>18458</v>
      </c>
      <c r="BI187" s="107">
        <v>22365</v>
      </c>
    </row>
    <row r="188" spans="1:61" s="109" customFormat="1">
      <c r="A188" s="106" t="s">
        <v>221</v>
      </c>
      <c r="B188" s="106" t="s">
        <v>444</v>
      </c>
      <c r="C188" s="106" t="s">
        <v>318</v>
      </c>
      <c r="D188" s="106" t="s">
        <v>478</v>
      </c>
      <c r="E188" s="106" t="s">
        <v>446</v>
      </c>
      <c r="F188" s="106" t="s">
        <v>320</v>
      </c>
      <c r="G188" s="106" t="s">
        <v>334</v>
      </c>
      <c r="H188" s="106" t="s">
        <v>322</v>
      </c>
      <c r="I188" s="106"/>
      <c r="J188" s="106" t="s">
        <v>339</v>
      </c>
      <c r="K188" s="107">
        <v>38</v>
      </c>
      <c r="L188" s="107">
        <v>1937</v>
      </c>
      <c r="M188" s="107">
        <v>1937</v>
      </c>
      <c r="N188" s="107">
        <v>5599426</v>
      </c>
      <c r="O188" s="107">
        <v>1142349</v>
      </c>
      <c r="P188" s="107">
        <v>1039997</v>
      </c>
      <c r="Q188" s="107">
        <v>914752</v>
      </c>
      <c r="R188" s="107">
        <v>114058</v>
      </c>
      <c r="S188" s="107"/>
      <c r="T188" s="107"/>
      <c r="U188" s="107">
        <v>114058</v>
      </c>
      <c r="V188" s="107">
        <v>189687</v>
      </c>
      <c r="W188" s="107"/>
      <c r="X188" s="107"/>
      <c r="Y188" s="107">
        <v>189687</v>
      </c>
      <c r="Z188" s="107">
        <v>1218497</v>
      </c>
      <c r="AA188" s="107">
        <v>0</v>
      </c>
      <c r="AB188" s="107">
        <v>0</v>
      </c>
      <c r="AC188" s="107">
        <v>1218497</v>
      </c>
      <c r="AD188" s="107"/>
      <c r="AE188" s="107"/>
      <c r="AF188" s="107"/>
      <c r="AG188" s="107">
        <v>0</v>
      </c>
      <c r="AH188" s="107">
        <v>1218497</v>
      </c>
      <c r="AI188" s="107">
        <v>0</v>
      </c>
      <c r="AJ188" s="107">
        <v>0</v>
      </c>
      <c r="AK188" s="107">
        <v>1218497</v>
      </c>
      <c r="AL188" s="107">
        <v>-980147</v>
      </c>
      <c r="AM188" s="107">
        <v>-102852</v>
      </c>
      <c r="AN188" s="107">
        <v>500</v>
      </c>
      <c r="AO188" s="107">
        <v>-1082499</v>
      </c>
      <c r="AP188" s="107">
        <v>125964</v>
      </c>
      <c r="AQ188" s="107">
        <v>-111641</v>
      </c>
      <c r="AR188" s="107">
        <v>49876</v>
      </c>
      <c r="AS188" s="107">
        <v>60976</v>
      </c>
      <c r="AT188" s="107">
        <v>14750</v>
      </c>
      <c r="AU188" s="107">
        <v>20400</v>
      </c>
      <c r="AV188" s="107">
        <v>70100</v>
      </c>
      <c r="AW188" s="107">
        <v>0</v>
      </c>
      <c r="AX188" s="107">
        <v>200326</v>
      </c>
      <c r="AY188" s="107">
        <v>0</v>
      </c>
      <c r="AZ188" s="107">
        <v>376714</v>
      </c>
      <c r="BA188" s="108">
        <v>135998</v>
      </c>
      <c r="BB188" s="107"/>
      <c r="BC188" s="107">
        <v>347602</v>
      </c>
      <c r="BD188" s="107">
        <v>85682</v>
      </c>
      <c r="BE188" s="107">
        <v>107873</v>
      </c>
      <c r="BF188" s="108">
        <v>541157</v>
      </c>
      <c r="BG188" s="107">
        <v>601242</v>
      </c>
      <c r="BH188" s="107">
        <v>12702</v>
      </c>
      <c r="BI188" s="107">
        <v>15438</v>
      </c>
    </row>
    <row r="189" spans="1:61" s="109" customFormat="1">
      <c r="A189" s="106" t="s">
        <v>221</v>
      </c>
      <c r="B189" s="106" t="s">
        <v>444</v>
      </c>
      <c r="C189" s="106" t="s">
        <v>318</v>
      </c>
      <c r="D189" s="106" t="s">
        <v>479</v>
      </c>
      <c r="E189" s="106" t="s">
        <v>446</v>
      </c>
      <c r="F189" s="106" t="s">
        <v>320</v>
      </c>
      <c r="G189" s="106" t="s">
        <v>447</v>
      </c>
      <c r="H189" s="106" t="s">
        <v>332</v>
      </c>
      <c r="I189" s="106" t="s">
        <v>363</v>
      </c>
      <c r="J189" s="106" t="s">
        <v>198</v>
      </c>
      <c r="K189" s="107">
        <v>21</v>
      </c>
      <c r="L189" s="107">
        <v>1929</v>
      </c>
      <c r="M189" s="107">
        <v>1998</v>
      </c>
      <c r="N189" s="107"/>
      <c r="O189" s="107"/>
      <c r="P189" s="107">
        <v>0</v>
      </c>
      <c r="Q189" s="107">
        <v>0</v>
      </c>
      <c r="R189" s="107"/>
      <c r="S189" s="107"/>
      <c r="T189" s="107"/>
      <c r="U189" s="107">
        <v>0</v>
      </c>
      <c r="V189" s="107"/>
      <c r="W189" s="107"/>
      <c r="X189" s="107"/>
      <c r="Y189" s="107">
        <v>0</v>
      </c>
      <c r="Z189" s="107">
        <v>0</v>
      </c>
      <c r="AA189" s="107">
        <v>0</v>
      </c>
      <c r="AB189" s="107">
        <v>0</v>
      </c>
      <c r="AC189" s="107">
        <v>0</v>
      </c>
      <c r="AD189" s="107"/>
      <c r="AE189" s="107"/>
      <c r="AF189" s="107"/>
      <c r="AG189" s="107">
        <v>0</v>
      </c>
      <c r="AH189" s="107">
        <v>0</v>
      </c>
      <c r="AI189" s="107">
        <v>0</v>
      </c>
      <c r="AJ189" s="107">
        <v>0</v>
      </c>
      <c r="AK189" s="107">
        <v>0</v>
      </c>
      <c r="AL189" s="107">
        <v>0</v>
      </c>
      <c r="AM189" s="107">
        <v>0</v>
      </c>
      <c r="AN189" s="107">
        <v>0</v>
      </c>
      <c r="AO189" s="107">
        <v>0</v>
      </c>
      <c r="AP189" s="107">
        <v>670074</v>
      </c>
      <c r="AQ189" s="107">
        <v>1426044</v>
      </c>
      <c r="AR189" s="107">
        <v>77720</v>
      </c>
      <c r="AS189" s="107">
        <v>77720</v>
      </c>
      <c r="AT189" s="107">
        <v>9775</v>
      </c>
      <c r="AU189" s="107">
        <v>3000</v>
      </c>
      <c r="AV189" s="107">
        <v>0</v>
      </c>
      <c r="AW189" s="107">
        <v>0</v>
      </c>
      <c r="AX189" s="107">
        <v>3000</v>
      </c>
      <c r="AY189" s="107">
        <v>0</v>
      </c>
      <c r="AZ189" s="107">
        <v>131149</v>
      </c>
      <c r="BA189" s="108">
        <v>1557193</v>
      </c>
      <c r="BB189" s="107"/>
      <c r="BC189" s="107">
        <v>240772</v>
      </c>
      <c r="BD189" s="107">
        <v>25000</v>
      </c>
      <c r="BE189" s="107">
        <v>233876</v>
      </c>
      <c r="BF189" s="108">
        <v>499648</v>
      </c>
      <c r="BG189" s="107">
        <v>585491</v>
      </c>
      <c r="BH189" s="107">
        <v>0</v>
      </c>
      <c r="BI189" s="107">
        <v>0</v>
      </c>
    </row>
    <row r="190" spans="1:61" s="109" customFormat="1">
      <c r="A190" s="106" t="s">
        <v>221</v>
      </c>
      <c r="B190" s="106" t="s">
        <v>444</v>
      </c>
      <c r="C190" s="106" t="s">
        <v>318</v>
      </c>
      <c r="D190" s="106" t="s">
        <v>479</v>
      </c>
      <c r="E190" s="106" t="s">
        <v>446</v>
      </c>
      <c r="F190" s="106" t="s">
        <v>320</v>
      </c>
      <c r="G190" s="106" t="s">
        <v>447</v>
      </c>
      <c r="H190" s="106" t="s">
        <v>332</v>
      </c>
      <c r="I190" s="106" t="s">
        <v>363</v>
      </c>
      <c r="J190" s="106" t="s">
        <v>198</v>
      </c>
      <c r="K190" s="107">
        <v>21</v>
      </c>
      <c r="L190" s="107">
        <v>1929</v>
      </c>
      <c r="M190" s="107">
        <v>1998</v>
      </c>
      <c r="N190" s="107"/>
      <c r="O190" s="107"/>
      <c r="P190" s="107">
        <v>0</v>
      </c>
      <c r="Q190" s="107">
        <v>0</v>
      </c>
      <c r="R190" s="107"/>
      <c r="S190" s="107"/>
      <c r="T190" s="107"/>
      <c r="U190" s="107">
        <v>0</v>
      </c>
      <c r="V190" s="107"/>
      <c r="W190" s="107"/>
      <c r="X190" s="107"/>
      <c r="Y190" s="107">
        <v>0</v>
      </c>
      <c r="Z190" s="107">
        <v>0</v>
      </c>
      <c r="AA190" s="107">
        <v>0</v>
      </c>
      <c r="AB190" s="107">
        <v>0</v>
      </c>
      <c r="AC190" s="107">
        <v>0</v>
      </c>
      <c r="AD190" s="107"/>
      <c r="AE190" s="107"/>
      <c r="AF190" s="107"/>
      <c r="AG190" s="107">
        <v>0</v>
      </c>
      <c r="AH190" s="107">
        <v>0</v>
      </c>
      <c r="AI190" s="107">
        <v>0</v>
      </c>
      <c r="AJ190" s="107">
        <v>0</v>
      </c>
      <c r="AK190" s="107">
        <v>0</v>
      </c>
      <c r="AL190" s="107">
        <v>0</v>
      </c>
      <c r="AM190" s="107">
        <v>0</v>
      </c>
      <c r="AN190" s="107">
        <v>0</v>
      </c>
      <c r="AO190" s="107">
        <v>0</v>
      </c>
      <c r="AP190" s="107">
        <v>596999</v>
      </c>
      <c r="AQ190" s="107">
        <v>1430446</v>
      </c>
      <c r="AR190" s="107">
        <v>200000</v>
      </c>
      <c r="AS190" s="107">
        <v>200000</v>
      </c>
      <c r="AT190" s="107">
        <v>18000</v>
      </c>
      <c r="AU190" s="107">
        <v>0</v>
      </c>
      <c r="AV190" s="107">
        <v>0</v>
      </c>
      <c r="AW190" s="107">
        <v>0</v>
      </c>
      <c r="AX190" s="107">
        <v>13363</v>
      </c>
      <c r="AY190" s="107">
        <v>0</v>
      </c>
      <c r="AZ190" s="107">
        <v>258663</v>
      </c>
      <c r="BA190" s="108">
        <v>1689109</v>
      </c>
      <c r="BB190" s="107">
        <v>0</v>
      </c>
      <c r="BC190" s="107">
        <v>205341</v>
      </c>
      <c r="BD190" s="107">
        <v>0</v>
      </c>
      <c r="BE190" s="107">
        <v>174386</v>
      </c>
      <c r="BF190" s="108">
        <v>379727</v>
      </c>
      <c r="BG190" s="107">
        <v>450019</v>
      </c>
      <c r="BH190" s="107">
        <v>0</v>
      </c>
      <c r="BI190" s="107">
        <v>0</v>
      </c>
    </row>
    <row r="191" spans="1:61" s="109" customFormat="1">
      <c r="A191" s="106" t="s">
        <v>221</v>
      </c>
      <c r="B191" s="106" t="s">
        <v>474</v>
      </c>
      <c r="C191" s="106" t="s">
        <v>318</v>
      </c>
      <c r="D191" s="106" t="s">
        <v>475</v>
      </c>
      <c r="E191" s="106" t="s">
        <v>446</v>
      </c>
      <c r="F191" s="106" t="s">
        <v>320</v>
      </c>
      <c r="G191" s="106" t="s">
        <v>406</v>
      </c>
      <c r="H191" s="106" t="s">
        <v>331</v>
      </c>
      <c r="I191" s="106"/>
      <c r="J191" s="106" t="s">
        <v>339</v>
      </c>
      <c r="K191" s="107">
        <v>5</v>
      </c>
      <c r="L191" s="107">
        <v>1979</v>
      </c>
      <c r="M191" s="107">
        <v>1979</v>
      </c>
      <c r="N191" s="107"/>
      <c r="O191" s="107"/>
      <c r="P191" s="107">
        <v>0</v>
      </c>
      <c r="Q191" s="107">
        <v>0</v>
      </c>
      <c r="R191" s="107"/>
      <c r="S191" s="107"/>
      <c r="T191" s="107"/>
      <c r="U191" s="107">
        <v>0</v>
      </c>
      <c r="V191" s="107"/>
      <c r="W191" s="107"/>
      <c r="X191" s="107"/>
      <c r="Y191" s="107">
        <v>0</v>
      </c>
      <c r="Z191" s="107"/>
      <c r="AA191" s="107"/>
      <c r="AB191" s="107"/>
      <c r="AC191" s="107">
        <v>0</v>
      </c>
      <c r="AD191" s="107"/>
      <c r="AE191" s="107"/>
      <c r="AF191" s="107"/>
      <c r="AG191" s="107">
        <v>0</v>
      </c>
      <c r="AH191" s="107">
        <v>0</v>
      </c>
      <c r="AI191" s="107"/>
      <c r="AJ191" s="107"/>
      <c r="AK191" s="107">
        <v>0</v>
      </c>
      <c r="AL191" s="107">
        <v>0</v>
      </c>
      <c r="AM191" s="107">
        <v>0</v>
      </c>
      <c r="AN191" s="107">
        <v>0</v>
      </c>
      <c r="AO191" s="107">
        <v>0</v>
      </c>
      <c r="AP191" s="107">
        <v>0</v>
      </c>
      <c r="AQ191" s="107">
        <v>29703</v>
      </c>
      <c r="AR191" s="107">
        <v>950</v>
      </c>
      <c r="AS191" s="107">
        <v>950</v>
      </c>
      <c r="AT191" s="107">
        <v>0</v>
      </c>
      <c r="AU191" s="107">
        <v>6000</v>
      </c>
      <c r="AV191" s="107">
        <v>0</v>
      </c>
      <c r="AW191" s="107">
        <v>0</v>
      </c>
      <c r="AX191" s="107">
        <v>72200</v>
      </c>
      <c r="AY191" s="107">
        <v>0</v>
      </c>
      <c r="AZ191" s="107">
        <v>94250</v>
      </c>
      <c r="BA191" s="108">
        <v>123953</v>
      </c>
      <c r="BB191" s="107">
        <v>0</v>
      </c>
      <c r="BC191" s="107">
        <v>37100</v>
      </c>
      <c r="BD191" s="107">
        <v>0</v>
      </c>
      <c r="BE191" s="107">
        <v>10000</v>
      </c>
      <c r="BF191" s="108">
        <v>47100</v>
      </c>
      <c r="BG191" s="107">
        <v>49537</v>
      </c>
      <c r="BH191" s="107">
        <v>0</v>
      </c>
      <c r="BI191" s="107">
        <v>2500</v>
      </c>
    </row>
    <row r="192" spans="1:61" s="109" customFormat="1">
      <c r="A192" s="106" t="s">
        <v>221</v>
      </c>
      <c r="B192" s="106" t="s">
        <v>474</v>
      </c>
      <c r="C192" s="106" t="s">
        <v>318</v>
      </c>
      <c r="D192" s="106" t="s">
        <v>475</v>
      </c>
      <c r="E192" s="106" t="s">
        <v>446</v>
      </c>
      <c r="F192" s="106" t="s">
        <v>320</v>
      </c>
      <c r="G192" s="106" t="s">
        <v>406</v>
      </c>
      <c r="H192" s="106" t="s">
        <v>331</v>
      </c>
      <c r="I192" s="106"/>
      <c r="J192" s="106" t="s">
        <v>339</v>
      </c>
      <c r="K192" s="107">
        <v>5</v>
      </c>
      <c r="L192" s="107">
        <v>1979</v>
      </c>
      <c r="M192" s="107">
        <v>1979</v>
      </c>
      <c r="N192" s="107"/>
      <c r="O192" s="107"/>
      <c r="P192" s="107">
        <v>0</v>
      </c>
      <c r="Q192" s="107">
        <v>0</v>
      </c>
      <c r="R192" s="107"/>
      <c r="S192" s="107"/>
      <c r="T192" s="107"/>
      <c r="U192" s="107">
        <v>0</v>
      </c>
      <c r="V192" s="107"/>
      <c r="W192" s="107"/>
      <c r="X192" s="107"/>
      <c r="Y192" s="107">
        <v>0</v>
      </c>
      <c r="Z192" s="107"/>
      <c r="AA192" s="107"/>
      <c r="AB192" s="107"/>
      <c r="AC192" s="107">
        <v>0</v>
      </c>
      <c r="AD192" s="107"/>
      <c r="AE192" s="107"/>
      <c r="AF192" s="107"/>
      <c r="AG192" s="107">
        <v>0</v>
      </c>
      <c r="AH192" s="107">
        <v>0</v>
      </c>
      <c r="AI192" s="107"/>
      <c r="AJ192" s="107"/>
      <c r="AK192" s="107">
        <v>0</v>
      </c>
      <c r="AL192" s="107">
        <v>0</v>
      </c>
      <c r="AM192" s="107">
        <v>0</v>
      </c>
      <c r="AN192" s="107">
        <v>0</v>
      </c>
      <c r="AO192" s="107">
        <v>0</v>
      </c>
      <c r="AP192" s="107">
        <v>0</v>
      </c>
      <c r="AQ192" s="107">
        <v>25129</v>
      </c>
      <c r="AR192" s="107">
        <v>853</v>
      </c>
      <c r="AS192" s="107">
        <v>853</v>
      </c>
      <c r="AT192" s="107">
        <v>0</v>
      </c>
      <c r="AU192" s="107">
        <v>10000</v>
      </c>
      <c r="AV192" s="107">
        <v>0</v>
      </c>
      <c r="AW192" s="107">
        <v>0</v>
      </c>
      <c r="AX192" s="107">
        <v>55500</v>
      </c>
      <c r="AY192" s="107">
        <v>0</v>
      </c>
      <c r="AZ192" s="107">
        <v>81453</v>
      </c>
      <c r="BA192" s="108">
        <v>106582</v>
      </c>
      <c r="BB192" s="107">
        <v>0</v>
      </c>
      <c r="BC192" s="107">
        <v>42400</v>
      </c>
      <c r="BD192" s="107">
        <v>0</v>
      </c>
      <c r="BE192" s="107">
        <v>10000</v>
      </c>
      <c r="BF192" s="108">
        <v>52400</v>
      </c>
      <c r="BG192" s="107">
        <v>55282</v>
      </c>
      <c r="BH192" s="107">
        <v>0</v>
      </c>
      <c r="BI192" s="107">
        <v>2300</v>
      </c>
    </row>
    <row r="193" spans="1:61" s="109" customFormat="1">
      <c r="A193" s="106" t="s">
        <v>221</v>
      </c>
      <c r="B193" s="106" t="s">
        <v>444</v>
      </c>
      <c r="C193" s="106" t="s">
        <v>318</v>
      </c>
      <c r="D193" s="106" t="s">
        <v>480</v>
      </c>
      <c r="E193" s="106" t="s">
        <v>446</v>
      </c>
      <c r="F193" s="106" t="s">
        <v>320</v>
      </c>
      <c r="G193" s="106" t="s">
        <v>430</v>
      </c>
      <c r="H193" s="106" t="s">
        <v>322</v>
      </c>
      <c r="I193" s="106"/>
      <c r="J193" s="106" t="s">
        <v>338</v>
      </c>
      <c r="K193" s="107">
        <v>12</v>
      </c>
      <c r="L193" s="107">
        <v>1969</v>
      </c>
      <c r="M193" s="107">
        <v>1969</v>
      </c>
      <c r="N193" s="107">
        <v>1314789</v>
      </c>
      <c r="O193" s="107">
        <v>582003</v>
      </c>
      <c r="P193" s="107">
        <v>582003</v>
      </c>
      <c r="Q193" s="107">
        <v>493686</v>
      </c>
      <c r="R193" s="107"/>
      <c r="S193" s="107"/>
      <c r="T193" s="107"/>
      <c r="U193" s="107">
        <v>0</v>
      </c>
      <c r="V193" s="107">
        <v>80318</v>
      </c>
      <c r="W193" s="107"/>
      <c r="X193" s="107"/>
      <c r="Y193" s="107">
        <v>80318</v>
      </c>
      <c r="Z193" s="107">
        <v>574004</v>
      </c>
      <c r="AA193" s="107">
        <v>0</v>
      </c>
      <c r="AB193" s="107">
        <v>0</v>
      </c>
      <c r="AC193" s="107">
        <v>574004</v>
      </c>
      <c r="AD193" s="107"/>
      <c r="AE193" s="107"/>
      <c r="AF193" s="107"/>
      <c r="AG193" s="107">
        <v>0</v>
      </c>
      <c r="AH193" s="107">
        <v>574004</v>
      </c>
      <c r="AI193" s="107">
        <v>0</v>
      </c>
      <c r="AJ193" s="107">
        <v>0</v>
      </c>
      <c r="AK193" s="107">
        <v>574004</v>
      </c>
      <c r="AL193" s="107">
        <v>22163</v>
      </c>
      <c r="AM193" s="107">
        <v>-14164</v>
      </c>
      <c r="AN193" s="107">
        <v>0</v>
      </c>
      <c r="AO193" s="107">
        <v>7999</v>
      </c>
      <c r="AP193" s="107">
        <v>0</v>
      </c>
      <c r="AQ193" s="107">
        <v>358228</v>
      </c>
      <c r="AR193" s="107">
        <v>11177</v>
      </c>
      <c r="AS193" s="107">
        <v>11177</v>
      </c>
      <c r="AT193" s="107">
        <v>150</v>
      </c>
      <c r="AU193" s="107">
        <v>10890</v>
      </c>
      <c r="AV193" s="107">
        <v>0</v>
      </c>
      <c r="AW193" s="107">
        <v>0</v>
      </c>
      <c r="AX193" s="107">
        <v>9800</v>
      </c>
      <c r="AY193" s="107">
        <v>12000</v>
      </c>
      <c r="AZ193" s="107">
        <v>237939</v>
      </c>
      <c r="BA193" s="108">
        <v>582003</v>
      </c>
      <c r="BB193" s="107"/>
      <c r="BC193" s="107">
        <v>195720</v>
      </c>
      <c r="BD193" s="107"/>
      <c r="BE193" s="107">
        <v>43796</v>
      </c>
      <c r="BF193" s="108">
        <v>239516</v>
      </c>
      <c r="BG193" s="107">
        <v>261096</v>
      </c>
      <c r="BH193" s="107">
        <v>1431</v>
      </c>
      <c r="BI193" s="107">
        <v>6731</v>
      </c>
    </row>
    <row r="194" spans="1:61" s="109" customFormat="1">
      <c r="A194" s="106" t="s">
        <v>221</v>
      </c>
      <c r="B194" s="106" t="s">
        <v>444</v>
      </c>
      <c r="C194" s="106" t="s">
        <v>318</v>
      </c>
      <c r="D194" s="106" t="s">
        <v>480</v>
      </c>
      <c r="E194" s="106" t="s">
        <v>446</v>
      </c>
      <c r="F194" s="106" t="s">
        <v>320</v>
      </c>
      <c r="G194" s="106" t="s">
        <v>430</v>
      </c>
      <c r="H194" s="106" t="s">
        <v>322</v>
      </c>
      <c r="I194" s="106"/>
      <c r="J194" s="106" t="s">
        <v>338</v>
      </c>
      <c r="K194" s="107">
        <v>9</v>
      </c>
      <c r="L194" s="107">
        <v>1969</v>
      </c>
      <c r="M194" s="107">
        <v>1969</v>
      </c>
      <c r="N194" s="107">
        <v>1383985</v>
      </c>
      <c r="O194" s="107">
        <v>493292</v>
      </c>
      <c r="P194" s="107">
        <v>497977</v>
      </c>
      <c r="Q194" s="107">
        <v>397030</v>
      </c>
      <c r="R194" s="107">
        <v>0</v>
      </c>
      <c r="S194" s="107"/>
      <c r="T194" s="107"/>
      <c r="U194" s="107">
        <v>0</v>
      </c>
      <c r="V194" s="107">
        <v>85206</v>
      </c>
      <c r="W194" s="107"/>
      <c r="X194" s="107"/>
      <c r="Y194" s="107">
        <v>85206</v>
      </c>
      <c r="Z194" s="107">
        <v>482236</v>
      </c>
      <c r="AA194" s="107">
        <v>0</v>
      </c>
      <c r="AB194" s="107">
        <v>0</v>
      </c>
      <c r="AC194" s="107">
        <v>482236</v>
      </c>
      <c r="AD194" s="107"/>
      <c r="AE194" s="107"/>
      <c r="AF194" s="107"/>
      <c r="AG194" s="107">
        <v>0</v>
      </c>
      <c r="AH194" s="107">
        <v>482236</v>
      </c>
      <c r="AI194" s="107">
        <v>0</v>
      </c>
      <c r="AJ194" s="107">
        <v>0</v>
      </c>
      <c r="AK194" s="107">
        <v>482236</v>
      </c>
      <c r="AL194" s="107">
        <v>11056</v>
      </c>
      <c r="AM194" s="107">
        <v>4685</v>
      </c>
      <c r="AN194" s="107">
        <v>0</v>
      </c>
      <c r="AO194" s="107">
        <v>15741</v>
      </c>
      <c r="AP194" s="107">
        <v>0</v>
      </c>
      <c r="AQ194" s="107">
        <v>332598</v>
      </c>
      <c r="AR194" s="107">
        <v>3543</v>
      </c>
      <c r="AS194" s="107">
        <v>3543</v>
      </c>
      <c r="AT194" s="107">
        <v>0</v>
      </c>
      <c r="AU194" s="107">
        <v>2500</v>
      </c>
      <c r="AV194" s="107">
        <v>0</v>
      </c>
      <c r="AW194" s="107">
        <v>5354</v>
      </c>
      <c r="AX194" s="107">
        <v>9000</v>
      </c>
      <c r="AY194" s="107">
        <v>8000</v>
      </c>
      <c r="AZ194" s="107">
        <v>160694</v>
      </c>
      <c r="BA194" s="108">
        <v>497977</v>
      </c>
      <c r="BB194" s="107"/>
      <c r="BC194" s="107">
        <v>154442</v>
      </c>
      <c r="BD194" s="107"/>
      <c r="BE194" s="107">
        <v>44933</v>
      </c>
      <c r="BF194" s="108">
        <v>199375</v>
      </c>
      <c r="BG194" s="107">
        <v>223636</v>
      </c>
      <c r="BH194" s="107">
        <v>1451</v>
      </c>
      <c r="BI194" s="107">
        <v>6951</v>
      </c>
    </row>
    <row r="195" spans="1:61" s="113" customFormat="1">
      <c r="A195" s="110" t="s">
        <v>221</v>
      </c>
      <c r="B195" s="110" t="s">
        <v>481</v>
      </c>
      <c r="C195" s="110" t="s">
        <v>318</v>
      </c>
      <c r="D195" s="110" t="s">
        <v>482</v>
      </c>
      <c r="E195" s="110" t="s">
        <v>136</v>
      </c>
      <c r="F195" s="110" t="s">
        <v>21</v>
      </c>
      <c r="G195" s="110" t="s">
        <v>193</v>
      </c>
      <c r="H195" s="110" t="s">
        <v>331</v>
      </c>
      <c r="I195" s="110"/>
      <c r="J195" s="110" t="s">
        <v>197</v>
      </c>
      <c r="K195" s="111">
        <v>16</v>
      </c>
      <c r="L195" s="111">
        <v>2003</v>
      </c>
      <c r="M195" s="111"/>
      <c r="N195" s="111"/>
      <c r="O195" s="111"/>
      <c r="P195" s="111">
        <v>0</v>
      </c>
      <c r="Q195" s="111">
        <v>0</v>
      </c>
      <c r="R195" s="111"/>
      <c r="S195" s="111"/>
      <c r="T195" s="111"/>
      <c r="U195" s="111">
        <v>0</v>
      </c>
      <c r="V195" s="111"/>
      <c r="W195" s="111"/>
      <c r="X195" s="111"/>
      <c r="Y195" s="111">
        <v>0</v>
      </c>
      <c r="Z195" s="111">
        <v>0</v>
      </c>
      <c r="AA195" s="111">
        <v>0</v>
      </c>
      <c r="AB195" s="111">
        <v>0</v>
      </c>
      <c r="AC195" s="111">
        <v>0</v>
      </c>
      <c r="AD195" s="111"/>
      <c r="AE195" s="111"/>
      <c r="AF195" s="111"/>
      <c r="AG195" s="111">
        <v>0</v>
      </c>
      <c r="AH195" s="111">
        <v>0</v>
      </c>
      <c r="AI195" s="111">
        <v>0</v>
      </c>
      <c r="AJ195" s="111">
        <v>0</v>
      </c>
      <c r="AK195" s="111">
        <v>0</v>
      </c>
      <c r="AL195" s="111">
        <v>0</v>
      </c>
      <c r="AM195" s="111">
        <v>0</v>
      </c>
      <c r="AN195" s="111">
        <v>0</v>
      </c>
      <c r="AO195" s="111">
        <v>0</v>
      </c>
      <c r="AP195" s="111">
        <v>0</v>
      </c>
      <c r="AQ195" s="111">
        <v>500</v>
      </c>
      <c r="AR195" s="111"/>
      <c r="AS195" s="111">
        <v>0</v>
      </c>
      <c r="AT195" s="111">
        <v>0</v>
      </c>
      <c r="AU195" s="111">
        <v>0</v>
      </c>
      <c r="AV195" s="111">
        <v>0</v>
      </c>
      <c r="AW195" s="111">
        <v>0</v>
      </c>
      <c r="AX195" s="111">
        <v>0</v>
      </c>
      <c r="AY195" s="111">
        <v>0</v>
      </c>
      <c r="AZ195" s="111">
        <v>166714</v>
      </c>
      <c r="BA195" s="112">
        <v>167214</v>
      </c>
      <c r="BB195" s="111">
        <v>0</v>
      </c>
      <c r="BC195" s="111">
        <v>37904</v>
      </c>
      <c r="BD195" s="111">
        <v>10830</v>
      </c>
      <c r="BE195" s="111">
        <v>5415</v>
      </c>
      <c r="BF195" s="112">
        <v>54149</v>
      </c>
      <c r="BG195" s="111">
        <v>63873</v>
      </c>
      <c r="BH195" s="111">
        <v>0</v>
      </c>
      <c r="BI195" s="111">
        <v>84865</v>
      </c>
    </row>
    <row r="196" spans="1:61" s="113" customFormat="1">
      <c r="A196" s="110" t="s">
        <v>221</v>
      </c>
      <c r="B196" s="110" t="s">
        <v>481</v>
      </c>
      <c r="C196" s="110" t="s">
        <v>318</v>
      </c>
      <c r="D196" s="110" t="s">
        <v>483</v>
      </c>
      <c r="E196" s="110" t="s">
        <v>136</v>
      </c>
      <c r="F196" s="110" t="s">
        <v>320</v>
      </c>
      <c r="G196" s="110" t="s">
        <v>484</v>
      </c>
      <c r="H196" s="110" t="s">
        <v>338</v>
      </c>
      <c r="I196" s="110"/>
      <c r="J196" s="110" t="s">
        <v>187</v>
      </c>
      <c r="K196" s="111">
        <v>44</v>
      </c>
      <c r="L196" s="111">
        <v>1991</v>
      </c>
      <c r="M196" s="111">
        <v>1991</v>
      </c>
      <c r="N196" s="111">
        <v>2884137</v>
      </c>
      <c r="O196" s="111">
        <v>2306416</v>
      </c>
      <c r="P196" s="111">
        <v>2306416</v>
      </c>
      <c r="Q196" s="111">
        <v>2128837</v>
      </c>
      <c r="R196" s="111">
        <v>98644</v>
      </c>
      <c r="S196" s="111"/>
      <c r="T196" s="111"/>
      <c r="U196" s="111">
        <v>98644</v>
      </c>
      <c r="V196" s="111">
        <v>134038</v>
      </c>
      <c r="W196" s="111"/>
      <c r="X196" s="111"/>
      <c r="Y196" s="111">
        <v>134038</v>
      </c>
      <c r="Z196" s="111">
        <v>2361519</v>
      </c>
      <c r="AA196" s="111"/>
      <c r="AB196" s="111"/>
      <c r="AC196" s="111">
        <v>2361519</v>
      </c>
      <c r="AD196" s="111"/>
      <c r="AE196" s="111"/>
      <c r="AF196" s="111"/>
      <c r="AG196" s="111">
        <v>0</v>
      </c>
      <c r="AH196" s="111">
        <v>2361519</v>
      </c>
      <c r="AI196" s="111"/>
      <c r="AJ196" s="111"/>
      <c r="AK196" s="111">
        <v>2361519</v>
      </c>
      <c r="AL196" s="111">
        <v>-55103</v>
      </c>
      <c r="AM196" s="111">
        <v>0</v>
      </c>
      <c r="AN196" s="111">
        <v>0</v>
      </c>
      <c r="AO196" s="111">
        <v>-55103</v>
      </c>
      <c r="AP196" s="111">
        <v>0</v>
      </c>
      <c r="AQ196" s="111">
        <v>1032659</v>
      </c>
      <c r="AR196" s="111">
        <v>16494</v>
      </c>
      <c r="AS196" s="111">
        <v>16494</v>
      </c>
      <c r="AT196" s="111">
        <v>12883</v>
      </c>
      <c r="AU196" s="111">
        <v>0</v>
      </c>
      <c r="AV196" s="111">
        <v>0</v>
      </c>
      <c r="AW196" s="111">
        <v>40217</v>
      </c>
      <c r="AX196" s="111">
        <v>647117</v>
      </c>
      <c r="AY196" s="111">
        <v>354087</v>
      </c>
      <c r="AZ196" s="111">
        <v>1273757</v>
      </c>
      <c r="BA196" s="112">
        <v>2306416</v>
      </c>
      <c r="BB196" s="111"/>
      <c r="BC196" s="111">
        <v>1143332</v>
      </c>
      <c r="BD196" s="111">
        <v>50774</v>
      </c>
      <c r="BE196" s="111">
        <v>95355</v>
      </c>
      <c r="BF196" s="112">
        <v>1289461</v>
      </c>
      <c r="BG196" s="111">
        <v>1475040</v>
      </c>
      <c r="BH196" s="111"/>
      <c r="BI196" s="111">
        <v>0</v>
      </c>
    </row>
    <row r="197" spans="1:61" s="113" customFormat="1">
      <c r="A197" s="110" t="s">
        <v>221</v>
      </c>
      <c r="B197" s="110" t="s">
        <v>481</v>
      </c>
      <c r="C197" s="110" t="s">
        <v>318</v>
      </c>
      <c r="D197" s="110" t="s">
        <v>483</v>
      </c>
      <c r="E197" s="110" t="s">
        <v>136</v>
      </c>
      <c r="F197" s="110" t="s">
        <v>320</v>
      </c>
      <c r="G197" s="110" t="s">
        <v>484</v>
      </c>
      <c r="H197" s="110" t="s">
        <v>338</v>
      </c>
      <c r="I197" s="110"/>
      <c r="J197" s="110" t="s">
        <v>187</v>
      </c>
      <c r="K197" s="111">
        <v>45</v>
      </c>
      <c r="L197" s="111">
        <v>1991</v>
      </c>
      <c r="M197" s="111">
        <v>1991</v>
      </c>
      <c r="N197" s="111">
        <v>2757895</v>
      </c>
      <c r="O197" s="111">
        <v>2171135</v>
      </c>
      <c r="P197" s="111">
        <v>2171135</v>
      </c>
      <c r="Q197" s="111">
        <v>2094739</v>
      </c>
      <c r="R197" s="111">
        <v>96657</v>
      </c>
      <c r="S197" s="111"/>
      <c r="T197" s="111"/>
      <c r="U197" s="111">
        <v>96657</v>
      </c>
      <c r="V197" s="111">
        <v>135124</v>
      </c>
      <c r="W197" s="111"/>
      <c r="X197" s="111"/>
      <c r="Y197" s="111">
        <v>135124</v>
      </c>
      <c r="Z197" s="111">
        <v>2326520</v>
      </c>
      <c r="AA197" s="111"/>
      <c r="AB197" s="111"/>
      <c r="AC197" s="111">
        <v>2326520</v>
      </c>
      <c r="AD197" s="111"/>
      <c r="AE197" s="111"/>
      <c r="AF197" s="111"/>
      <c r="AG197" s="111">
        <v>0</v>
      </c>
      <c r="AH197" s="111">
        <v>2326520</v>
      </c>
      <c r="AI197" s="111"/>
      <c r="AJ197" s="111"/>
      <c r="AK197" s="111">
        <v>2326520</v>
      </c>
      <c r="AL197" s="111">
        <v>-155385</v>
      </c>
      <c r="AM197" s="111">
        <v>0</v>
      </c>
      <c r="AN197" s="111">
        <v>0</v>
      </c>
      <c r="AO197" s="111">
        <v>-155385</v>
      </c>
      <c r="AP197" s="111">
        <v>0</v>
      </c>
      <c r="AQ197" s="111">
        <v>861524</v>
      </c>
      <c r="AR197" s="111">
        <v>20724</v>
      </c>
      <c r="AS197" s="111">
        <v>20724</v>
      </c>
      <c r="AT197" s="111">
        <v>4985</v>
      </c>
      <c r="AU197" s="111">
        <v>0</v>
      </c>
      <c r="AV197" s="111">
        <v>0</v>
      </c>
      <c r="AW197" s="111">
        <v>55433</v>
      </c>
      <c r="AX197" s="111">
        <v>639192</v>
      </c>
      <c r="AY197" s="111">
        <v>376652</v>
      </c>
      <c r="AZ197" s="111">
        <v>1309611</v>
      </c>
      <c r="BA197" s="112">
        <v>2171135</v>
      </c>
      <c r="BB197" s="111"/>
      <c r="BC197" s="111">
        <v>1099896</v>
      </c>
      <c r="BD197" s="111">
        <v>48212</v>
      </c>
      <c r="BE197" s="111">
        <v>98542</v>
      </c>
      <c r="BF197" s="112">
        <v>1246650</v>
      </c>
      <c r="BG197" s="111">
        <v>1438464</v>
      </c>
      <c r="BH197" s="111"/>
      <c r="BI197" s="111">
        <v>0</v>
      </c>
    </row>
    <row r="198" spans="1:61" s="113" customFormat="1">
      <c r="A198" s="110" t="s">
        <v>221</v>
      </c>
      <c r="B198" s="110" t="s">
        <v>481</v>
      </c>
      <c r="C198" s="110" t="s">
        <v>318</v>
      </c>
      <c r="D198" s="110" t="s">
        <v>483</v>
      </c>
      <c r="E198" s="110" t="s">
        <v>136</v>
      </c>
      <c r="F198" s="110" t="s">
        <v>320</v>
      </c>
      <c r="G198" s="110" t="s">
        <v>485</v>
      </c>
      <c r="H198" s="110" t="s">
        <v>338</v>
      </c>
      <c r="I198" s="110"/>
      <c r="J198" s="110" t="s">
        <v>187</v>
      </c>
      <c r="K198" s="111">
        <v>45</v>
      </c>
      <c r="L198" s="111">
        <v>1991</v>
      </c>
      <c r="M198" s="111">
        <v>1991</v>
      </c>
      <c r="N198" s="111">
        <v>2856927</v>
      </c>
      <c r="O198" s="111">
        <v>2432138</v>
      </c>
      <c r="P198" s="111">
        <v>2432138</v>
      </c>
      <c r="Q198" s="111">
        <v>2046399</v>
      </c>
      <c r="R198" s="111">
        <v>97359</v>
      </c>
      <c r="S198" s="111"/>
      <c r="T198" s="111"/>
      <c r="U198" s="111">
        <v>97359</v>
      </c>
      <c r="V198" s="111">
        <v>158624</v>
      </c>
      <c r="W198" s="111"/>
      <c r="X198" s="111"/>
      <c r="Y198" s="111">
        <v>158624</v>
      </c>
      <c r="Z198" s="111">
        <v>2302382</v>
      </c>
      <c r="AA198" s="111">
        <v>0</v>
      </c>
      <c r="AB198" s="111">
        <v>0</v>
      </c>
      <c r="AC198" s="111">
        <v>2302382</v>
      </c>
      <c r="AD198" s="111"/>
      <c r="AE198" s="111"/>
      <c r="AF198" s="111"/>
      <c r="AG198" s="111">
        <v>0</v>
      </c>
      <c r="AH198" s="111">
        <v>2302382</v>
      </c>
      <c r="AI198" s="111">
        <v>0</v>
      </c>
      <c r="AJ198" s="111">
        <v>0</v>
      </c>
      <c r="AK198" s="111">
        <v>2302382</v>
      </c>
      <c r="AL198" s="111">
        <v>129756</v>
      </c>
      <c r="AM198" s="111">
        <v>0</v>
      </c>
      <c r="AN198" s="111">
        <v>0</v>
      </c>
      <c r="AO198" s="111">
        <v>129756</v>
      </c>
      <c r="AP198" s="111">
        <v>0</v>
      </c>
      <c r="AQ198" s="111">
        <v>1063810</v>
      </c>
      <c r="AR198" s="111">
        <v>20866</v>
      </c>
      <c r="AS198" s="111">
        <v>20866</v>
      </c>
      <c r="AT198" s="111">
        <v>7750</v>
      </c>
      <c r="AU198" s="111">
        <v>114637</v>
      </c>
      <c r="AV198" s="111">
        <v>0</v>
      </c>
      <c r="AW198" s="111">
        <v>46096</v>
      </c>
      <c r="AX198" s="111">
        <v>635643</v>
      </c>
      <c r="AY198" s="111">
        <v>387191</v>
      </c>
      <c r="AZ198" s="111">
        <v>1407717</v>
      </c>
      <c r="BA198" s="112">
        <v>2432138</v>
      </c>
      <c r="BB198" s="111"/>
      <c r="BC198" s="111">
        <v>1038562</v>
      </c>
      <c r="BD198" s="111">
        <v>49305</v>
      </c>
      <c r="BE198" s="111">
        <v>111228</v>
      </c>
      <c r="BF198" s="112">
        <v>1199095</v>
      </c>
      <c r="BG198" s="111">
        <v>1393387</v>
      </c>
      <c r="BH198" s="111">
        <v>0</v>
      </c>
      <c r="BI198" s="111">
        <v>0</v>
      </c>
    </row>
    <row r="199" spans="1:61" s="113" customFormat="1">
      <c r="A199" s="110" t="s">
        <v>221</v>
      </c>
      <c r="B199" s="110" t="s">
        <v>486</v>
      </c>
      <c r="C199" s="110" t="s">
        <v>318</v>
      </c>
      <c r="D199" s="110" t="s">
        <v>487</v>
      </c>
      <c r="E199" s="110" t="s">
        <v>136</v>
      </c>
      <c r="F199" s="110" t="s">
        <v>320</v>
      </c>
      <c r="G199" s="110" t="s">
        <v>488</v>
      </c>
      <c r="H199" s="110" t="s">
        <v>338</v>
      </c>
      <c r="I199" s="110"/>
      <c r="J199" s="110" t="s">
        <v>339</v>
      </c>
      <c r="K199" s="111">
        <v>19</v>
      </c>
      <c r="L199" s="111">
        <v>1966</v>
      </c>
      <c r="M199" s="111">
        <v>1966</v>
      </c>
      <c r="N199" s="111">
        <v>970085</v>
      </c>
      <c r="O199" s="111">
        <v>418767</v>
      </c>
      <c r="P199" s="111">
        <v>418767</v>
      </c>
      <c r="Q199" s="111">
        <v>350711</v>
      </c>
      <c r="R199" s="111">
        <v>0</v>
      </c>
      <c r="S199" s="111"/>
      <c r="T199" s="111"/>
      <c r="U199" s="111">
        <v>0</v>
      </c>
      <c r="V199" s="111">
        <v>42976</v>
      </c>
      <c r="W199" s="111"/>
      <c r="X199" s="111"/>
      <c r="Y199" s="111">
        <v>42976</v>
      </c>
      <c r="Z199" s="111">
        <v>393687</v>
      </c>
      <c r="AA199" s="111"/>
      <c r="AB199" s="111"/>
      <c r="AC199" s="111">
        <v>393687</v>
      </c>
      <c r="AD199" s="111"/>
      <c r="AE199" s="111"/>
      <c r="AF199" s="111"/>
      <c r="AG199" s="111">
        <v>0</v>
      </c>
      <c r="AH199" s="111">
        <v>393687</v>
      </c>
      <c r="AI199" s="111"/>
      <c r="AJ199" s="111"/>
      <c r="AK199" s="111">
        <v>393687</v>
      </c>
      <c r="AL199" s="111">
        <v>25080</v>
      </c>
      <c r="AM199" s="111">
        <v>0</v>
      </c>
      <c r="AN199" s="111">
        <v>0</v>
      </c>
      <c r="AO199" s="111">
        <v>25080</v>
      </c>
      <c r="AP199" s="111">
        <v>0</v>
      </c>
      <c r="AQ199" s="111">
        <v>198014</v>
      </c>
      <c r="AR199" s="111">
        <v>38930</v>
      </c>
      <c r="AS199" s="111">
        <v>38930</v>
      </c>
      <c r="AT199" s="111">
        <v>0</v>
      </c>
      <c r="AU199" s="111">
        <v>28662</v>
      </c>
      <c r="AV199" s="111">
        <v>0</v>
      </c>
      <c r="AW199" s="111">
        <v>22540</v>
      </c>
      <c r="AX199" s="111">
        <v>49360</v>
      </c>
      <c r="AY199" s="111">
        <v>649</v>
      </c>
      <c r="AZ199" s="111">
        <v>220753</v>
      </c>
      <c r="BA199" s="112">
        <v>418767</v>
      </c>
      <c r="BB199" s="111"/>
      <c r="BC199" s="111">
        <v>189927</v>
      </c>
      <c r="BD199" s="111"/>
      <c r="BE199" s="111">
        <v>26689</v>
      </c>
      <c r="BF199" s="112">
        <v>216616</v>
      </c>
      <c r="BG199" s="111">
        <v>248388</v>
      </c>
      <c r="BH199" s="111">
        <v>18372</v>
      </c>
      <c r="BI199" s="111">
        <v>46071</v>
      </c>
    </row>
    <row r="200" spans="1:61" s="113" customFormat="1">
      <c r="A200" s="110" t="s">
        <v>221</v>
      </c>
      <c r="B200" s="110" t="s">
        <v>486</v>
      </c>
      <c r="C200" s="110" t="s">
        <v>318</v>
      </c>
      <c r="D200" s="110" t="s">
        <v>487</v>
      </c>
      <c r="E200" s="110" t="s">
        <v>136</v>
      </c>
      <c r="F200" s="110" t="s">
        <v>320</v>
      </c>
      <c r="G200" s="110" t="s">
        <v>488</v>
      </c>
      <c r="H200" s="110" t="s">
        <v>338</v>
      </c>
      <c r="I200" s="110"/>
      <c r="J200" s="110" t="s">
        <v>339</v>
      </c>
      <c r="K200" s="111">
        <v>19</v>
      </c>
      <c r="L200" s="111">
        <v>1966</v>
      </c>
      <c r="M200" s="111">
        <v>1966</v>
      </c>
      <c r="N200" s="111">
        <v>1037754</v>
      </c>
      <c r="O200" s="111">
        <v>449647</v>
      </c>
      <c r="P200" s="111">
        <v>462860</v>
      </c>
      <c r="Q200" s="111">
        <v>383783</v>
      </c>
      <c r="R200" s="111">
        <v>39635</v>
      </c>
      <c r="S200" s="111"/>
      <c r="T200" s="111"/>
      <c r="U200" s="111">
        <v>39635</v>
      </c>
      <c r="V200" s="111">
        <v>45878</v>
      </c>
      <c r="W200" s="111"/>
      <c r="X200" s="111"/>
      <c r="Y200" s="111">
        <v>45878</v>
      </c>
      <c r="Z200" s="111">
        <v>469296</v>
      </c>
      <c r="AA200" s="111">
        <v>0</v>
      </c>
      <c r="AB200" s="111">
        <v>0</v>
      </c>
      <c r="AC200" s="111">
        <v>469296</v>
      </c>
      <c r="AD200" s="111"/>
      <c r="AE200" s="111"/>
      <c r="AF200" s="111"/>
      <c r="AG200" s="111">
        <v>0</v>
      </c>
      <c r="AH200" s="111">
        <v>469296</v>
      </c>
      <c r="AI200" s="111">
        <v>0</v>
      </c>
      <c r="AJ200" s="111">
        <v>0</v>
      </c>
      <c r="AK200" s="111">
        <v>469296</v>
      </c>
      <c r="AL200" s="111">
        <v>73117</v>
      </c>
      <c r="AM200" s="111">
        <v>7213</v>
      </c>
      <c r="AN200" s="111">
        <v>6000</v>
      </c>
      <c r="AO200" s="111">
        <v>86330</v>
      </c>
      <c r="AP200" s="111">
        <v>0</v>
      </c>
      <c r="AQ200" s="111">
        <v>278201</v>
      </c>
      <c r="AR200" s="111">
        <v>29089</v>
      </c>
      <c r="AS200" s="111">
        <v>29089</v>
      </c>
      <c r="AT200" s="111">
        <v>8657</v>
      </c>
      <c r="AU200" s="111">
        <v>68525</v>
      </c>
      <c r="AV200" s="111">
        <v>0</v>
      </c>
      <c r="AW200" s="111">
        <v>15000</v>
      </c>
      <c r="AX200" s="111">
        <v>15230</v>
      </c>
      <c r="AY200" s="111">
        <v>474</v>
      </c>
      <c r="AZ200" s="111">
        <v>174669</v>
      </c>
      <c r="BA200" s="112">
        <v>555626</v>
      </c>
      <c r="BB200" s="111"/>
      <c r="BC200" s="111">
        <v>224478</v>
      </c>
      <c r="BD200" s="111">
        <v>24942</v>
      </c>
      <c r="BE200" s="111">
        <v>27713</v>
      </c>
      <c r="BF200" s="112">
        <v>277133</v>
      </c>
      <c r="BG200" s="111">
        <v>320969</v>
      </c>
      <c r="BH200" s="111">
        <v>25557</v>
      </c>
      <c r="BI200" s="111">
        <v>50086</v>
      </c>
    </row>
    <row r="201" spans="1:61" s="113" customFormat="1">
      <c r="A201" s="110" t="s">
        <v>221</v>
      </c>
      <c r="B201" s="110" t="s">
        <v>481</v>
      </c>
      <c r="C201" s="110" t="s">
        <v>318</v>
      </c>
      <c r="D201" s="110" t="s">
        <v>489</v>
      </c>
      <c r="E201" s="110" t="s">
        <v>136</v>
      </c>
      <c r="F201" s="110" t="s">
        <v>320</v>
      </c>
      <c r="G201" s="110" t="s">
        <v>416</v>
      </c>
      <c r="H201" s="110" t="s">
        <v>326</v>
      </c>
      <c r="I201" s="110" t="s">
        <v>379</v>
      </c>
      <c r="J201" s="110" t="s">
        <v>339</v>
      </c>
      <c r="K201" s="111">
        <v>17</v>
      </c>
      <c r="L201" s="111">
        <v>1996</v>
      </c>
      <c r="M201" s="111">
        <v>1998</v>
      </c>
      <c r="N201" s="111">
        <v>437442</v>
      </c>
      <c r="O201" s="111">
        <v>660382</v>
      </c>
      <c r="P201" s="111">
        <v>677110</v>
      </c>
      <c r="Q201" s="111">
        <v>527954</v>
      </c>
      <c r="R201" s="111">
        <v>32516</v>
      </c>
      <c r="S201" s="111"/>
      <c r="T201" s="111"/>
      <c r="U201" s="111">
        <v>32516</v>
      </c>
      <c r="V201" s="111">
        <v>62131</v>
      </c>
      <c r="W201" s="111"/>
      <c r="X201" s="111"/>
      <c r="Y201" s="111">
        <v>62131</v>
      </c>
      <c r="Z201" s="111">
        <v>622601</v>
      </c>
      <c r="AA201" s="111"/>
      <c r="AB201" s="111"/>
      <c r="AC201" s="111">
        <v>622601</v>
      </c>
      <c r="AD201" s="111">
        <v>15989</v>
      </c>
      <c r="AE201" s="111"/>
      <c r="AF201" s="111"/>
      <c r="AG201" s="111">
        <v>15989</v>
      </c>
      <c r="AH201" s="111">
        <v>638590</v>
      </c>
      <c r="AI201" s="111"/>
      <c r="AJ201" s="111"/>
      <c r="AK201" s="111">
        <v>638590</v>
      </c>
      <c r="AL201" s="111">
        <v>21792</v>
      </c>
      <c r="AM201" s="111">
        <v>16728</v>
      </c>
      <c r="AN201" s="111">
        <v>0</v>
      </c>
      <c r="AO201" s="111">
        <v>38520</v>
      </c>
      <c r="AP201" s="111">
        <v>4073</v>
      </c>
      <c r="AQ201" s="111">
        <v>110690</v>
      </c>
      <c r="AR201" s="111">
        <v>36430</v>
      </c>
      <c r="AS201" s="111">
        <v>39058</v>
      </c>
      <c r="AT201" s="111">
        <v>90900</v>
      </c>
      <c r="AU201" s="111">
        <v>46600</v>
      </c>
      <c r="AV201" s="111">
        <v>0</v>
      </c>
      <c r="AW201" s="111">
        <v>7497</v>
      </c>
      <c r="AX201" s="111">
        <v>139000</v>
      </c>
      <c r="AY201" s="111">
        <v>5000</v>
      </c>
      <c r="AZ201" s="111">
        <v>566420</v>
      </c>
      <c r="BA201" s="112">
        <v>677110</v>
      </c>
      <c r="BB201" s="111">
        <v>0</v>
      </c>
      <c r="BC201" s="111">
        <v>56364</v>
      </c>
      <c r="BD201" s="111">
        <v>13749</v>
      </c>
      <c r="BE201" s="111">
        <v>13749</v>
      </c>
      <c r="BF201" s="112">
        <v>83862</v>
      </c>
      <c r="BG201" s="111">
        <v>83865</v>
      </c>
      <c r="BH201" s="111">
        <v>20000</v>
      </c>
      <c r="BI201" s="111">
        <v>80000</v>
      </c>
    </row>
    <row r="202" spans="1:61" s="113" customFormat="1">
      <c r="A202" s="110" t="s">
        <v>221</v>
      </c>
      <c r="B202" s="110" t="s">
        <v>481</v>
      </c>
      <c r="C202" s="110" t="s">
        <v>318</v>
      </c>
      <c r="D202" s="110" t="s">
        <v>489</v>
      </c>
      <c r="E202" s="110" t="s">
        <v>136</v>
      </c>
      <c r="F202" s="110" t="s">
        <v>320</v>
      </c>
      <c r="G202" s="110" t="s">
        <v>416</v>
      </c>
      <c r="H202" s="110" t="s">
        <v>326</v>
      </c>
      <c r="I202" s="110" t="s">
        <v>379</v>
      </c>
      <c r="J202" s="110" t="s">
        <v>339</v>
      </c>
      <c r="K202" s="111">
        <v>17</v>
      </c>
      <c r="L202" s="111">
        <v>1996</v>
      </c>
      <c r="M202" s="111">
        <v>1998</v>
      </c>
      <c r="N202" s="111">
        <v>419471</v>
      </c>
      <c r="O202" s="111">
        <v>579030</v>
      </c>
      <c r="P202" s="111">
        <v>551604</v>
      </c>
      <c r="Q202" s="111">
        <v>466966</v>
      </c>
      <c r="R202" s="111">
        <v>30168</v>
      </c>
      <c r="S202" s="111"/>
      <c r="T202" s="111"/>
      <c r="U202" s="111">
        <v>30168</v>
      </c>
      <c r="V202" s="111">
        <v>51573</v>
      </c>
      <c r="W202" s="111"/>
      <c r="X202" s="111"/>
      <c r="Y202" s="111">
        <v>51573</v>
      </c>
      <c r="Z202" s="111">
        <v>548707</v>
      </c>
      <c r="AA202" s="111"/>
      <c r="AB202" s="111"/>
      <c r="AC202" s="111">
        <v>548707</v>
      </c>
      <c r="AD202" s="111">
        <v>15119</v>
      </c>
      <c r="AE202" s="111"/>
      <c r="AF202" s="111"/>
      <c r="AG202" s="111">
        <v>15119</v>
      </c>
      <c r="AH202" s="111">
        <v>563826</v>
      </c>
      <c r="AI202" s="111"/>
      <c r="AJ202" s="111"/>
      <c r="AK202" s="111">
        <v>563826</v>
      </c>
      <c r="AL202" s="111">
        <v>15204</v>
      </c>
      <c r="AM202" s="111">
        <v>-27426</v>
      </c>
      <c r="AN202" s="111">
        <v>0</v>
      </c>
      <c r="AO202" s="111">
        <v>-12222</v>
      </c>
      <c r="AP202" s="111">
        <v>4565</v>
      </c>
      <c r="AQ202" s="111">
        <v>122946</v>
      </c>
      <c r="AR202" s="111">
        <v>38155</v>
      </c>
      <c r="AS202" s="111">
        <v>40329</v>
      </c>
      <c r="AT202" s="111">
        <v>72050</v>
      </c>
      <c r="AU202" s="111">
        <v>32000</v>
      </c>
      <c r="AV202" s="111">
        <v>0</v>
      </c>
      <c r="AW202" s="111">
        <v>10000</v>
      </c>
      <c r="AX202" s="111">
        <v>40000</v>
      </c>
      <c r="AY202" s="111">
        <v>12286</v>
      </c>
      <c r="AZ202" s="111">
        <v>428658</v>
      </c>
      <c r="BA202" s="112">
        <v>551604</v>
      </c>
      <c r="BB202" s="111"/>
      <c r="BC202" s="111">
        <v>57698</v>
      </c>
      <c r="BD202" s="111">
        <v>13749</v>
      </c>
      <c r="BE202" s="111">
        <v>13749</v>
      </c>
      <c r="BF202" s="112">
        <v>85196</v>
      </c>
      <c r="BG202" s="111">
        <v>85199</v>
      </c>
      <c r="BH202" s="111">
        <v>20000</v>
      </c>
      <c r="BI202" s="111">
        <v>80000</v>
      </c>
    </row>
    <row r="203" spans="1:61" s="113" customFormat="1">
      <c r="A203" s="110" t="s">
        <v>221</v>
      </c>
      <c r="B203" s="110" t="s">
        <v>481</v>
      </c>
      <c r="C203" s="110" t="s">
        <v>318</v>
      </c>
      <c r="D203" s="110" t="s">
        <v>489</v>
      </c>
      <c r="E203" s="110" t="s">
        <v>136</v>
      </c>
      <c r="F203" s="110" t="s">
        <v>320</v>
      </c>
      <c r="G203" s="110" t="s">
        <v>416</v>
      </c>
      <c r="H203" s="110" t="s">
        <v>326</v>
      </c>
      <c r="I203" s="110" t="s">
        <v>379</v>
      </c>
      <c r="J203" s="110" t="s">
        <v>339</v>
      </c>
      <c r="K203" s="111">
        <v>17</v>
      </c>
      <c r="L203" s="111">
        <v>1996</v>
      </c>
      <c r="M203" s="111">
        <v>1998</v>
      </c>
      <c r="N203" s="111">
        <v>394597</v>
      </c>
      <c r="O203" s="111">
        <v>372597</v>
      </c>
      <c r="P203" s="111">
        <v>374312</v>
      </c>
      <c r="Q203" s="111">
        <v>318050</v>
      </c>
      <c r="R203" s="111">
        <v>33932</v>
      </c>
      <c r="S203" s="111"/>
      <c r="T203" s="111"/>
      <c r="U203" s="111">
        <v>33932</v>
      </c>
      <c r="V203" s="111">
        <v>69277</v>
      </c>
      <c r="W203" s="111"/>
      <c r="X203" s="111"/>
      <c r="Y203" s="111">
        <v>69277</v>
      </c>
      <c r="Z203" s="111">
        <v>421259</v>
      </c>
      <c r="AA203" s="111">
        <v>0</v>
      </c>
      <c r="AB203" s="111">
        <v>0</v>
      </c>
      <c r="AC203" s="111">
        <v>421259</v>
      </c>
      <c r="AD203" s="111"/>
      <c r="AE203" s="111"/>
      <c r="AF203" s="111"/>
      <c r="AG203" s="111">
        <v>0</v>
      </c>
      <c r="AH203" s="111">
        <v>421259</v>
      </c>
      <c r="AI203" s="111">
        <v>0</v>
      </c>
      <c r="AJ203" s="111">
        <v>0</v>
      </c>
      <c r="AK203" s="111">
        <v>421259</v>
      </c>
      <c r="AL203" s="111">
        <v>-48662</v>
      </c>
      <c r="AM203" s="111">
        <v>1715</v>
      </c>
      <c r="AN203" s="111">
        <v>0</v>
      </c>
      <c r="AO203" s="111">
        <v>-46947</v>
      </c>
      <c r="AP203" s="111">
        <v>12591</v>
      </c>
      <c r="AQ203" s="111">
        <v>86007</v>
      </c>
      <c r="AR203" s="111">
        <v>40467</v>
      </c>
      <c r="AS203" s="111">
        <v>42182</v>
      </c>
      <c r="AT203" s="111">
        <v>83973</v>
      </c>
      <c r="AU203" s="111">
        <v>32000</v>
      </c>
      <c r="AV203" s="111">
        <v>0</v>
      </c>
      <c r="AW203" s="111">
        <v>11756</v>
      </c>
      <c r="AX203" s="111">
        <v>8010</v>
      </c>
      <c r="AY203" s="111">
        <v>12714</v>
      </c>
      <c r="AZ203" s="111">
        <v>288305</v>
      </c>
      <c r="BA203" s="112">
        <v>374312</v>
      </c>
      <c r="BB203" s="111">
        <v>0</v>
      </c>
      <c r="BC203" s="111">
        <v>50365</v>
      </c>
      <c r="BD203" s="111">
        <v>13749</v>
      </c>
      <c r="BE203" s="111">
        <v>13749</v>
      </c>
      <c r="BF203" s="112">
        <v>77863</v>
      </c>
      <c r="BG203" s="111">
        <v>85083</v>
      </c>
      <c r="BH203" s="111">
        <v>20000</v>
      </c>
      <c r="BI203" s="111">
        <v>80000</v>
      </c>
    </row>
    <row r="204" spans="1:61" s="113" customFormat="1">
      <c r="A204" s="110" t="s">
        <v>221</v>
      </c>
      <c r="B204" s="110" t="s">
        <v>481</v>
      </c>
      <c r="C204" s="110" t="s">
        <v>318</v>
      </c>
      <c r="D204" s="110" t="s">
        <v>490</v>
      </c>
      <c r="E204" s="110" t="s">
        <v>136</v>
      </c>
      <c r="F204" s="110" t="s">
        <v>320</v>
      </c>
      <c r="G204" s="110"/>
      <c r="H204" s="110" t="s">
        <v>331</v>
      </c>
      <c r="I204" s="110"/>
      <c r="J204" s="110" t="s">
        <v>324</v>
      </c>
      <c r="K204" s="111">
        <v>12</v>
      </c>
      <c r="L204" s="111">
        <v>1972</v>
      </c>
      <c r="M204" s="111"/>
      <c r="N204" s="111"/>
      <c r="O204" s="111"/>
      <c r="P204" s="111">
        <v>0</v>
      </c>
      <c r="Q204" s="111">
        <v>0</v>
      </c>
      <c r="R204" s="111"/>
      <c r="S204" s="111"/>
      <c r="T204" s="111"/>
      <c r="U204" s="111">
        <v>0</v>
      </c>
      <c r="V204" s="111"/>
      <c r="W204" s="111"/>
      <c r="X204" s="111"/>
      <c r="Y204" s="111">
        <v>0</v>
      </c>
      <c r="Z204" s="111">
        <v>0</v>
      </c>
      <c r="AA204" s="111">
        <v>0</v>
      </c>
      <c r="AB204" s="111">
        <v>0</v>
      </c>
      <c r="AC204" s="111">
        <v>0</v>
      </c>
      <c r="AD204" s="111"/>
      <c r="AE204" s="111"/>
      <c r="AF204" s="111"/>
      <c r="AG204" s="111">
        <v>0</v>
      </c>
      <c r="AH204" s="111">
        <v>0</v>
      </c>
      <c r="AI204" s="111">
        <v>0</v>
      </c>
      <c r="AJ204" s="111">
        <v>0</v>
      </c>
      <c r="AK204" s="111">
        <v>0</v>
      </c>
      <c r="AL204" s="111">
        <v>0</v>
      </c>
      <c r="AM204" s="111">
        <v>0</v>
      </c>
      <c r="AN204" s="111">
        <v>0</v>
      </c>
      <c r="AO204" s="111">
        <v>0</v>
      </c>
      <c r="AP204" s="111">
        <v>0</v>
      </c>
      <c r="AQ204" s="111">
        <v>32554</v>
      </c>
      <c r="AR204" s="111"/>
      <c r="AS204" s="111">
        <v>0</v>
      </c>
      <c r="AT204" s="111">
        <v>0</v>
      </c>
      <c r="AU204" s="111">
        <v>0</v>
      </c>
      <c r="AV204" s="111">
        <v>0</v>
      </c>
      <c r="AW204" s="111">
        <v>0</v>
      </c>
      <c r="AX204" s="111">
        <v>38208</v>
      </c>
      <c r="AY204" s="111">
        <v>0</v>
      </c>
      <c r="AZ204" s="111">
        <v>38208</v>
      </c>
      <c r="BA204" s="112">
        <v>70762</v>
      </c>
      <c r="BB204" s="111"/>
      <c r="BC204" s="111"/>
      <c r="BD204" s="111"/>
      <c r="BE204" s="111"/>
      <c r="BF204" s="112">
        <v>0</v>
      </c>
      <c r="BG204" s="111">
        <v>0</v>
      </c>
      <c r="BH204" s="111">
        <v>350</v>
      </c>
      <c r="BI204" s="111">
        <v>7350</v>
      </c>
    </row>
    <row r="205" spans="1:61" s="113" customFormat="1">
      <c r="A205" s="110" t="s">
        <v>221</v>
      </c>
      <c r="B205" s="110" t="s">
        <v>481</v>
      </c>
      <c r="C205" s="110" t="s">
        <v>318</v>
      </c>
      <c r="D205" s="110" t="s">
        <v>490</v>
      </c>
      <c r="E205" s="110" t="s">
        <v>136</v>
      </c>
      <c r="F205" s="110" t="s">
        <v>320</v>
      </c>
      <c r="G205" s="110"/>
      <c r="H205" s="110" t="s">
        <v>331</v>
      </c>
      <c r="I205" s="110"/>
      <c r="J205" s="110" t="s">
        <v>324</v>
      </c>
      <c r="K205" s="111">
        <v>12</v>
      </c>
      <c r="L205" s="111">
        <v>1972</v>
      </c>
      <c r="M205" s="111"/>
      <c r="N205" s="111"/>
      <c r="O205" s="111"/>
      <c r="P205" s="111">
        <v>0</v>
      </c>
      <c r="Q205" s="111">
        <v>0</v>
      </c>
      <c r="R205" s="111"/>
      <c r="S205" s="111"/>
      <c r="T205" s="111"/>
      <c r="U205" s="111">
        <v>0</v>
      </c>
      <c r="V205" s="111"/>
      <c r="W205" s="111"/>
      <c r="X205" s="111"/>
      <c r="Y205" s="111">
        <v>0</v>
      </c>
      <c r="Z205" s="111">
        <v>0</v>
      </c>
      <c r="AA205" s="111">
        <v>0</v>
      </c>
      <c r="AB205" s="111">
        <v>0</v>
      </c>
      <c r="AC205" s="111">
        <v>0</v>
      </c>
      <c r="AD205" s="111"/>
      <c r="AE205" s="111"/>
      <c r="AF205" s="111"/>
      <c r="AG205" s="111">
        <v>0</v>
      </c>
      <c r="AH205" s="111">
        <v>0</v>
      </c>
      <c r="AI205" s="111">
        <v>0</v>
      </c>
      <c r="AJ205" s="111">
        <v>0</v>
      </c>
      <c r="AK205" s="111">
        <v>0</v>
      </c>
      <c r="AL205" s="111">
        <v>0</v>
      </c>
      <c r="AM205" s="111">
        <v>0</v>
      </c>
      <c r="AN205" s="111">
        <v>0</v>
      </c>
      <c r="AO205" s="111">
        <v>0</v>
      </c>
      <c r="AP205" s="111">
        <v>0</v>
      </c>
      <c r="AQ205" s="111">
        <v>12973</v>
      </c>
      <c r="AR205" s="111">
        <v>350</v>
      </c>
      <c r="AS205" s="111">
        <v>350</v>
      </c>
      <c r="AT205" s="111">
        <v>0</v>
      </c>
      <c r="AU205" s="111">
        <v>0</v>
      </c>
      <c r="AV205" s="111">
        <v>0</v>
      </c>
      <c r="AW205" s="111">
        <v>0</v>
      </c>
      <c r="AX205" s="111">
        <v>22250</v>
      </c>
      <c r="AY205" s="111">
        <v>0</v>
      </c>
      <c r="AZ205" s="111">
        <v>30111</v>
      </c>
      <c r="BA205" s="112">
        <v>43084</v>
      </c>
      <c r="BB205" s="111"/>
      <c r="BC205" s="111"/>
      <c r="BD205" s="111"/>
      <c r="BE205" s="111"/>
      <c r="BF205" s="112">
        <v>0</v>
      </c>
      <c r="BG205" s="111">
        <v>0</v>
      </c>
      <c r="BH205" s="111">
        <v>350</v>
      </c>
      <c r="BI205" s="111">
        <v>15350</v>
      </c>
    </row>
    <row r="206" spans="1:61" s="113" customFormat="1">
      <c r="A206" s="110" t="s">
        <v>221</v>
      </c>
      <c r="B206" s="110" t="s">
        <v>481</v>
      </c>
      <c r="C206" s="110" t="s">
        <v>318</v>
      </c>
      <c r="D206" s="110" t="s">
        <v>491</v>
      </c>
      <c r="E206" s="110" t="s">
        <v>136</v>
      </c>
      <c r="F206" s="110" t="s">
        <v>320</v>
      </c>
      <c r="G206" s="110" t="s">
        <v>193</v>
      </c>
      <c r="H206" s="110" t="s">
        <v>322</v>
      </c>
      <c r="I206" s="110"/>
      <c r="J206" s="110" t="s">
        <v>324</v>
      </c>
      <c r="K206" s="111">
        <v>10</v>
      </c>
      <c r="L206" s="111">
        <v>2007</v>
      </c>
      <c r="M206" s="111">
        <v>2009</v>
      </c>
      <c r="N206" s="111"/>
      <c r="O206" s="111"/>
      <c r="P206" s="111">
        <v>0</v>
      </c>
      <c r="Q206" s="111">
        <v>0</v>
      </c>
      <c r="R206" s="111"/>
      <c r="S206" s="111"/>
      <c r="T206" s="111"/>
      <c r="U206" s="111">
        <v>0</v>
      </c>
      <c r="V206" s="111"/>
      <c r="W206" s="111"/>
      <c r="X206" s="111"/>
      <c r="Y206" s="111">
        <v>0</v>
      </c>
      <c r="Z206" s="111">
        <v>0</v>
      </c>
      <c r="AA206" s="111">
        <v>0</v>
      </c>
      <c r="AB206" s="111">
        <v>0</v>
      </c>
      <c r="AC206" s="111">
        <v>0</v>
      </c>
      <c r="AD206" s="111"/>
      <c r="AE206" s="111"/>
      <c r="AF206" s="111"/>
      <c r="AG206" s="111">
        <v>0</v>
      </c>
      <c r="AH206" s="111">
        <v>0</v>
      </c>
      <c r="AI206" s="111">
        <v>0</v>
      </c>
      <c r="AJ206" s="111">
        <v>0</v>
      </c>
      <c r="AK206" s="111">
        <v>0</v>
      </c>
      <c r="AL206" s="111">
        <v>0</v>
      </c>
      <c r="AM206" s="111">
        <v>0</v>
      </c>
      <c r="AN206" s="111">
        <v>0</v>
      </c>
      <c r="AO206" s="111">
        <v>0</v>
      </c>
      <c r="AP206" s="111">
        <v>0</v>
      </c>
      <c r="AQ206" s="111">
        <v>3256</v>
      </c>
      <c r="AR206" s="111">
        <v>12321</v>
      </c>
      <c r="AS206" s="111">
        <v>12321</v>
      </c>
      <c r="AT206" s="111">
        <v>0</v>
      </c>
      <c r="AU206" s="111">
        <v>0</v>
      </c>
      <c r="AV206" s="111">
        <v>0</v>
      </c>
      <c r="AW206" s="111">
        <v>0</v>
      </c>
      <c r="AX206" s="111">
        <v>0</v>
      </c>
      <c r="AY206" s="111">
        <v>0</v>
      </c>
      <c r="AZ206" s="111">
        <v>37321</v>
      </c>
      <c r="BA206" s="112">
        <v>40577</v>
      </c>
      <c r="BB206" s="111"/>
      <c r="BC206" s="111"/>
      <c r="BD206" s="111"/>
      <c r="BE206" s="111"/>
      <c r="BF206" s="112">
        <v>0</v>
      </c>
      <c r="BG206" s="111">
        <v>0</v>
      </c>
      <c r="BH206" s="111">
        <v>0</v>
      </c>
      <c r="BI206" s="111">
        <v>3000</v>
      </c>
    </row>
    <row r="207" spans="1:61" s="113" customFormat="1">
      <c r="A207" s="110" t="s">
        <v>221</v>
      </c>
      <c r="B207" s="110" t="s">
        <v>481</v>
      </c>
      <c r="C207" s="110" t="s">
        <v>318</v>
      </c>
      <c r="D207" s="110" t="s">
        <v>491</v>
      </c>
      <c r="E207" s="110" t="s">
        <v>136</v>
      </c>
      <c r="F207" s="110" t="s">
        <v>320</v>
      </c>
      <c r="G207" s="110" t="s">
        <v>492</v>
      </c>
      <c r="H207" s="110" t="s">
        <v>322</v>
      </c>
      <c r="I207" s="110"/>
      <c r="J207" s="110" t="s">
        <v>324</v>
      </c>
      <c r="K207" s="111">
        <v>10</v>
      </c>
      <c r="L207" s="111">
        <v>2007</v>
      </c>
      <c r="M207" s="111">
        <v>2009</v>
      </c>
      <c r="N207" s="111"/>
      <c r="O207" s="111"/>
      <c r="P207" s="111">
        <v>0</v>
      </c>
      <c r="Q207" s="111">
        <v>0</v>
      </c>
      <c r="R207" s="111"/>
      <c r="S207" s="111"/>
      <c r="T207" s="111"/>
      <c r="U207" s="111">
        <v>0</v>
      </c>
      <c r="V207" s="111"/>
      <c r="W207" s="111"/>
      <c r="X207" s="111"/>
      <c r="Y207" s="111">
        <v>0</v>
      </c>
      <c r="Z207" s="111"/>
      <c r="AA207" s="111"/>
      <c r="AB207" s="111"/>
      <c r="AC207" s="111">
        <v>0</v>
      </c>
      <c r="AD207" s="111"/>
      <c r="AE207" s="111"/>
      <c r="AF207" s="111"/>
      <c r="AG207" s="111">
        <v>0</v>
      </c>
      <c r="AH207" s="111">
        <v>0</v>
      </c>
      <c r="AI207" s="111"/>
      <c r="AJ207" s="111"/>
      <c r="AK207" s="111">
        <v>0</v>
      </c>
      <c r="AL207" s="111">
        <v>0</v>
      </c>
      <c r="AM207" s="111">
        <v>0</v>
      </c>
      <c r="AN207" s="111">
        <v>0</v>
      </c>
      <c r="AO207" s="111">
        <v>0</v>
      </c>
      <c r="AP207" s="111">
        <v>0</v>
      </c>
      <c r="AQ207" s="111">
        <v>5150</v>
      </c>
      <c r="AR207" s="111">
        <v>31863</v>
      </c>
      <c r="AS207" s="111">
        <v>31863</v>
      </c>
      <c r="AT207" s="111">
        <v>0</v>
      </c>
      <c r="AU207" s="111">
        <v>2000</v>
      </c>
      <c r="AV207" s="111">
        <v>0</v>
      </c>
      <c r="AW207" s="111">
        <v>0</v>
      </c>
      <c r="AX207" s="111">
        <v>0</v>
      </c>
      <c r="AY207" s="111">
        <v>0</v>
      </c>
      <c r="AZ207" s="111">
        <v>45490</v>
      </c>
      <c r="BA207" s="112">
        <v>50640</v>
      </c>
      <c r="BB207" s="111"/>
      <c r="BC207" s="111"/>
      <c r="BD207" s="111"/>
      <c r="BE207" s="111"/>
      <c r="BF207" s="112">
        <v>0</v>
      </c>
      <c r="BG207" s="111">
        <v>0</v>
      </c>
      <c r="BH207" s="111"/>
      <c r="BI207" s="111">
        <v>3000</v>
      </c>
    </row>
    <row r="208" spans="1:61" s="113" customFormat="1">
      <c r="A208" s="110" t="s">
        <v>221</v>
      </c>
      <c r="B208" s="110" t="s">
        <v>481</v>
      </c>
      <c r="C208" s="110" t="s">
        <v>318</v>
      </c>
      <c r="D208" s="110" t="s">
        <v>493</v>
      </c>
      <c r="E208" s="110" t="s">
        <v>136</v>
      </c>
      <c r="F208" s="110" t="s">
        <v>320</v>
      </c>
      <c r="G208" s="110"/>
      <c r="H208" s="110" t="s">
        <v>338</v>
      </c>
      <c r="I208" s="110"/>
      <c r="J208" s="110" t="s">
        <v>339</v>
      </c>
      <c r="K208" s="111">
        <v>22</v>
      </c>
      <c r="L208" s="111">
        <v>1914</v>
      </c>
      <c r="M208" s="111"/>
      <c r="N208" s="111">
        <v>414140</v>
      </c>
      <c r="O208" s="111">
        <v>967005</v>
      </c>
      <c r="P208" s="111">
        <v>967005</v>
      </c>
      <c r="Q208" s="111">
        <v>851583</v>
      </c>
      <c r="R208" s="111">
        <v>385</v>
      </c>
      <c r="S208" s="111"/>
      <c r="T208" s="111"/>
      <c r="U208" s="111">
        <v>385</v>
      </c>
      <c r="V208" s="111">
        <v>109836</v>
      </c>
      <c r="W208" s="111"/>
      <c r="X208" s="111"/>
      <c r="Y208" s="111">
        <v>109836</v>
      </c>
      <c r="Z208" s="111">
        <v>961804</v>
      </c>
      <c r="AA208" s="111"/>
      <c r="AB208" s="111"/>
      <c r="AC208" s="111">
        <v>961804</v>
      </c>
      <c r="AD208" s="111"/>
      <c r="AE208" s="111"/>
      <c r="AF208" s="111"/>
      <c r="AG208" s="111">
        <v>0</v>
      </c>
      <c r="AH208" s="111">
        <v>961804</v>
      </c>
      <c r="AI208" s="111"/>
      <c r="AJ208" s="111"/>
      <c r="AK208" s="111">
        <v>961804</v>
      </c>
      <c r="AL208" s="111">
        <v>5201</v>
      </c>
      <c r="AM208" s="111">
        <v>0</v>
      </c>
      <c r="AN208" s="111">
        <v>0</v>
      </c>
      <c r="AO208" s="111">
        <v>5201</v>
      </c>
      <c r="AP208" s="111">
        <v>0</v>
      </c>
      <c r="AQ208" s="111">
        <v>43331</v>
      </c>
      <c r="AR208" s="111">
        <v>2859</v>
      </c>
      <c r="AS208" s="111">
        <v>2859</v>
      </c>
      <c r="AT208" s="111">
        <v>8839</v>
      </c>
      <c r="AU208" s="111">
        <v>5213</v>
      </c>
      <c r="AV208" s="111">
        <v>118858</v>
      </c>
      <c r="AW208" s="111">
        <v>602442</v>
      </c>
      <c r="AX208" s="111">
        <v>91837</v>
      </c>
      <c r="AY208" s="111">
        <v>21677</v>
      </c>
      <c r="AZ208" s="111">
        <v>923674</v>
      </c>
      <c r="BA208" s="112">
        <v>967005</v>
      </c>
      <c r="BB208" s="111">
        <v>0</v>
      </c>
      <c r="BC208" s="111">
        <v>579804</v>
      </c>
      <c r="BD208" s="111">
        <v>0</v>
      </c>
      <c r="BE208" s="111">
        <v>78339</v>
      </c>
      <c r="BF208" s="112">
        <v>658143</v>
      </c>
      <c r="BG208" s="111">
        <v>667742</v>
      </c>
      <c r="BH208" s="111">
        <v>228</v>
      </c>
      <c r="BI208" s="111">
        <v>1368</v>
      </c>
    </row>
    <row r="209" spans="1:61" s="113" customFormat="1">
      <c r="A209" s="110" t="s">
        <v>221</v>
      </c>
      <c r="B209" s="110" t="s">
        <v>481</v>
      </c>
      <c r="C209" s="110" t="s">
        <v>318</v>
      </c>
      <c r="D209" s="110" t="s">
        <v>493</v>
      </c>
      <c r="E209" s="110" t="s">
        <v>136</v>
      </c>
      <c r="F209" s="110" t="s">
        <v>320</v>
      </c>
      <c r="G209" s="110"/>
      <c r="H209" s="110" t="s">
        <v>338</v>
      </c>
      <c r="I209" s="110"/>
      <c r="J209" s="110" t="s">
        <v>339</v>
      </c>
      <c r="K209" s="111">
        <v>22</v>
      </c>
      <c r="L209" s="111">
        <v>1914</v>
      </c>
      <c r="M209" s="111"/>
      <c r="N209" s="111">
        <v>393616</v>
      </c>
      <c r="O209" s="111">
        <v>1017068</v>
      </c>
      <c r="P209" s="111">
        <v>1017068</v>
      </c>
      <c r="Q209" s="111">
        <v>906760</v>
      </c>
      <c r="R209" s="111">
        <v>179</v>
      </c>
      <c r="S209" s="111"/>
      <c r="T209" s="111"/>
      <c r="U209" s="111">
        <v>179</v>
      </c>
      <c r="V209" s="111">
        <v>126176</v>
      </c>
      <c r="W209" s="111"/>
      <c r="X209" s="111"/>
      <c r="Y209" s="111">
        <v>126176</v>
      </c>
      <c r="Z209" s="111">
        <v>1033115</v>
      </c>
      <c r="AA209" s="111"/>
      <c r="AB209" s="111"/>
      <c r="AC209" s="111">
        <v>1033115</v>
      </c>
      <c r="AD209" s="111"/>
      <c r="AE209" s="111"/>
      <c r="AF209" s="111"/>
      <c r="AG209" s="111">
        <v>0</v>
      </c>
      <c r="AH209" s="111">
        <v>1033115</v>
      </c>
      <c r="AI209" s="111"/>
      <c r="AJ209" s="111"/>
      <c r="AK209" s="111">
        <v>1033115</v>
      </c>
      <c r="AL209" s="111">
        <v>-16047</v>
      </c>
      <c r="AM209" s="111">
        <v>0</v>
      </c>
      <c r="AN209" s="111">
        <v>0</v>
      </c>
      <c r="AO209" s="111">
        <v>-16047</v>
      </c>
      <c r="AP209" s="111">
        <v>0</v>
      </c>
      <c r="AQ209" s="111">
        <v>36644</v>
      </c>
      <c r="AR209" s="111">
        <v>4700</v>
      </c>
      <c r="AS209" s="111">
        <v>4700</v>
      </c>
      <c r="AT209" s="111">
        <v>0</v>
      </c>
      <c r="AU209" s="111">
        <v>30487</v>
      </c>
      <c r="AV209" s="111">
        <v>119261</v>
      </c>
      <c r="AW209" s="111">
        <v>619972</v>
      </c>
      <c r="AX209" s="111">
        <v>97874</v>
      </c>
      <c r="AY209" s="111">
        <v>19748</v>
      </c>
      <c r="AZ209" s="111">
        <v>980424</v>
      </c>
      <c r="BA209" s="112">
        <v>1017068</v>
      </c>
      <c r="BB209" s="111">
        <v>0</v>
      </c>
      <c r="BC209" s="111">
        <v>615649</v>
      </c>
      <c r="BD209" s="111">
        <v>0</v>
      </c>
      <c r="BE209" s="111">
        <v>93798</v>
      </c>
      <c r="BF209" s="112">
        <v>709447</v>
      </c>
      <c r="BG209" s="111">
        <v>717272</v>
      </c>
      <c r="BH209" s="111">
        <v>263</v>
      </c>
      <c r="BI209" s="111">
        <v>1578</v>
      </c>
    </row>
    <row r="210" spans="1:61" s="113" customFormat="1">
      <c r="A210" s="110" t="s">
        <v>221</v>
      </c>
      <c r="B210" s="110" t="s">
        <v>481</v>
      </c>
      <c r="C210" s="110" t="s">
        <v>318</v>
      </c>
      <c r="D210" s="110" t="s">
        <v>493</v>
      </c>
      <c r="E210" s="110" t="s">
        <v>136</v>
      </c>
      <c r="F210" s="110" t="s">
        <v>320</v>
      </c>
      <c r="G210" s="110" t="s">
        <v>494</v>
      </c>
      <c r="H210" s="110" t="s">
        <v>338</v>
      </c>
      <c r="I210" s="110"/>
      <c r="J210" s="110" t="s">
        <v>339</v>
      </c>
      <c r="K210" s="111">
        <v>22</v>
      </c>
      <c r="L210" s="111">
        <v>1914</v>
      </c>
      <c r="M210" s="111"/>
      <c r="N210" s="111">
        <v>423177</v>
      </c>
      <c r="O210" s="111">
        <v>1036523</v>
      </c>
      <c r="P210" s="111">
        <v>1036523</v>
      </c>
      <c r="Q210" s="111">
        <v>850763</v>
      </c>
      <c r="R210" s="111">
        <v>0</v>
      </c>
      <c r="S210" s="111"/>
      <c r="T210" s="111"/>
      <c r="U210" s="111">
        <v>0</v>
      </c>
      <c r="V210" s="111">
        <v>113524</v>
      </c>
      <c r="W210" s="111"/>
      <c r="X210" s="111"/>
      <c r="Y210" s="111">
        <v>113524</v>
      </c>
      <c r="Z210" s="111">
        <v>964287</v>
      </c>
      <c r="AA210" s="111">
        <v>0</v>
      </c>
      <c r="AB210" s="111">
        <v>0</v>
      </c>
      <c r="AC210" s="111">
        <v>964287</v>
      </c>
      <c r="AD210" s="111"/>
      <c r="AE210" s="111"/>
      <c r="AF210" s="111"/>
      <c r="AG210" s="111">
        <v>0</v>
      </c>
      <c r="AH210" s="111">
        <v>964287</v>
      </c>
      <c r="AI210" s="111">
        <v>0</v>
      </c>
      <c r="AJ210" s="111">
        <v>0</v>
      </c>
      <c r="AK210" s="111">
        <v>964287</v>
      </c>
      <c r="AL210" s="111">
        <v>72236</v>
      </c>
      <c r="AM210" s="111">
        <v>0</v>
      </c>
      <c r="AN210" s="111">
        <v>0</v>
      </c>
      <c r="AO210" s="111">
        <v>72236</v>
      </c>
      <c r="AP210" s="111">
        <v>0</v>
      </c>
      <c r="AQ210" s="111">
        <v>54130</v>
      </c>
      <c r="AR210" s="111">
        <v>810</v>
      </c>
      <c r="AS210" s="111">
        <v>810</v>
      </c>
      <c r="AT210" s="111">
        <v>2778</v>
      </c>
      <c r="AU210" s="111">
        <v>7486</v>
      </c>
      <c r="AV210" s="111">
        <v>90866</v>
      </c>
      <c r="AW210" s="111">
        <v>502168</v>
      </c>
      <c r="AX210" s="111">
        <v>78336</v>
      </c>
      <c r="AY210" s="111">
        <v>260864</v>
      </c>
      <c r="AZ210" s="111">
        <v>982393</v>
      </c>
      <c r="BA210" s="112">
        <v>1036523</v>
      </c>
      <c r="BB210" s="111">
        <v>0</v>
      </c>
      <c r="BC210" s="111">
        <v>571906</v>
      </c>
      <c r="BD210" s="111">
        <v>0</v>
      </c>
      <c r="BE210" s="111">
        <v>65200</v>
      </c>
      <c r="BF210" s="112">
        <v>637106</v>
      </c>
      <c r="BG210" s="111">
        <v>645757</v>
      </c>
      <c r="BH210" s="111">
        <v>354</v>
      </c>
      <c r="BI210" s="111">
        <v>4244</v>
      </c>
    </row>
    <row r="211" spans="1:61" s="113" customFormat="1">
      <c r="A211" s="110" t="s">
        <v>221</v>
      </c>
      <c r="B211" s="110" t="s">
        <v>481</v>
      </c>
      <c r="C211" s="110" t="s">
        <v>318</v>
      </c>
      <c r="D211" s="110" t="s">
        <v>495</v>
      </c>
      <c r="E211" s="110" t="s">
        <v>136</v>
      </c>
      <c r="F211" s="110" t="s">
        <v>320</v>
      </c>
      <c r="G211" s="110" t="s">
        <v>485</v>
      </c>
      <c r="H211" s="110" t="s">
        <v>331</v>
      </c>
      <c r="I211" s="110"/>
      <c r="J211" s="110" t="s">
        <v>496</v>
      </c>
      <c r="K211" s="111">
        <v>15</v>
      </c>
      <c r="L211" s="111">
        <v>1957</v>
      </c>
      <c r="M211" s="111">
        <v>1957</v>
      </c>
      <c r="N211" s="111">
        <v>890611</v>
      </c>
      <c r="O211" s="111">
        <v>864760</v>
      </c>
      <c r="P211" s="111">
        <v>912289</v>
      </c>
      <c r="Q211" s="111">
        <v>807410</v>
      </c>
      <c r="R211" s="111">
        <v>37640</v>
      </c>
      <c r="S211" s="111"/>
      <c r="T211" s="111"/>
      <c r="U211" s="111">
        <v>37640</v>
      </c>
      <c r="V211" s="111">
        <v>142976</v>
      </c>
      <c r="W211" s="111"/>
      <c r="X211" s="111"/>
      <c r="Y211" s="111">
        <v>142976</v>
      </c>
      <c r="Z211" s="111">
        <v>988026</v>
      </c>
      <c r="AA211" s="111"/>
      <c r="AB211" s="111"/>
      <c r="AC211" s="111">
        <v>988026</v>
      </c>
      <c r="AD211" s="111"/>
      <c r="AE211" s="111"/>
      <c r="AF211" s="111"/>
      <c r="AG211" s="111">
        <v>0</v>
      </c>
      <c r="AH211" s="111">
        <v>988026</v>
      </c>
      <c r="AI211" s="111"/>
      <c r="AJ211" s="111"/>
      <c r="AK211" s="111">
        <v>988026</v>
      </c>
      <c r="AL211" s="111">
        <v>-123266</v>
      </c>
      <c r="AM211" s="111">
        <v>47529</v>
      </c>
      <c r="AN211" s="111">
        <v>0</v>
      </c>
      <c r="AO211" s="111">
        <v>-75737</v>
      </c>
      <c r="AP211" s="111">
        <v>0</v>
      </c>
      <c r="AQ211" s="111">
        <v>251386</v>
      </c>
      <c r="AR211" s="111">
        <v>3616</v>
      </c>
      <c r="AS211" s="111">
        <v>3616</v>
      </c>
      <c r="AT211" s="111">
        <v>0</v>
      </c>
      <c r="AU211" s="111">
        <v>8356</v>
      </c>
      <c r="AV211" s="111">
        <v>0</v>
      </c>
      <c r="AW211" s="111">
        <v>45821</v>
      </c>
      <c r="AX211" s="111">
        <v>405290</v>
      </c>
      <c r="AY211" s="111">
        <v>0</v>
      </c>
      <c r="AZ211" s="111">
        <v>660903</v>
      </c>
      <c r="BA211" s="112">
        <v>912289</v>
      </c>
      <c r="BB211" s="111"/>
      <c r="BC211" s="111">
        <v>228121</v>
      </c>
      <c r="BD211" s="111"/>
      <c r="BE211" s="111">
        <v>54585</v>
      </c>
      <c r="BF211" s="112">
        <v>282706</v>
      </c>
      <c r="BG211" s="111">
        <v>327859</v>
      </c>
      <c r="BH211" s="111">
        <v>14900</v>
      </c>
      <c r="BI211" s="111">
        <v>15600</v>
      </c>
    </row>
    <row r="212" spans="1:61" s="113" customFormat="1">
      <c r="A212" s="110" t="s">
        <v>221</v>
      </c>
      <c r="B212" s="110" t="s">
        <v>481</v>
      </c>
      <c r="C212" s="110" t="s">
        <v>318</v>
      </c>
      <c r="D212" s="110" t="s">
        <v>495</v>
      </c>
      <c r="E212" s="110" t="s">
        <v>136</v>
      </c>
      <c r="F212" s="110" t="s">
        <v>320</v>
      </c>
      <c r="G212" s="110" t="s">
        <v>485</v>
      </c>
      <c r="H212" s="110" t="s">
        <v>331</v>
      </c>
      <c r="I212" s="110"/>
      <c r="J212" s="110" t="s">
        <v>496</v>
      </c>
      <c r="K212" s="111">
        <v>9</v>
      </c>
      <c r="L212" s="111">
        <v>1957</v>
      </c>
      <c r="M212" s="111">
        <v>1957</v>
      </c>
      <c r="N212" s="111">
        <v>891897</v>
      </c>
      <c r="O212" s="111">
        <v>862474</v>
      </c>
      <c r="P212" s="111">
        <v>860201</v>
      </c>
      <c r="Q212" s="111">
        <v>830961</v>
      </c>
      <c r="R212" s="111">
        <v>37665</v>
      </c>
      <c r="S212" s="111"/>
      <c r="T212" s="111"/>
      <c r="U212" s="111">
        <v>37665</v>
      </c>
      <c r="V212" s="111">
        <v>71189</v>
      </c>
      <c r="W212" s="111"/>
      <c r="X212" s="111"/>
      <c r="Y212" s="111">
        <v>71189</v>
      </c>
      <c r="Z212" s="111">
        <v>939815</v>
      </c>
      <c r="AA212" s="111"/>
      <c r="AB212" s="111"/>
      <c r="AC212" s="111">
        <v>939815</v>
      </c>
      <c r="AD212" s="111"/>
      <c r="AE212" s="111"/>
      <c r="AF212" s="111"/>
      <c r="AG212" s="111">
        <v>0</v>
      </c>
      <c r="AH212" s="111">
        <v>939815</v>
      </c>
      <c r="AI212" s="111"/>
      <c r="AJ212" s="111"/>
      <c r="AK212" s="111">
        <v>939815</v>
      </c>
      <c r="AL212" s="111">
        <v>-77341</v>
      </c>
      <c r="AM212" s="111">
        <v>-2273</v>
      </c>
      <c r="AN212" s="111">
        <v>0</v>
      </c>
      <c r="AO212" s="111">
        <v>-79614</v>
      </c>
      <c r="AP212" s="111">
        <v>0</v>
      </c>
      <c r="AQ212" s="111">
        <v>78399</v>
      </c>
      <c r="AR212" s="111"/>
      <c r="AS212" s="111">
        <v>0</v>
      </c>
      <c r="AT212" s="111">
        <v>0</v>
      </c>
      <c r="AU212" s="111">
        <v>37769</v>
      </c>
      <c r="AV212" s="111">
        <v>0</v>
      </c>
      <c r="AW212" s="111">
        <v>34882</v>
      </c>
      <c r="AX212" s="111">
        <v>447782</v>
      </c>
      <c r="AY212" s="111">
        <v>0</v>
      </c>
      <c r="AZ212" s="111">
        <v>781802</v>
      </c>
      <c r="BA212" s="112">
        <v>860201</v>
      </c>
      <c r="BB212" s="111"/>
      <c r="BC212" s="111">
        <v>136559</v>
      </c>
      <c r="BD212" s="111"/>
      <c r="BE212" s="111">
        <v>26335</v>
      </c>
      <c r="BF212" s="112">
        <v>162894</v>
      </c>
      <c r="BG212" s="111">
        <v>215923</v>
      </c>
      <c r="BH212" s="111">
        <v>21300</v>
      </c>
      <c r="BI212" s="111">
        <v>493231</v>
      </c>
    </row>
    <row r="213" spans="1:61" s="113" customFormat="1">
      <c r="A213" s="110" t="s">
        <v>221</v>
      </c>
      <c r="B213" s="110" t="s">
        <v>481</v>
      </c>
      <c r="C213" s="110" t="s">
        <v>318</v>
      </c>
      <c r="D213" s="110" t="s">
        <v>495</v>
      </c>
      <c r="E213" s="110" t="s">
        <v>136</v>
      </c>
      <c r="F213" s="110" t="s">
        <v>320</v>
      </c>
      <c r="G213" s="110" t="s">
        <v>485</v>
      </c>
      <c r="H213" s="110" t="s">
        <v>331</v>
      </c>
      <c r="I213" s="110"/>
      <c r="J213" s="110" t="s">
        <v>496</v>
      </c>
      <c r="K213" s="111">
        <v>9</v>
      </c>
      <c r="L213" s="111">
        <v>1957</v>
      </c>
      <c r="M213" s="111">
        <v>1957</v>
      </c>
      <c r="N213" s="111">
        <v>831556</v>
      </c>
      <c r="O213" s="111">
        <v>811408</v>
      </c>
      <c r="P213" s="111">
        <v>762082</v>
      </c>
      <c r="Q213" s="111">
        <v>703573</v>
      </c>
      <c r="R213" s="111">
        <v>31975</v>
      </c>
      <c r="S213" s="111"/>
      <c r="T213" s="111"/>
      <c r="U213" s="111">
        <v>31975</v>
      </c>
      <c r="V213" s="111">
        <v>80429</v>
      </c>
      <c r="W213" s="111"/>
      <c r="X213" s="111"/>
      <c r="Y213" s="111">
        <v>80429</v>
      </c>
      <c r="Z213" s="111">
        <v>815977</v>
      </c>
      <c r="AA213" s="111"/>
      <c r="AB213" s="111"/>
      <c r="AC213" s="111">
        <v>815977</v>
      </c>
      <c r="AD213" s="111"/>
      <c r="AE213" s="111"/>
      <c r="AF213" s="111"/>
      <c r="AG213" s="111">
        <v>0</v>
      </c>
      <c r="AH213" s="111">
        <v>815977</v>
      </c>
      <c r="AI213" s="111"/>
      <c r="AJ213" s="111"/>
      <c r="AK213" s="111">
        <v>815977</v>
      </c>
      <c r="AL213" s="111">
        <v>-4569</v>
      </c>
      <c r="AM213" s="111">
        <v>-49326</v>
      </c>
      <c r="AN213" s="111">
        <v>0</v>
      </c>
      <c r="AO213" s="111">
        <v>-53895</v>
      </c>
      <c r="AP213" s="111">
        <v>0</v>
      </c>
      <c r="AQ213" s="111">
        <v>-17518</v>
      </c>
      <c r="AR213" s="111">
        <v>2598</v>
      </c>
      <c r="AS213" s="111">
        <v>2598</v>
      </c>
      <c r="AT213" s="111">
        <v>1200</v>
      </c>
      <c r="AU213" s="111">
        <v>12500</v>
      </c>
      <c r="AV213" s="111">
        <v>0</v>
      </c>
      <c r="AW213" s="111">
        <v>123148</v>
      </c>
      <c r="AX213" s="111">
        <v>497262</v>
      </c>
      <c r="AY213" s="111">
        <v>0</v>
      </c>
      <c r="AZ213" s="111">
        <v>744396</v>
      </c>
      <c r="BA213" s="112">
        <v>762082</v>
      </c>
      <c r="BB213" s="111"/>
      <c r="BC213" s="111">
        <v>137518</v>
      </c>
      <c r="BD213" s="111"/>
      <c r="BE213" s="111">
        <v>34542</v>
      </c>
      <c r="BF213" s="112">
        <v>172060</v>
      </c>
      <c r="BG213" s="111">
        <v>206934</v>
      </c>
      <c r="BH213" s="111">
        <v>6031</v>
      </c>
      <c r="BI213" s="111">
        <v>481031</v>
      </c>
    </row>
    <row r="214" spans="1:61" s="113" customFormat="1">
      <c r="A214" s="110" t="s">
        <v>221</v>
      </c>
      <c r="B214" s="110" t="s">
        <v>481</v>
      </c>
      <c r="C214" s="110" t="s">
        <v>318</v>
      </c>
      <c r="D214" s="110" t="s">
        <v>495</v>
      </c>
      <c r="E214" s="110" t="s">
        <v>136</v>
      </c>
      <c r="F214" s="110" t="s">
        <v>320</v>
      </c>
      <c r="G214" s="110" t="s">
        <v>485</v>
      </c>
      <c r="H214" s="110" t="s">
        <v>331</v>
      </c>
      <c r="I214" s="110"/>
      <c r="J214" s="110" t="s">
        <v>496</v>
      </c>
      <c r="K214" s="111">
        <v>9</v>
      </c>
      <c r="L214" s="111">
        <v>1957</v>
      </c>
      <c r="M214" s="111">
        <v>1957</v>
      </c>
      <c r="N214" s="111">
        <v>782770</v>
      </c>
      <c r="O214" s="111">
        <v>639599</v>
      </c>
      <c r="P214" s="111">
        <v>688209</v>
      </c>
      <c r="Q214" s="111">
        <v>538316</v>
      </c>
      <c r="R214" s="111">
        <v>7330</v>
      </c>
      <c r="S214" s="111"/>
      <c r="T214" s="111"/>
      <c r="U214" s="111">
        <v>7330</v>
      </c>
      <c r="V214" s="111">
        <v>60184</v>
      </c>
      <c r="W214" s="111"/>
      <c r="X214" s="111"/>
      <c r="Y214" s="111">
        <v>60184</v>
      </c>
      <c r="Z214" s="111">
        <v>605830</v>
      </c>
      <c r="AA214" s="111"/>
      <c r="AB214" s="111"/>
      <c r="AC214" s="111">
        <v>605830</v>
      </c>
      <c r="AD214" s="111"/>
      <c r="AE214" s="111"/>
      <c r="AF214" s="111"/>
      <c r="AG214" s="111">
        <v>0</v>
      </c>
      <c r="AH214" s="111">
        <v>605830</v>
      </c>
      <c r="AI214" s="111"/>
      <c r="AJ214" s="111"/>
      <c r="AK214" s="111">
        <v>605830</v>
      </c>
      <c r="AL214" s="111">
        <v>33769</v>
      </c>
      <c r="AM214" s="111">
        <v>48610</v>
      </c>
      <c r="AN214" s="111">
        <v>0</v>
      </c>
      <c r="AO214" s="111">
        <v>82379</v>
      </c>
      <c r="AP214" s="111">
        <v>0</v>
      </c>
      <c r="AQ214" s="111">
        <v>117755</v>
      </c>
      <c r="AR214" s="111">
        <v>2251</v>
      </c>
      <c r="AS214" s="111">
        <v>2251</v>
      </c>
      <c r="AT214" s="111">
        <v>1200</v>
      </c>
      <c r="AU214" s="111">
        <v>21916</v>
      </c>
      <c r="AV214" s="111">
        <v>0</v>
      </c>
      <c r="AW214" s="111">
        <v>84421</v>
      </c>
      <c r="AX214" s="111">
        <v>376514</v>
      </c>
      <c r="AY214" s="111">
        <v>0</v>
      </c>
      <c r="AZ214" s="111">
        <v>570454</v>
      </c>
      <c r="BA214" s="112">
        <v>688209</v>
      </c>
      <c r="BB214" s="111"/>
      <c r="BC214" s="111">
        <v>99865</v>
      </c>
      <c r="BD214" s="111"/>
      <c r="BE214" s="111">
        <v>33288</v>
      </c>
      <c r="BF214" s="112">
        <v>133153</v>
      </c>
      <c r="BG214" s="111">
        <v>158476</v>
      </c>
      <c r="BH214" s="111">
        <v>5285</v>
      </c>
      <c r="BI214" s="111">
        <v>455285</v>
      </c>
    </row>
    <row r="215" spans="1:61" s="113" customFormat="1">
      <c r="A215" s="110" t="s">
        <v>221</v>
      </c>
      <c r="B215" s="110" t="s">
        <v>481</v>
      </c>
      <c r="C215" s="110" t="s">
        <v>318</v>
      </c>
      <c r="D215" s="110" t="s">
        <v>497</v>
      </c>
      <c r="E215" s="110" t="s">
        <v>136</v>
      </c>
      <c r="F215" s="110" t="s">
        <v>320</v>
      </c>
      <c r="G215" s="110" t="s">
        <v>498</v>
      </c>
      <c r="H215" s="110" t="s">
        <v>331</v>
      </c>
      <c r="I215" s="110"/>
      <c r="J215" s="110" t="s">
        <v>332</v>
      </c>
      <c r="K215" s="111">
        <v>55</v>
      </c>
      <c r="L215" s="111">
        <v>1979</v>
      </c>
      <c r="M215" s="111">
        <v>1980</v>
      </c>
      <c r="N215" s="111">
        <v>12525024</v>
      </c>
      <c r="O215" s="111">
        <v>4278587</v>
      </c>
      <c r="P215" s="111">
        <v>3336825</v>
      </c>
      <c r="Q215" s="111">
        <v>2444178</v>
      </c>
      <c r="R215" s="111">
        <v>330544</v>
      </c>
      <c r="S215" s="111"/>
      <c r="T215" s="111"/>
      <c r="U215" s="111">
        <v>330544</v>
      </c>
      <c r="V215" s="111">
        <v>160237</v>
      </c>
      <c r="W215" s="111"/>
      <c r="X215" s="111"/>
      <c r="Y215" s="111">
        <v>160237</v>
      </c>
      <c r="Z215" s="111">
        <v>2934959</v>
      </c>
      <c r="AA215" s="111"/>
      <c r="AB215" s="111"/>
      <c r="AC215" s="111">
        <v>2934959</v>
      </c>
      <c r="AD215" s="111"/>
      <c r="AE215" s="111"/>
      <c r="AF215" s="111"/>
      <c r="AG215" s="111">
        <v>0</v>
      </c>
      <c r="AH215" s="111">
        <v>2934959</v>
      </c>
      <c r="AI215" s="111"/>
      <c r="AJ215" s="111"/>
      <c r="AK215" s="111">
        <v>2934959</v>
      </c>
      <c r="AL215" s="111">
        <v>1343628</v>
      </c>
      <c r="AM215" s="111">
        <v>-945341</v>
      </c>
      <c r="AN215" s="111">
        <v>3579</v>
      </c>
      <c r="AO215" s="111">
        <v>401866</v>
      </c>
      <c r="AP215" s="111">
        <v>0</v>
      </c>
      <c r="AQ215" s="111">
        <v>1240851</v>
      </c>
      <c r="AR215" s="111">
        <v>52215</v>
      </c>
      <c r="AS215" s="111">
        <v>167932</v>
      </c>
      <c r="AT215" s="111">
        <v>1063473</v>
      </c>
      <c r="AU215" s="111">
        <v>150000</v>
      </c>
      <c r="AV215" s="111">
        <v>0</v>
      </c>
      <c r="AW215" s="111">
        <v>170164</v>
      </c>
      <c r="AX215" s="111">
        <v>0</v>
      </c>
      <c r="AY215" s="111">
        <v>238755</v>
      </c>
      <c r="AZ215" s="111">
        <v>2095974</v>
      </c>
      <c r="BA215" s="112">
        <v>3336825</v>
      </c>
      <c r="BB215" s="111"/>
      <c r="BC215" s="111">
        <v>642500</v>
      </c>
      <c r="BD215" s="111">
        <v>149052</v>
      </c>
      <c r="BE215" s="111">
        <v>71389</v>
      </c>
      <c r="BF215" s="112">
        <v>862941</v>
      </c>
      <c r="BG215" s="111">
        <v>989954</v>
      </c>
      <c r="BH215" s="111">
        <v>153000</v>
      </c>
      <c r="BI215" s="111">
        <v>160000</v>
      </c>
    </row>
    <row r="216" spans="1:61" s="113" customFormat="1">
      <c r="A216" s="110" t="s">
        <v>221</v>
      </c>
      <c r="B216" s="110" t="s">
        <v>481</v>
      </c>
      <c r="C216" s="110" t="s">
        <v>318</v>
      </c>
      <c r="D216" s="110" t="s">
        <v>497</v>
      </c>
      <c r="E216" s="110" t="s">
        <v>136</v>
      </c>
      <c r="F216" s="110" t="s">
        <v>320</v>
      </c>
      <c r="G216" s="110" t="s">
        <v>498</v>
      </c>
      <c r="H216" s="110" t="s">
        <v>331</v>
      </c>
      <c r="I216" s="110"/>
      <c r="J216" s="110" t="s">
        <v>332</v>
      </c>
      <c r="K216" s="111">
        <v>55</v>
      </c>
      <c r="L216" s="111">
        <v>1979</v>
      </c>
      <c r="M216" s="111">
        <v>1980</v>
      </c>
      <c r="N216" s="111">
        <v>12570232</v>
      </c>
      <c r="O216" s="111">
        <v>4312975</v>
      </c>
      <c r="P216" s="111">
        <v>4583218</v>
      </c>
      <c r="Q216" s="111">
        <v>2412261</v>
      </c>
      <c r="R216" s="111">
        <v>310630</v>
      </c>
      <c r="S216" s="111"/>
      <c r="T216" s="111"/>
      <c r="U216" s="111">
        <v>310630</v>
      </c>
      <c r="V216" s="111">
        <v>146988</v>
      </c>
      <c r="W216" s="111"/>
      <c r="X216" s="111"/>
      <c r="Y216" s="111">
        <v>146988</v>
      </c>
      <c r="Z216" s="111">
        <v>2869879</v>
      </c>
      <c r="AA216" s="111"/>
      <c r="AB216" s="111"/>
      <c r="AC216" s="111">
        <v>2869879</v>
      </c>
      <c r="AD216" s="111"/>
      <c r="AE216" s="111"/>
      <c r="AF216" s="111"/>
      <c r="AG216" s="111">
        <v>0</v>
      </c>
      <c r="AH216" s="111">
        <v>2869879</v>
      </c>
      <c r="AI216" s="111"/>
      <c r="AJ216" s="111"/>
      <c r="AK216" s="111">
        <v>2869879</v>
      </c>
      <c r="AL216" s="111">
        <v>1443096</v>
      </c>
      <c r="AM216" s="111">
        <v>269051</v>
      </c>
      <c r="AN216" s="111">
        <v>1192</v>
      </c>
      <c r="AO216" s="111">
        <v>1713339</v>
      </c>
      <c r="AP216" s="111">
        <v>0</v>
      </c>
      <c r="AQ216" s="111">
        <v>1246599</v>
      </c>
      <c r="AR216" s="111">
        <v>46729</v>
      </c>
      <c r="AS216" s="111">
        <v>77571</v>
      </c>
      <c r="AT216" s="111">
        <v>1890530</v>
      </c>
      <c r="AU216" s="111">
        <v>177500</v>
      </c>
      <c r="AV216" s="111">
        <v>0</v>
      </c>
      <c r="AW216" s="111">
        <v>172673</v>
      </c>
      <c r="AX216" s="111">
        <v>450000</v>
      </c>
      <c r="AY216" s="111">
        <v>0</v>
      </c>
      <c r="AZ216" s="111">
        <v>3336619</v>
      </c>
      <c r="BA216" s="112">
        <v>4583218</v>
      </c>
      <c r="BB216" s="111"/>
      <c r="BC216" s="111">
        <v>640790</v>
      </c>
      <c r="BD216" s="111">
        <v>141634</v>
      </c>
      <c r="BE216" s="111">
        <v>71199</v>
      </c>
      <c r="BF216" s="112">
        <v>853623</v>
      </c>
      <c r="BG216" s="111">
        <v>1017974</v>
      </c>
      <c r="BH216" s="111">
        <v>158000</v>
      </c>
      <c r="BI216" s="111">
        <v>165000</v>
      </c>
    </row>
    <row r="217" spans="1:61" s="113" customFormat="1">
      <c r="A217" s="110" t="s">
        <v>221</v>
      </c>
      <c r="B217" s="110" t="s">
        <v>481</v>
      </c>
      <c r="C217" s="110" t="s">
        <v>318</v>
      </c>
      <c r="D217" s="110" t="s">
        <v>497</v>
      </c>
      <c r="E217" s="110" t="s">
        <v>136</v>
      </c>
      <c r="F217" s="110" t="s">
        <v>320</v>
      </c>
      <c r="G217" s="110" t="s">
        <v>498</v>
      </c>
      <c r="H217" s="110" t="s">
        <v>331</v>
      </c>
      <c r="I217" s="110"/>
      <c r="J217" s="110" t="s">
        <v>332</v>
      </c>
      <c r="K217" s="111">
        <v>55</v>
      </c>
      <c r="L217" s="111">
        <v>1979</v>
      </c>
      <c r="M217" s="111">
        <v>1980</v>
      </c>
      <c r="N217" s="111">
        <v>11902670</v>
      </c>
      <c r="O217" s="111">
        <v>3189909</v>
      </c>
      <c r="P217" s="111">
        <v>2290262</v>
      </c>
      <c r="Q217" s="111">
        <v>2552927</v>
      </c>
      <c r="R217" s="111">
        <v>271963</v>
      </c>
      <c r="S217" s="111"/>
      <c r="T217" s="111"/>
      <c r="U217" s="111">
        <v>271963</v>
      </c>
      <c r="V217" s="111">
        <v>150785</v>
      </c>
      <c r="W217" s="111"/>
      <c r="X217" s="111"/>
      <c r="Y217" s="111">
        <v>150785</v>
      </c>
      <c r="Z217" s="111">
        <v>2975675</v>
      </c>
      <c r="AA217" s="111">
        <v>0</v>
      </c>
      <c r="AB217" s="111">
        <v>0</v>
      </c>
      <c r="AC217" s="111">
        <v>2975675</v>
      </c>
      <c r="AD217" s="111"/>
      <c r="AE217" s="111"/>
      <c r="AF217" s="111"/>
      <c r="AG217" s="111">
        <v>0</v>
      </c>
      <c r="AH217" s="111">
        <v>2975675</v>
      </c>
      <c r="AI217" s="111">
        <v>0</v>
      </c>
      <c r="AJ217" s="111">
        <v>0</v>
      </c>
      <c r="AK217" s="111">
        <v>2975675</v>
      </c>
      <c r="AL217" s="111">
        <v>214234</v>
      </c>
      <c r="AM217" s="111">
        <v>-903345</v>
      </c>
      <c r="AN217" s="111">
        <v>3698</v>
      </c>
      <c r="AO217" s="111">
        <v>-685413</v>
      </c>
      <c r="AP217" s="111">
        <v>0</v>
      </c>
      <c r="AQ217" s="111">
        <v>1245821</v>
      </c>
      <c r="AR217" s="111">
        <v>40974</v>
      </c>
      <c r="AS217" s="111">
        <v>53188</v>
      </c>
      <c r="AT217" s="111">
        <v>505625</v>
      </c>
      <c r="AU217" s="111">
        <v>65000</v>
      </c>
      <c r="AV217" s="111">
        <v>0</v>
      </c>
      <c r="AW217" s="111">
        <v>141217</v>
      </c>
      <c r="AX217" s="111">
        <v>50000</v>
      </c>
      <c r="AY217" s="111">
        <v>0</v>
      </c>
      <c r="AZ217" s="111">
        <v>1044441</v>
      </c>
      <c r="BA217" s="112">
        <v>2290262</v>
      </c>
      <c r="BB217" s="111"/>
      <c r="BC217" s="111">
        <v>710544</v>
      </c>
      <c r="BD217" s="111">
        <v>114392</v>
      </c>
      <c r="BE217" s="111">
        <v>78949</v>
      </c>
      <c r="BF217" s="112">
        <v>903885</v>
      </c>
      <c r="BG217" s="111">
        <v>1041084</v>
      </c>
      <c r="BH217" s="111">
        <v>149550</v>
      </c>
      <c r="BI217" s="111">
        <v>155000</v>
      </c>
    </row>
    <row r="218" spans="1:61" s="113" customFormat="1">
      <c r="A218" s="110" t="s">
        <v>221</v>
      </c>
      <c r="B218" s="110" t="s">
        <v>481</v>
      </c>
      <c r="C218" s="110" t="s">
        <v>318</v>
      </c>
      <c r="D218" s="110" t="s">
        <v>499</v>
      </c>
      <c r="E218" s="110" t="s">
        <v>136</v>
      </c>
      <c r="F218" s="110" t="s">
        <v>320</v>
      </c>
      <c r="G218" s="110" t="s">
        <v>196</v>
      </c>
      <c r="H218" s="110" t="s">
        <v>362</v>
      </c>
      <c r="I218" s="110" t="s">
        <v>363</v>
      </c>
      <c r="J218" s="110" t="s">
        <v>197</v>
      </c>
      <c r="K218" s="111"/>
      <c r="L218" s="111">
        <v>1832</v>
      </c>
      <c r="M218" s="111">
        <v>1979</v>
      </c>
      <c r="N218" s="111"/>
      <c r="O218" s="111"/>
      <c r="P218" s="111">
        <v>0</v>
      </c>
      <c r="Q218" s="111">
        <v>0</v>
      </c>
      <c r="R218" s="111"/>
      <c r="S218" s="111"/>
      <c r="T218" s="111"/>
      <c r="U218" s="111">
        <v>0</v>
      </c>
      <c r="V218" s="111"/>
      <c r="W218" s="111"/>
      <c r="X218" s="111"/>
      <c r="Y218" s="111">
        <v>0</v>
      </c>
      <c r="Z218" s="111">
        <v>0</v>
      </c>
      <c r="AA218" s="111">
        <v>0</v>
      </c>
      <c r="AB218" s="111">
        <v>0</v>
      </c>
      <c r="AC218" s="111">
        <v>0</v>
      </c>
      <c r="AD218" s="111"/>
      <c r="AE218" s="111"/>
      <c r="AF218" s="111"/>
      <c r="AG218" s="111">
        <v>0</v>
      </c>
      <c r="AH218" s="111">
        <v>0</v>
      </c>
      <c r="AI218" s="111">
        <v>0</v>
      </c>
      <c r="AJ218" s="111">
        <v>0</v>
      </c>
      <c r="AK218" s="111">
        <v>0</v>
      </c>
      <c r="AL218" s="111">
        <v>0</v>
      </c>
      <c r="AM218" s="111">
        <v>0</v>
      </c>
      <c r="AN218" s="111">
        <v>0</v>
      </c>
      <c r="AO218" s="111">
        <v>0</v>
      </c>
      <c r="AP218" s="111">
        <v>56586</v>
      </c>
      <c r="AQ218" s="111">
        <v>103253</v>
      </c>
      <c r="AR218" s="111"/>
      <c r="AS218" s="111">
        <v>0</v>
      </c>
      <c r="AT218" s="111">
        <v>0</v>
      </c>
      <c r="AU218" s="111">
        <v>0</v>
      </c>
      <c r="AV218" s="111">
        <v>0</v>
      </c>
      <c r="AW218" s="111">
        <v>0</v>
      </c>
      <c r="AX218" s="111">
        <v>0</v>
      </c>
      <c r="AY218" s="111">
        <v>0</v>
      </c>
      <c r="AZ218" s="111">
        <v>0</v>
      </c>
      <c r="BA218" s="112">
        <v>103253</v>
      </c>
      <c r="BB218" s="111"/>
      <c r="BC218" s="111"/>
      <c r="BD218" s="111"/>
      <c r="BE218" s="111"/>
      <c r="BF218" s="112">
        <v>0</v>
      </c>
      <c r="BG218" s="111">
        <v>0</v>
      </c>
      <c r="BH218" s="111">
        <v>6282</v>
      </c>
      <c r="BI218" s="111">
        <v>7925</v>
      </c>
    </row>
    <row r="219" spans="1:61" s="113" customFormat="1">
      <c r="A219" s="110" t="s">
        <v>221</v>
      </c>
      <c r="B219" s="110" t="s">
        <v>481</v>
      </c>
      <c r="C219" s="110" t="s">
        <v>318</v>
      </c>
      <c r="D219" s="110" t="s">
        <v>500</v>
      </c>
      <c r="E219" s="110" t="s">
        <v>136</v>
      </c>
      <c r="F219" s="110" t="s">
        <v>320</v>
      </c>
      <c r="G219" s="110" t="s">
        <v>330</v>
      </c>
      <c r="H219" s="110" t="s">
        <v>375</v>
      </c>
      <c r="I219" s="110"/>
      <c r="J219" s="110" t="s">
        <v>332</v>
      </c>
      <c r="K219" s="111">
        <v>23</v>
      </c>
      <c r="L219" s="111">
        <v>1962</v>
      </c>
      <c r="M219" s="111">
        <v>1962</v>
      </c>
      <c r="N219" s="111">
        <v>1707745</v>
      </c>
      <c r="O219" s="111">
        <v>681336</v>
      </c>
      <c r="P219" s="111">
        <v>852910</v>
      </c>
      <c r="Q219" s="111">
        <v>302591</v>
      </c>
      <c r="R219" s="111">
        <v>181726</v>
      </c>
      <c r="S219" s="111"/>
      <c r="T219" s="111"/>
      <c r="U219" s="111">
        <v>181726</v>
      </c>
      <c r="V219" s="111">
        <v>253546</v>
      </c>
      <c r="W219" s="111"/>
      <c r="X219" s="111"/>
      <c r="Y219" s="111">
        <v>253546</v>
      </c>
      <c r="Z219" s="111">
        <v>737863</v>
      </c>
      <c r="AA219" s="111"/>
      <c r="AB219" s="111"/>
      <c r="AC219" s="111">
        <v>737863</v>
      </c>
      <c r="AD219" s="111"/>
      <c r="AE219" s="111"/>
      <c r="AF219" s="111"/>
      <c r="AG219" s="111">
        <v>0</v>
      </c>
      <c r="AH219" s="111">
        <v>737863</v>
      </c>
      <c r="AI219" s="111"/>
      <c r="AJ219" s="111"/>
      <c r="AK219" s="111">
        <v>737863</v>
      </c>
      <c r="AL219" s="111">
        <v>120308</v>
      </c>
      <c r="AM219" s="111">
        <v>-4111</v>
      </c>
      <c r="AN219" s="111">
        <v>-1150</v>
      </c>
      <c r="AO219" s="111">
        <v>115047</v>
      </c>
      <c r="AP219" s="111">
        <v>0</v>
      </c>
      <c r="AQ219" s="111">
        <v>422930</v>
      </c>
      <c r="AR219" s="111">
        <v>10000</v>
      </c>
      <c r="AS219" s="111">
        <v>10000</v>
      </c>
      <c r="AT219" s="111">
        <v>0</v>
      </c>
      <c r="AU219" s="111">
        <v>213634</v>
      </c>
      <c r="AV219" s="111">
        <v>44500</v>
      </c>
      <c r="AW219" s="111">
        <v>68594</v>
      </c>
      <c r="AX219" s="111">
        <v>0</v>
      </c>
      <c r="AY219" s="111">
        <v>0</v>
      </c>
      <c r="AZ219" s="111">
        <v>445728</v>
      </c>
      <c r="BA219" s="112">
        <v>852910</v>
      </c>
      <c r="BB219" s="111">
        <v>0</v>
      </c>
      <c r="BC219" s="111">
        <v>0</v>
      </c>
      <c r="BD219" s="111">
        <v>0</v>
      </c>
      <c r="BE219" s="111">
        <v>213294</v>
      </c>
      <c r="BF219" s="112">
        <v>213294</v>
      </c>
      <c r="BG219" s="111">
        <v>253546</v>
      </c>
      <c r="BH219" s="111">
        <v>8000</v>
      </c>
      <c r="BI219" s="111">
        <v>20000</v>
      </c>
    </row>
    <row r="220" spans="1:61" s="113" customFormat="1">
      <c r="A220" s="110" t="s">
        <v>221</v>
      </c>
      <c r="B220" s="110" t="s">
        <v>481</v>
      </c>
      <c r="C220" s="110" t="s">
        <v>318</v>
      </c>
      <c r="D220" s="110" t="s">
        <v>500</v>
      </c>
      <c r="E220" s="110" t="s">
        <v>136</v>
      </c>
      <c r="F220" s="110" t="s">
        <v>320</v>
      </c>
      <c r="G220" s="110" t="s">
        <v>330</v>
      </c>
      <c r="H220" s="110" t="s">
        <v>375</v>
      </c>
      <c r="I220" s="110"/>
      <c r="J220" s="110" t="s">
        <v>332</v>
      </c>
      <c r="K220" s="111">
        <v>23</v>
      </c>
      <c r="L220" s="111">
        <v>1962</v>
      </c>
      <c r="M220" s="111">
        <v>1962</v>
      </c>
      <c r="N220" s="111">
        <v>1599700</v>
      </c>
      <c r="O220" s="111">
        <v>632409</v>
      </c>
      <c r="P220" s="111">
        <v>636300</v>
      </c>
      <c r="Q220" s="111">
        <v>360817</v>
      </c>
      <c r="R220" s="111">
        <v>156763</v>
      </c>
      <c r="S220" s="111"/>
      <c r="T220" s="111"/>
      <c r="U220" s="111">
        <v>156763</v>
      </c>
      <c r="V220" s="111">
        <v>226911</v>
      </c>
      <c r="W220" s="111"/>
      <c r="X220" s="111"/>
      <c r="Y220" s="111">
        <v>226911</v>
      </c>
      <c r="Z220" s="111">
        <v>744491</v>
      </c>
      <c r="AA220" s="111"/>
      <c r="AB220" s="111"/>
      <c r="AC220" s="111">
        <v>744491</v>
      </c>
      <c r="AD220" s="111"/>
      <c r="AE220" s="111"/>
      <c r="AF220" s="111"/>
      <c r="AG220" s="111">
        <v>0</v>
      </c>
      <c r="AH220" s="111">
        <v>744491</v>
      </c>
      <c r="AI220" s="111"/>
      <c r="AJ220" s="111"/>
      <c r="AK220" s="111">
        <v>744491</v>
      </c>
      <c r="AL220" s="111">
        <v>-71481</v>
      </c>
      <c r="AM220" s="111">
        <v>-10174</v>
      </c>
      <c r="AN220" s="111">
        <v>-26536</v>
      </c>
      <c r="AO220" s="111">
        <v>-108191</v>
      </c>
      <c r="AP220" s="111">
        <v>0</v>
      </c>
      <c r="AQ220" s="111">
        <v>363501</v>
      </c>
      <c r="AR220" s="111">
        <v>10000</v>
      </c>
      <c r="AS220" s="111">
        <v>10000</v>
      </c>
      <c r="AT220" s="111">
        <v>0</v>
      </c>
      <c r="AU220" s="111">
        <v>227714</v>
      </c>
      <c r="AV220" s="111">
        <v>45000</v>
      </c>
      <c r="AW220" s="111">
        <v>67458</v>
      </c>
      <c r="AX220" s="111">
        <v>0</v>
      </c>
      <c r="AY220" s="111">
        <v>0</v>
      </c>
      <c r="AZ220" s="111">
        <v>417941</v>
      </c>
      <c r="BA220" s="112">
        <v>636300</v>
      </c>
      <c r="BB220" s="111"/>
      <c r="BC220" s="111"/>
      <c r="BD220" s="111"/>
      <c r="BE220" s="111">
        <v>192435</v>
      </c>
      <c r="BF220" s="112">
        <v>192435</v>
      </c>
      <c r="BG220" s="111">
        <v>226911</v>
      </c>
      <c r="BH220" s="111">
        <v>7500</v>
      </c>
      <c r="BI220" s="111">
        <v>20000</v>
      </c>
    </row>
    <row r="221" spans="1:61" s="113" customFormat="1">
      <c r="A221" s="110" t="s">
        <v>221</v>
      </c>
      <c r="B221" s="110" t="s">
        <v>481</v>
      </c>
      <c r="C221" s="110" t="s">
        <v>318</v>
      </c>
      <c r="D221" s="110" t="s">
        <v>500</v>
      </c>
      <c r="E221" s="110" t="s">
        <v>136</v>
      </c>
      <c r="F221" s="110" t="s">
        <v>320</v>
      </c>
      <c r="G221" s="110" t="s">
        <v>330</v>
      </c>
      <c r="H221" s="110" t="s">
        <v>375</v>
      </c>
      <c r="I221" s="110"/>
      <c r="J221" s="110" t="s">
        <v>332</v>
      </c>
      <c r="K221" s="111">
        <v>21</v>
      </c>
      <c r="L221" s="111">
        <v>1962</v>
      </c>
      <c r="M221" s="111">
        <v>1962</v>
      </c>
      <c r="N221" s="111">
        <v>1590659</v>
      </c>
      <c r="O221" s="111">
        <v>539642</v>
      </c>
      <c r="P221" s="111">
        <v>589774</v>
      </c>
      <c r="Q221" s="111">
        <v>755145</v>
      </c>
      <c r="R221" s="111">
        <v>100520</v>
      </c>
      <c r="S221" s="111"/>
      <c r="T221" s="111"/>
      <c r="U221" s="111">
        <v>100520</v>
      </c>
      <c r="V221" s="111">
        <v>215836</v>
      </c>
      <c r="W221" s="111"/>
      <c r="X221" s="111"/>
      <c r="Y221" s="111">
        <v>215836</v>
      </c>
      <c r="Z221" s="111">
        <v>663043</v>
      </c>
      <c r="AA221" s="111">
        <v>408458</v>
      </c>
      <c r="AB221" s="111">
        <v>0</v>
      </c>
      <c r="AC221" s="111">
        <v>1071501</v>
      </c>
      <c r="AD221" s="111"/>
      <c r="AE221" s="111"/>
      <c r="AF221" s="111"/>
      <c r="AG221" s="111">
        <v>0</v>
      </c>
      <c r="AH221" s="111">
        <v>663043</v>
      </c>
      <c r="AI221" s="111">
        <v>408458</v>
      </c>
      <c r="AJ221" s="111">
        <v>0</v>
      </c>
      <c r="AK221" s="111">
        <v>1071501</v>
      </c>
      <c r="AL221" s="111">
        <v>-66125</v>
      </c>
      <c r="AM221" s="111">
        <v>-423643</v>
      </c>
      <c r="AN221" s="111">
        <v>8041</v>
      </c>
      <c r="AO221" s="111">
        <v>-481727</v>
      </c>
      <c r="AP221" s="111">
        <v>0</v>
      </c>
      <c r="AQ221" s="111">
        <v>86993</v>
      </c>
      <c r="AR221" s="111">
        <v>6792</v>
      </c>
      <c r="AS221" s="111">
        <v>6792</v>
      </c>
      <c r="AT221" s="111">
        <v>9080</v>
      </c>
      <c r="AU221" s="111">
        <v>83380</v>
      </c>
      <c r="AV221" s="111">
        <v>45000</v>
      </c>
      <c r="AW221" s="111">
        <v>67894</v>
      </c>
      <c r="AX221" s="111">
        <v>17300</v>
      </c>
      <c r="AY221" s="111">
        <v>0</v>
      </c>
      <c r="AZ221" s="111">
        <v>502781</v>
      </c>
      <c r="BA221" s="112">
        <v>589774</v>
      </c>
      <c r="BB221" s="111"/>
      <c r="BC221" s="111">
        <v>55500</v>
      </c>
      <c r="BD221" s="111">
        <v>48000</v>
      </c>
      <c r="BE221" s="111">
        <v>91148</v>
      </c>
      <c r="BF221" s="112">
        <v>194648</v>
      </c>
      <c r="BG221" s="111">
        <v>229673</v>
      </c>
      <c r="BH221" s="111">
        <v>4000</v>
      </c>
      <c r="BI221" s="111">
        <v>29050</v>
      </c>
    </row>
    <row r="222" spans="1:61" s="113" customFormat="1">
      <c r="A222" s="110" t="s">
        <v>221</v>
      </c>
      <c r="B222" s="110" t="s">
        <v>481</v>
      </c>
      <c r="C222" s="110" t="s">
        <v>318</v>
      </c>
      <c r="D222" s="110" t="s">
        <v>501</v>
      </c>
      <c r="E222" s="110" t="s">
        <v>136</v>
      </c>
      <c r="F222" s="110" t="s">
        <v>320</v>
      </c>
      <c r="G222" s="110" t="s">
        <v>381</v>
      </c>
      <c r="H222" s="110" t="s">
        <v>322</v>
      </c>
      <c r="I222" s="110"/>
      <c r="J222" s="110" t="s">
        <v>384</v>
      </c>
      <c r="K222" s="111">
        <v>27</v>
      </c>
      <c r="L222" s="111">
        <v>1897</v>
      </c>
      <c r="M222" s="111">
        <v>1944</v>
      </c>
      <c r="N222" s="111">
        <v>8122028</v>
      </c>
      <c r="O222" s="111">
        <v>1317870</v>
      </c>
      <c r="P222" s="111">
        <v>1350322</v>
      </c>
      <c r="Q222" s="111">
        <v>1395981</v>
      </c>
      <c r="R222" s="111">
        <v>269522</v>
      </c>
      <c r="S222" s="111"/>
      <c r="T222" s="111"/>
      <c r="U222" s="111">
        <v>269522</v>
      </c>
      <c r="V222" s="111">
        <v>450963</v>
      </c>
      <c r="W222" s="111"/>
      <c r="X222" s="111"/>
      <c r="Y222" s="111">
        <v>450963</v>
      </c>
      <c r="Z222" s="111">
        <v>2116466</v>
      </c>
      <c r="AA222" s="111"/>
      <c r="AB222" s="111"/>
      <c r="AC222" s="111">
        <v>2116466</v>
      </c>
      <c r="AD222" s="111"/>
      <c r="AE222" s="111"/>
      <c r="AF222" s="111"/>
      <c r="AG222" s="111">
        <v>0</v>
      </c>
      <c r="AH222" s="111">
        <v>2116466</v>
      </c>
      <c r="AI222" s="111"/>
      <c r="AJ222" s="111"/>
      <c r="AK222" s="111">
        <v>2116466</v>
      </c>
      <c r="AL222" s="111">
        <v>-981236</v>
      </c>
      <c r="AM222" s="111">
        <v>-1965855</v>
      </c>
      <c r="AN222" s="111">
        <v>500</v>
      </c>
      <c r="AO222" s="111">
        <v>-2946591</v>
      </c>
      <c r="AP222" s="111">
        <v>0</v>
      </c>
      <c r="AQ222" s="111">
        <v>445524</v>
      </c>
      <c r="AR222" s="111">
        <v>52678</v>
      </c>
      <c r="AS222" s="111">
        <v>65678</v>
      </c>
      <c r="AT222" s="111">
        <v>121761</v>
      </c>
      <c r="AU222" s="111">
        <v>102450</v>
      </c>
      <c r="AV222" s="111">
        <v>0</v>
      </c>
      <c r="AW222" s="111">
        <v>119189</v>
      </c>
      <c r="AX222" s="111">
        <v>197200</v>
      </c>
      <c r="AY222" s="111">
        <v>0</v>
      </c>
      <c r="AZ222" s="111">
        <v>707012</v>
      </c>
      <c r="BA222" s="112">
        <v>-830125</v>
      </c>
      <c r="BB222" s="111"/>
      <c r="BC222" s="111">
        <v>469445</v>
      </c>
      <c r="BD222" s="111">
        <v>182150</v>
      </c>
      <c r="BE222" s="111">
        <v>221657</v>
      </c>
      <c r="BF222" s="112">
        <v>873252</v>
      </c>
      <c r="BG222" s="111">
        <v>1029968</v>
      </c>
      <c r="BH222" s="111">
        <v>0</v>
      </c>
      <c r="BI222" s="111">
        <v>75315</v>
      </c>
    </row>
    <row r="223" spans="1:61" s="113" customFormat="1">
      <c r="A223" s="110" t="s">
        <v>221</v>
      </c>
      <c r="B223" s="110" t="s">
        <v>481</v>
      </c>
      <c r="C223" s="110" t="s">
        <v>318</v>
      </c>
      <c r="D223" s="110" t="s">
        <v>501</v>
      </c>
      <c r="E223" s="110" t="s">
        <v>136</v>
      </c>
      <c r="F223" s="110" t="s">
        <v>320</v>
      </c>
      <c r="G223" s="110" t="s">
        <v>381</v>
      </c>
      <c r="H223" s="110" t="s">
        <v>322</v>
      </c>
      <c r="I223" s="110"/>
      <c r="J223" s="110" t="s">
        <v>384</v>
      </c>
      <c r="K223" s="111">
        <v>27</v>
      </c>
      <c r="L223" s="111">
        <v>1897</v>
      </c>
      <c r="M223" s="111">
        <v>1944</v>
      </c>
      <c r="N223" s="111">
        <v>8569630</v>
      </c>
      <c r="O223" s="111">
        <v>2377383</v>
      </c>
      <c r="P223" s="111">
        <v>1974311</v>
      </c>
      <c r="Q223" s="111">
        <v>2421646</v>
      </c>
      <c r="R223" s="111">
        <v>274372</v>
      </c>
      <c r="S223" s="111"/>
      <c r="T223" s="111"/>
      <c r="U223" s="111">
        <v>274372</v>
      </c>
      <c r="V223" s="111">
        <v>265660</v>
      </c>
      <c r="W223" s="111"/>
      <c r="X223" s="111"/>
      <c r="Y223" s="111">
        <v>265660</v>
      </c>
      <c r="Z223" s="111">
        <v>2961678</v>
      </c>
      <c r="AA223" s="111"/>
      <c r="AB223" s="111"/>
      <c r="AC223" s="111">
        <v>2961678</v>
      </c>
      <c r="AD223" s="111">
        <v>262550</v>
      </c>
      <c r="AE223" s="111"/>
      <c r="AF223" s="111"/>
      <c r="AG223" s="111">
        <v>262550</v>
      </c>
      <c r="AH223" s="111">
        <v>3224228</v>
      </c>
      <c r="AI223" s="111"/>
      <c r="AJ223" s="111"/>
      <c r="AK223" s="111">
        <v>3224228</v>
      </c>
      <c r="AL223" s="111">
        <v>-499476</v>
      </c>
      <c r="AM223" s="111">
        <v>217376</v>
      </c>
      <c r="AN223" s="111">
        <v>0</v>
      </c>
      <c r="AO223" s="111">
        <v>-282100</v>
      </c>
      <c r="AP223" s="111">
        <v>491543</v>
      </c>
      <c r="AQ223" s="111">
        <v>1440778</v>
      </c>
      <c r="AR223" s="111">
        <v>67530</v>
      </c>
      <c r="AS223" s="111">
        <v>86220</v>
      </c>
      <c r="AT223" s="111">
        <v>15975</v>
      </c>
      <c r="AU223" s="111">
        <v>163000</v>
      </c>
      <c r="AV223" s="111">
        <v>0</v>
      </c>
      <c r="AW223" s="111">
        <v>119189</v>
      </c>
      <c r="AX223" s="111">
        <v>9800</v>
      </c>
      <c r="AY223" s="111">
        <v>249500</v>
      </c>
      <c r="AZ223" s="111">
        <v>868894</v>
      </c>
      <c r="BA223" s="112">
        <v>2942128</v>
      </c>
      <c r="BB223" s="111"/>
      <c r="BC223" s="111">
        <v>522162</v>
      </c>
      <c r="BD223" s="111">
        <v>161418</v>
      </c>
      <c r="BE223" s="111">
        <v>131679</v>
      </c>
      <c r="BF223" s="112">
        <v>815259</v>
      </c>
      <c r="BG223" s="111">
        <v>990839</v>
      </c>
      <c r="BH223" s="111">
        <v>80342</v>
      </c>
      <c r="BI223" s="111">
        <v>112192</v>
      </c>
    </row>
    <row r="224" spans="1:61" s="113" customFormat="1">
      <c r="A224" s="110" t="s">
        <v>221</v>
      </c>
      <c r="B224" s="110" t="s">
        <v>481</v>
      </c>
      <c r="C224" s="110" t="s">
        <v>318</v>
      </c>
      <c r="D224" s="110" t="s">
        <v>502</v>
      </c>
      <c r="E224" s="110" t="s">
        <v>136</v>
      </c>
      <c r="F224" s="110" t="s">
        <v>320</v>
      </c>
      <c r="G224" s="110" t="s">
        <v>503</v>
      </c>
      <c r="H224" s="110" t="s">
        <v>338</v>
      </c>
      <c r="I224" s="110"/>
      <c r="J224" s="110" t="s">
        <v>187</v>
      </c>
      <c r="K224" s="111">
        <v>27</v>
      </c>
      <c r="L224" s="111">
        <v>1970</v>
      </c>
      <c r="M224" s="111">
        <v>1970</v>
      </c>
      <c r="N224" s="111">
        <v>3819904</v>
      </c>
      <c r="O224" s="111">
        <v>1873836</v>
      </c>
      <c r="P224" s="111">
        <v>2613835</v>
      </c>
      <c r="Q224" s="111">
        <v>1270925</v>
      </c>
      <c r="R224" s="111">
        <v>285271</v>
      </c>
      <c r="S224" s="111"/>
      <c r="T224" s="111"/>
      <c r="U224" s="111">
        <v>285271</v>
      </c>
      <c r="V224" s="111">
        <v>317111</v>
      </c>
      <c r="W224" s="111"/>
      <c r="X224" s="111"/>
      <c r="Y224" s="111">
        <v>317111</v>
      </c>
      <c r="Z224" s="111">
        <v>1873307</v>
      </c>
      <c r="AA224" s="111">
        <v>0</v>
      </c>
      <c r="AB224" s="111">
        <v>0</v>
      </c>
      <c r="AC224" s="111">
        <v>1873307</v>
      </c>
      <c r="AD224" s="111"/>
      <c r="AE224" s="111"/>
      <c r="AF224" s="111"/>
      <c r="AG224" s="111">
        <v>0</v>
      </c>
      <c r="AH224" s="111">
        <v>1873307</v>
      </c>
      <c r="AI224" s="111">
        <v>0</v>
      </c>
      <c r="AJ224" s="111">
        <v>0</v>
      </c>
      <c r="AK224" s="111">
        <v>1873307</v>
      </c>
      <c r="AL224" s="111">
        <v>126511</v>
      </c>
      <c r="AM224" s="111">
        <v>613807</v>
      </c>
      <c r="AN224" s="111">
        <v>210</v>
      </c>
      <c r="AO224" s="111">
        <v>740528</v>
      </c>
      <c r="AP224" s="111">
        <v>54764</v>
      </c>
      <c r="AQ224" s="111">
        <v>1667881</v>
      </c>
      <c r="AR224" s="111">
        <v>83734</v>
      </c>
      <c r="AS224" s="111">
        <v>131353</v>
      </c>
      <c r="AT224" s="111">
        <v>91263</v>
      </c>
      <c r="AU224" s="111">
        <v>87222</v>
      </c>
      <c r="AV224" s="111">
        <v>0</v>
      </c>
      <c r="AW224" s="111">
        <v>0</v>
      </c>
      <c r="AX224" s="111">
        <v>0</v>
      </c>
      <c r="AY224" s="111">
        <v>0</v>
      </c>
      <c r="AZ224" s="111">
        <v>413291</v>
      </c>
      <c r="BA224" s="112">
        <v>2613835</v>
      </c>
      <c r="BB224" s="111">
        <v>0</v>
      </c>
      <c r="BC224" s="111">
        <v>712786</v>
      </c>
      <c r="BD224" s="111">
        <v>150714</v>
      </c>
      <c r="BE224" s="111">
        <v>225552</v>
      </c>
      <c r="BF224" s="112">
        <v>1089052</v>
      </c>
      <c r="BG224" s="111">
        <v>1239733</v>
      </c>
      <c r="BH224" s="111">
        <v>232298</v>
      </c>
      <c r="BI224" s="111">
        <v>345346</v>
      </c>
    </row>
    <row r="225" spans="1:61" s="113" customFormat="1">
      <c r="A225" s="110" t="s">
        <v>221</v>
      </c>
      <c r="B225" s="110" t="s">
        <v>481</v>
      </c>
      <c r="C225" s="110" t="s">
        <v>318</v>
      </c>
      <c r="D225" s="110" t="s">
        <v>502</v>
      </c>
      <c r="E225" s="110" t="s">
        <v>136</v>
      </c>
      <c r="F225" s="110" t="s">
        <v>320</v>
      </c>
      <c r="G225" s="110" t="s">
        <v>503</v>
      </c>
      <c r="H225" s="110" t="s">
        <v>338</v>
      </c>
      <c r="I225" s="110"/>
      <c r="J225" s="110" t="s">
        <v>187</v>
      </c>
      <c r="K225" s="111">
        <v>27</v>
      </c>
      <c r="L225" s="111">
        <v>1970</v>
      </c>
      <c r="M225" s="111">
        <v>1970</v>
      </c>
      <c r="N225" s="111">
        <v>4433161</v>
      </c>
      <c r="O225" s="111">
        <v>2093345</v>
      </c>
      <c r="P225" s="111">
        <v>2926592</v>
      </c>
      <c r="Q225" s="111">
        <v>1550098</v>
      </c>
      <c r="R225" s="111">
        <v>308522</v>
      </c>
      <c r="S225" s="111">
        <v>0</v>
      </c>
      <c r="T225" s="111">
        <v>0</v>
      </c>
      <c r="U225" s="111">
        <v>308522</v>
      </c>
      <c r="V225" s="111">
        <v>335662</v>
      </c>
      <c r="W225" s="111">
        <v>0</v>
      </c>
      <c r="X225" s="111">
        <v>0</v>
      </c>
      <c r="Y225" s="111">
        <v>335662</v>
      </c>
      <c r="Z225" s="111">
        <v>2194282</v>
      </c>
      <c r="AA225" s="111">
        <v>0</v>
      </c>
      <c r="AB225" s="111">
        <v>0</v>
      </c>
      <c r="AC225" s="111">
        <v>2194282</v>
      </c>
      <c r="AD225" s="111">
        <v>0</v>
      </c>
      <c r="AE225" s="111">
        <v>0</v>
      </c>
      <c r="AF225" s="111">
        <v>0</v>
      </c>
      <c r="AG225" s="111">
        <v>0</v>
      </c>
      <c r="AH225" s="111">
        <v>2194282</v>
      </c>
      <c r="AI225" s="111">
        <v>0</v>
      </c>
      <c r="AJ225" s="111">
        <v>0</v>
      </c>
      <c r="AK225" s="111">
        <v>2194282</v>
      </c>
      <c r="AL225" s="111">
        <v>218788</v>
      </c>
      <c r="AM225" s="111">
        <v>513522</v>
      </c>
      <c r="AN225" s="111">
        <v>0</v>
      </c>
      <c r="AO225" s="111">
        <v>732310</v>
      </c>
      <c r="AP225" s="111">
        <v>60070</v>
      </c>
      <c r="AQ225" s="111">
        <v>1743352</v>
      </c>
      <c r="AR225" s="111">
        <v>198959</v>
      </c>
      <c r="AS225" s="111">
        <v>342631</v>
      </c>
      <c r="AT225" s="111">
        <v>50849</v>
      </c>
      <c r="AU225" s="111">
        <v>147856</v>
      </c>
      <c r="AV225" s="111">
        <v>0</v>
      </c>
      <c r="AW225" s="111">
        <v>0</v>
      </c>
      <c r="AX225" s="111">
        <v>0</v>
      </c>
      <c r="AY225" s="111">
        <v>0</v>
      </c>
      <c r="AZ225" s="111">
        <v>735058</v>
      </c>
      <c r="BA225" s="112">
        <v>2926592</v>
      </c>
      <c r="BB225" s="111"/>
      <c r="BC225" s="111">
        <v>731959</v>
      </c>
      <c r="BD225" s="111">
        <v>169027</v>
      </c>
      <c r="BE225" s="111">
        <v>222527</v>
      </c>
      <c r="BF225" s="112">
        <v>1123513</v>
      </c>
      <c r="BG225" s="111">
        <v>1292274</v>
      </c>
      <c r="BH225" s="111">
        <v>214540</v>
      </c>
      <c r="BI225" s="111">
        <v>344277</v>
      </c>
    </row>
    <row r="226" spans="1:61" s="113" customFormat="1">
      <c r="A226" s="110" t="s">
        <v>221</v>
      </c>
      <c r="B226" s="110" t="s">
        <v>481</v>
      </c>
      <c r="C226" s="110" t="s">
        <v>318</v>
      </c>
      <c r="D226" s="110" t="s">
        <v>504</v>
      </c>
      <c r="E226" s="110" t="s">
        <v>136</v>
      </c>
      <c r="F226" s="110" t="s">
        <v>320</v>
      </c>
      <c r="G226" s="110" t="s">
        <v>398</v>
      </c>
      <c r="H226" s="110" t="s">
        <v>338</v>
      </c>
      <c r="I226" s="110"/>
      <c r="J226" s="110" t="s">
        <v>335</v>
      </c>
      <c r="K226" s="111">
        <v>12</v>
      </c>
      <c r="L226" s="111">
        <v>2004</v>
      </c>
      <c r="M226" s="111">
        <v>2004</v>
      </c>
      <c r="N226" s="111">
        <v>602118</v>
      </c>
      <c r="O226" s="111">
        <v>624225</v>
      </c>
      <c r="P226" s="111">
        <v>624225</v>
      </c>
      <c r="Q226" s="111">
        <v>0</v>
      </c>
      <c r="R226" s="111">
        <v>37518</v>
      </c>
      <c r="S226" s="111">
        <v>0</v>
      </c>
      <c r="T226" s="111">
        <v>0</v>
      </c>
      <c r="U226" s="111">
        <v>37518</v>
      </c>
      <c r="V226" s="111">
        <v>25564</v>
      </c>
      <c r="W226" s="111">
        <v>0</v>
      </c>
      <c r="X226" s="111">
        <v>0</v>
      </c>
      <c r="Y226" s="111">
        <v>25564</v>
      </c>
      <c r="Z226" s="111">
        <v>63082</v>
      </c>
      <c r="AA226" s="111">
        <v>0</v>
      </c>
      <c r="AB226" s="111">
        <v>0</v>
      </c>
      <c r="AC226" s="111">
        <v>63082</v>
      </c>
      <c r="AD226" s="111"/>
      <c r="AE226" s="111"/>
      <c r="AF226" s="111"/>
      <c r="AG226" s="111">
        <v>0</v>
      </c>
      <c r="AH226" s="111">
        <v>63082</v>
      </c>
      <c r="AI226" s="111">
        <v>0</v>
      </c>
      <c r="AJ226" s="111">
        <v>0</v>
      </c>
      <c r="AK226" s="111">
        <v>63082</v>
      </c>
      <c r="AL226" s="111">
        <v>561143</v>
      </c>
      <c r="AM226" s="111">
        <v>0</v>
      </c>
      <c r="AN226" s="111">
        <v>0</v>
      </c>
      <c r="AO226" s="111">
        <v>561143</v>
      </c>
      <c r="AP226" s="111">
        <v>0</v>
      </c>
      <c r="AQ226" s="111">
        <v>12249</v>
      </c>
      <c r="AR226" s="111">
        <v>2948</v>
      </c>
      <c r="AS226" s="111">
        <v>2948</v>
      </c>
      <c r="AT226" s="111">
        <v>0</v>
      </c>
      <c r="AU226" s="111">
        <v>0</v>
      </c>
      <c r="AV226" s="111">
        <v>0</v>
      </c>
      <c r="AW226" s="111">
        <v>0</v>
      </c>
      <c r="AX226" s="111">
        <v>0</v>
      </c>
      <c r="AY226" s="111">
        <v>0</v>
      </c>
      <c r="AZ226" s="111">
        <v>611976</v>
      </c>
      <c r="BA226" s="112">
        <v>624225</v>
      </c>
      <c r="BB226" s="111"/>
      <c r="BC226" s="111"/>
      <c r="BD226" s="111"/>
      <c r="BE226" s="111"/>
      <c r="BF226" s="112">
        <v>0</v>
      </c>
      <c r="BG226" s="111">
        <v>0</v>
      </c>
      <c r="BH226" s="111">
        <v>0</v>
      </c>
      <c r="BI226" s="111">
        <v>0</v>
      </c>
    </row>
    <row r="227" spans="1:61" s="113" customFormat="1">
      <c r="A227" s="110" t="s">
        <v>221</v>
      </c>
      <c r="B227" s="110" t="s">
        <v>481</v>
      </c>
      <c r="C227" s="110" t="s">
        <v>318</v>
      </c>
      <c r="D227" s="110" t="s">
        <v>504</v>
      </c>
      <c r="E227" s="110" t="s">
        <v>136</v>
      </c>
      <c r="F227" s="110" t="s">
        <v>320</v>
      </c>
      <c r="G227" s="110" t="s">
        <v>398</v>
      </c>
      <c r="H227" s="110" t="s">
        <v>338</v>
      </c>
      <c r="I227" s="110"/>
      <c r="J227" s="110" t="s">
        <v>335</v>
      </c>
      <c r="K227" s="111">
        <v>12</v>
      </c>
      <c r="L227" s="111">
        <v>2004</v>
      </c>
      <c r="M227" s="111">
        <v>2004</v>
      </c>
      <c r="N227" s="111"/>
      <c r="O227" s="111"/>
      <c r="P227" s="111">
        <v>0</v>
      </c>
      <c r="Q227" s="111">
        <v>0</v>
      </c>
      <c r="R227" s="111"/>
      <c r="S227" s="111"/>
      <c r="T227" s="111"/>
      <c r="U227" s="111">
        <v>0</v>
      </c>
      <c r="V227" s="111"/>
      <c r="W227" s="111"/>
      <c r="X227" s="111"/>
      <c r="Y227" s="111">
        <v>0</v>
      </c>
      <c r="Z227" s="111">
        <v>0</v>
      </c>
      <c r="AA227" s="111">
        <v>0</v>
      </c>
      <c r="AB227" s="111">
        <v>0</v>
      </c>
      <c r="AC227" s="111">
        <v>0</v>
      </c>
      <c r="AD227" s="111"/>
      <c r="AE227" s="111"/>
      <c r="AF227" s="111"/>
      <c r="AG227" s="111">
        <v>0</v>
      </c>
      <c r="AH227" s="111">
        <v>0</v>
      </c>
      <c r="AI227" s="111">
        <v>0</v>
      </c>
      <c r="AJ227" s="111">
        <v>0</v>
      </c>
      <c r="AK227" s="111">
        <v>0</v>
      </c>
      <c r="AL227" s="111">
        <v>0</v>
      </c>
      <c r="AM227" s="111">
        <v>0</v>
      </c>
      <c r="AN227" s="111">
        <v>0</v>
      </c>
      <c r="AO227" s="111">
        <v>0</v>
      </c>
      <c r="AP227" s="111">
        <v>0</v>
      </c>
      <c r="AQ227" s="111">
        <v>22990</v>
      </c>
      <c r="AR227" s="111">
        <v>1623</v>
      </c>
      <c r="AS227" s="111">
        <v>1633</v>
      </c>
      <c r="AT227" s="111">
        <v>0</v>
      </c>
      <c r="AU227" s="111">
        <v>0</v>
      </c>
      <c r="AV227" s="111">
        <v>0</v>
      </c>
      <c r="AW227" s="111">
        <v>0</v>
      </c>
      <c r="AX227" s="111">
        <v>1500</v>
      </c>
      <c r="AY227" s="111">
        <v>0</v>
      </c>
      <c r="AZ227" s="111">
        <v>93502</v>
      </c>
      <c r="BA227" s="112">
        <v>116492</v>
      </c>
      <c r="BB227" s="111"/>
      <c r="BC227" s="111"/>
      <c r="BD227" s="111"/>
      <c r="BE227" s="111"/>
      <c r="BF227" s="112">
        <v>0</v>
      </c>
      <c r="BG227" s="111">
        <v>0</v>
      </c>
      <c r="BH227" s="111">
        <v>0</v>
      </c>
      <c r="BI227" s="111">
        <v>140</v>
      </c>
    </row>
    <row r="228" spans="1:61" s="113" customFormat="1">
      <c r="A228" s="110" t="s">
        <v>221</v>
      </c>
      <c r="B228" s="110" t="s">
        <v>481</v>
      </c>
      <c r="C228" s="110" t="s">
        <v>318</v>
      </c>
      <c r="D228" s="110" t="s">
        <v>505</v>
      </c>
      <c r="E228" s="110" t="s">
        <v>136</v>
      </c>
      <c r="F228" s="110" t="s">
        <v>320</v>
      </c>
      <c r="G228" s="110" t="s">
        <v>506</v>
      </c>
      <c r="H228" s="110" t="s">
        <v>331</v>
      </c>
      <c r="I228" s="110"/>
      <c r="J228" s="110" t="s">
        <v>347</v>
      </c>
      <c r="K228" s="111">
        <v>15</v>
      </c>
      <c r="L228" s="111">
        <v>1984</v>
      </c>
      <c r="M228" s="111">
        <v>1984</v>
      </c>
      <c r="N228" s="111"/>
      <c r="O228" s="111"/>
      <c r="P228" s="111">
        <v>0</v>
      </c>
      <c r="Q228" s="111">
        <v>0</v>
      </c>
      <c r="R228" s="111"/>
      <c r="S228" s="111"/>
      <c r="T228" s="111"/>
      <c r="U228" s="111">
        <v>0</v>
      </c>
      <c r="V228" s="111"/>
      <c r="W228" s="111"/>
      <c r="X228" s="111"/>
      <c r="Y228" s="111">
        <v>0</v>
      </c>
      <c r="Z228" s="111">
        <v>0</v>
      </c>
      <c r="AA228" s="111">
        <v>0</v>
      </c>
      <c r="AB228" s="111">
        <v>0</v>
      </c>
      <c r="AC228" s="111">
        <v>0</v>
      </c>
      <c r="AD228" s="111"/>
      <c r="AE228" s="111"/>
      <c r="AF228" s="111"/>
      <c r="AG228" s="111">
        <v>0</v>
      </c>
      <c r="AH228" s="111">
        <v>0</v>
      </c>
      <c r="AI228" s="111">
        <v>0</v>
      </c>
      <c r="AJ228" s="111">
        <v>0</v>
      </c>
      <c r="AK228" s="111">
        <v>0</v>
      </c>
      <c r="AL228" s="111">
        <v>0</v>
      </c>
      <c r="AM228" s="111">
        <v>0</v>
      </c>
      <c r="AN228" s="111">
        <v>0</v>
      </c>
      <c r="AO228" s="111">
        <v>0</v>
      </c>
      <c r="AP228" s="111">
        <v>0</v>
      </c>
      <c r="AQ228" s="111">
        <v>9243</v>
      </c>
      <c r="AR228" s="111"/>
      <c r="AS228" s="111">
        <v>0</v>
      </c>
      <c r="AT228" s="111">
        <v>0</v>
      </c>
      <c r="AU228" s="111">
        <v>0</v>
      </c>
      <c r="AV228" s="111">
        <v>0</v>
      </c>
      <c r="AW228" s="111">
        <v>0</v>
      </c>
      <c r="AX228" s="111">
        <v>0</v>
      </c>
      <c r="AY228" s="111">
        <v>0</v>
      </c>
      <c r="AZ228" s="111">
        <v>0</v>
      </c>
      <c r="BA228" s="112">
        <v>15238</v>
      </c>
      <c r="BB228" s="111"/>
      <c r="BC228" s="111"/>
      <c r="BD228" s="111"/>
      <c r="BE228" s="111"/>
      <c r="BF228" s="112">
        <v>0</v>
      </c>
      <c r="BG228" s="111">
        <v>0</v>
      </c>
      <c r="BH228" s="111">
        <v>450</v>
      </c>
      <c r="BI228" s="111">
        <v>675</v>
      </c>
    </row>
    <row r="229" spans="1:61" s="113" customFormat="1">
      <c r="A229" s="110" t="s">
        <v>221</v>
      </c>
      <c r="B229" s="110" t="s">
        <v>481</v>
      </c>
      <c r="C229" s="110" t="s">
        <v>318</v>
      </c>
      <c r="D229" s="110" t="s">
        <v>507</v>
      </c>
      <c r="E229" s="110" t="s">
        <v>136</v>
      </c>
      <c r="F229" s="110" t="s">
        <v>320</v>
      </c>
      <c r="G229" s="110" t="s">
        <v>410</v>
      </c>
      <c r="H229" s="110" t="s">
        <v>362</v>
      </c>
      <c r="I229" s="110" t="s">
        <v>363</v>
      </c>
      <c r="J229" s="110" t="s">
        <v>411</v>
      </c>
      <c r="K229" s="111">
        <v>15</v>
      </c>
      <c r="L229" s="111">
        <v>1977</v>
      </c>
      <c r="M229" s="111">
        <v>1977</v>
      </c>
      <c r="N229" s="111">
        <v>3490010</v>
      </c>
      <c r="O229" s="111">
        <v>685466</v>
      </c>
      <c r="P229" s="111">
        <v>685466</v>
      </c>
      <c r="Q229" s="111">
        <v>375305</v>
      </c>
      <c r="R229" s="111">
        <v>10026</v>
      </c>
      <c r="S229" s="111"/>
      <c r="T229" s="111"/>
      <c r="U229" s="111">
        <v>10026</v>
      </c>
      <c r="V229" s="111">
        <v>257455</v>
      </c>
      <c r="W229" s="111"/>
      <c r="X229" s="111"/>
      <c r="Y229" s="111">
        <v>257455</v>
      </c>
      <c r="Z229" s="111">
        <v>642786</v>
      </c>
      <c r="AA229" s="111"/>
      <c r="AB229" s="111"/>
      <c r="AC229" s="111">
        <v>642786</v>
      </c>
      <c r="AD229" s="111">
        <v>142166</v>
      </c>
      <c r="AE229" s="111"/>
      <c r="AF229" s="111"/>
      <c r="AG229" s="111">
        <v>142166</v>
      </c>
      <c r="AH229" s="111">
        <v>784952</v>
      </c>
      <c r="AI229" s="111"/>
      <c r="AJ229" s="111"/>
      <c r="AK229" s="111">
        <v>784952</v>
      </c>
      <c r="AL229" s="111">
        <v>-99486</v>
      </c>
      <c r="AM229" s="111">
        <v>-17742</v>
      </c>
      <c r="AN229" s="111">
        <v>0</v>
      </c>
      <c r="AO229" s="111">
        <v>-117228</v>
      </c>
      <c r="AP229" s="111">
        <v>82059</v>
      </c>
      <c r="AQ229" s="111">
        <v>465168</v>
      </c>
      <c r="AR229" s="111">
        <v>4519</v>
      </c>
      <c r="AS229" s="111">
        <v>4519</v>
      </c>
      <c r="AT229" s="111">
        <v>5000</v>
      </c>
      <c r="AU229" s="111">
        <v>0</v>
      </c>
      <c r="AV229" s="111">
        <v>0</v>
      </c>
      <c r="AW229" s="111">
        <v>128771</v>
      </c>
      <c r="AX229" s="111">
        <v>0</v>
      </c>
      <c r="AY229" s="111">
        <v>0</v>
      </c>
      <c r="AZ229" s="111">
        <v>202556</v>
      </c>
      <c r="BA229" s="112">
        <v>667724</v>
      </c>
      <c r="BB229" s="111"/>
      <c r="BC229" s="111">
        <v>146979</v>
      </c>
      <c r="BD229" s="111"/>
      <c r="BE229" s="111">
        <v>66034</v>
      </c>
      <c r="BF229" s="112">
        <v>213013</v>
      </c>
      <c r="BG229" s="111">
        <v>239861</v>
      </c>
      <c r="BH229" s="111">
        <v>185000</v>
      </c>
      <c r="BI229" s="111">
        <v>210000</v>
      </c>
    </row>
    <row r="230" spans="1:61" s="113" customFormat="1">
      <c r="A230" s="110" t="s">
        <v>221</v>
      </c>
      <c r="B230" s="110" t="s">
        <v>508</v>
      </c>
      <c r="C230" s="110" t="s">
        <v>318</v>
      </c>
      <c r="D230" s="110" t="s">
        <v>509</v>
      </c>
      <c r="E230" s="110" t="s">
        <v>136</v>
      </c>
      <c r="F230" s="110" t="s">
        <v>320</v>
      </c>
      <c r="G230" s="110" t="s">
        <v>270</v>
      </c>
      <c r="H230" s="110" t="s">
        <v>338</v>
      </c>
      <c r="I230" s="110"/>
      <c r="J230" s="110" t="s">
        <v>405</v>
      </c>
      <c r="K230" s="111">
        <v>27</v>
      </c>
      <c r="L230" s="111">
        <v>1990</v>
      </c>
      <c r="M230" s="111">
        <v>1995</v>
      </c>
      <c r="N230" s="111">
        <v>244582</v>
      </c>
      <c r="O230" s="111">
        <v>413661</v>
      </c>
      <c r="P230" s="111">
        <v>413661</v>
      </c>
      <c r="Q230" s="111">
        <v>212087</v>
      </c>
      <c r="R230" s="111">
        <v>61756</v>
      </c>
      <c r="S230" s="111"/>
      <c r="T230" s="111"/>
      <c r="U230" s="111">
        <v>61756</v>
      </c>
      <c r="V230" s="111">
        <v>78875</v>
      </c>
      <c r="W230" s="111"/>
      <c r="X230" s="111"/>
      <c r="Y230" s="111">
        <v>78875</v>
      </c>
      <c r="Z230" s="111">
        <v>352718</v>
      </c>
      <c r="AA230" s="111"/>
      <c r="AB230" s="111"/>
      <c r="AC230" s="111">
        <v>352718</v>
      </c>
      <c r="AD230" s="111"/>
      <c r="AE230" s="111"/>
      <c r="AF230" s="111"/>
      <c r="AG230" s="111">
        <v>0</v>
      </c>
      <c r="AH230" s="111">
        <v>352718</v>
      </c>
      <c r="AI230" s="111"/>
      <c r="AJ230" s="111"/>
      <c r="AK230" s="111">
        <v>352718</v>
      </c>
      <c r="AL230" s="111">
        <v>60943</v>
      </c>
      <c r="AM230" s="111">
        <v>0</v>
      </c>
      <c r="AN230" s="111">
        <v>0</v>
      </c>
      <c r="AO230" s="111">
        <v>60943</v>
      </c>
      <c r="AP230" s="111">
        <v>0</v>
      </c>
      <c r="AQ230" s="111">
        <v>168241</v>
      </c>
      <c r="AR230" s="111">
        <v>17517</v>
      </c>
      <c r="AS230" s="111">
        <v>17517</v>
      </c>
      <c r="AT230" s="111">
        <v>37603</v>
      </c>
      <c r="AU230" s="111">
        <v>15500</v>
      </c>
      <c r="AV230" s="111">
        <v>20000</v>
      </c>
      <c r="AW230" s="111">
        <v>11750</v>
      </c>
      <c r="AX230" s="111">
        <v>0</v>
      </c>
      <c r="AY230" s="111">
        <v>0</v>
      </c>
      <c r="AZ230" s="111">
        <v>245420</v>
      </c>
      <c r="BA230" s="112">
        <v>413661</v>
      </c>
      <c r="BB230" s="111"/>
      <c r="BC230" s="111">
        <v>114159</v>
      </c>
      <c r="BD230" s="111">
        <v>37651</v>
      </c>
      <c r="BE230" s="111">
        <v>42277</v>
      </c>
      <c r="BF230" s="112">
        <v>194087</v>
      </c>
      <c r="BG230" s="111">
        <v>233925</v>
      </c>
      <c r="BH230" s="111">
        <v>525</v>
      </c>
      <c r="BI230" s="111">
        <v>535</v>
      </c>
    </row>
    <row r="231" spans="1:61" s="113" customFormat="1">
      <c r="A231" s="110" t="s">
        <v>221</v>
      </c>
      <c r="B231" s="110" t="s">
        <v>271</v>
      </c>
      <c r="C231" s="110" t="s">
        <v>318</v>
      </c>
      <c r="D231" s="110" t="s">
        <v>272</v>
      </c>
      <c r="E231" s="110" t="s">
        <v>136</v>
      </c>
      <c r="F231" s="110" t="s">
        <v>320</v>
      </c>
      <c r="G231" s="110" t="s">
        <v>330</v>
      </c>
      <c r="H231" s="110" t="s">
        <v>198</v>
      </c>
      <c r="I231" s="110"/>
      <c r="J231" s="110" t="s">
        <v>332</v>
      </c>
      <c r="K231" s="111">
        <v>12</v>
      </c>
      <c r="L231" s="111">
        <v>2000</v>
      </c>
      <c r="M231" s="111">
        <v>2000</v>
      </c>
      <c r="N231" s="111">
        <v>542055</v>
      </c>
      <c r="O231" s="111">
        <v>151310</v>
      </c>
      <c r="P231" s="111">
        <v>151310</v>
      </c>
      <c r="Q231" s="111">
        <v>60258</v>
      </c>
      <c r="R231" s="111">
        <v>20431</v>
      </c>
      <c r="S231" s="111"/>
      <c r="T231" s="111"/>
      <c r="U231" s="111">
        <v>20431</v>
      </c>
      <c r="V231" s="111">
        <v>129939</v>
      </c>
      <c r="W231" s="111"/>
      <c r="X231" s="111"/>
      <c r="Y231" s="111">
        <v>129939</v>
      </c>
      <c r="Z231" s="111">
        <v>210628</v>
      </c>
      <c r="AA231" s="111">
        <v>0</v>
      </c>
      <c r="AB231" s="111">
        <v>0</v>
      </c>
      <c r="AC231" s="111">
        <v>210628</v>
      </c>
      <c r="AD231" s="111"/>
      <c r="AE231" s="111"/>
      <c r="AF231" s="111"/>
      <c r="AG231" s="111">
        <v>0</v>
      </c>
      <c r="AH231" s="111">
        <v>210628</v>
      </c>
      <c r="AI231" s="111">
        <v>0</v>
      </c>
      <c r="AJ231" s="111">
        <v>0</v>
      </c>
      <c r="AK231" s="111">
        <v>210628</v>
      </c>
      <c r="AL231" s="111">
        <v>-27840</v>
      </c>
      <c r="AM231" s="111">
        <v>0</v>
      </c>
      <c r="AN231" s="111">
        <v>0</v>
      </c>
      <c r="AO231" s="111">
        <v>-27840</v>
      </c>
      <c r="AP231" s="111">
        <v>0</v>
      </c>
      <c r="AQ231" s="111">
        <v>3114</v>
      </c>
      <c r="AR231" s="111">
        <v>105047</v>
      </c>
      <c r="AS231" s="111">
        <v>136525</v>
      </c>
      <c r="AT231" s="111">
        <v>1950</v>
      </c>
      <c r="AU231" s="111">
        <v>3750</v>
      </c>
      <c r="AV231" s="111">
        <v>4500</v>
      </c>
      <c r="AW231" s="111">
        <v>0</v>
      </c>
      <c r="AX231" s="111">
        <v>0</v>
      </c>
      <c r="AY231" s="111">
        <v>0</v>
      </c>
      <c r="AZ231" s="111">
        <v>179674</v>
      </c>
      <c r="BA231" s="112">
        <v>182788</v>
      </c>
      <c r="BB231" s="111"/>
      <c r="BC231" s="111">
        <v>48426</v>
      </c>
      <c r="BD231" s="111"/>
      <c r="BE231" s="111">
        <v>45401</v>
      </c>
      <c r="BF231" s="112">
        <v>93827</v>
      </c>
      <c r="BG231" s="111">
        <v>105479</v>
      </c>
      <c r="BH231" s="111">
        <v>680</v>
      </c>
      <c r="BI231" s="111">
        <v>5326</v>
      </c>
    </row>
    <row r="232" spans="1:61" s="113" customFormat="1">
      <c r="A232" s="110" t="s">
        <v>221</v>
      </c>
      <c r="B232" s="110" t="s">
        <v>271</v>
      </c>
      <c r="C232" s="110" t="s">
        <v>318</v>
      </c>
      <c r="D232" s="110" t="s">
        <v>273</v>
      </c>
      <c r="E232" s="110" t="s">
        <v>136</v>
      </c>
      <c r="F232" s="110" t="s">
        <v>320</v>
      </c>
      <c r="G232" s="110" t="s">
        <v>330</v>
      </c>
      <c r="H232" s="110" t="s">
        <v>198</v>
      </c>
      <c r="I232" s="110"/>
      <c r="J232" s="110" t="s">
        <v>332</v>
      </c>
      <c r="K232" s="111">
        <v>10</v>
      </c>
      <c r="L232" s="111">
        <v>2000</v>
      </c>
      <c r="M232" s="111">
        <v>2000</v>
      </c>
      <c r="N232" s="111">
        <v>1068587</v>
      </c>
      <c r="O232" s="111">
        <v>454724</v>
      </c>
      <c r="P232" s="111">
        <v>459839</v>
      </c>
      <c r="Q232" s="111">
        <v>62508</v>
      </c>
      <c r="R232" s="111">
        <v>12782</v>
      </c>
      <c r="S232" s="111"/>
      <c r="T232" s="111"/>
      <c r="U232" s="111">
        <v>12782</v>
      </c>
      <c r="V232" s="111">
        <v>129701</v>
      </c>
      <c r="W232" s="111"/>
      <c r="X232" s="111"/>
      <c r="Y232" s="111">
        <v>129701</v>
      </c>
      <c r="Z232" s="111">
        <v>204991</v>
      </c>
      <c r="AA232" s="111">
        <v>0</v>
      </c>
      <c r="AB232" s="111">
        <v>0</v>
      </c>
      <c r="AC232" s="111">
        <v>204991</v>
      </c>
      <c r="AD232" s="111"/>
      <c r="AE232" s="111"/>
      <c r="AF232" s="111"/>
      <c r="AG232" s="111">
        <v>0</v>
      </c>
      <c r="AH232" s="111">
        <v>204991</v>
      </c>
      <c r="AI232" s="111">
        <v>0</v>
      </c>
      <c r="AJ232" s="111">
        <v>0</v>
      </c>
      <c r="AK232" s="111">
        <v>204991</v>
      </c>
      <c r="AL232" s="111">
        <v>249733</v>
      </c>
      <c r="AM232" s="111">
        <v>5115</v>
      </c>
      <c r="AN232" s="111">
        <v>0</v>
      </c>
      <c r="AO232" s="111">
        <v>254848</v>
      </c>
      <c r="AP232" s="111">
        <v>2655</v>
      </c>
      <c r="AQ232" s="111">
        <v>12952</v>
      </c>
      <c r="AR232" s="111">
        <v>307272</v>
      </c>
      <c r="AS232" s="111">
        <v>337272</v>
      </c>
      <c r="AT232" s="111">
        <v>4855</v>
      </c>
      <c r="AU232" s="111">
        <v>55570</v>
      </c>
      <c r="AV232" s="111">
        <v>0</v>
      </c>
      <c r="AW232" s="111">
        <v>0</v>
      </c>
      <c r="AX232" s="111">
        <v>0</v>
      </c>
      <c r="AY232" s="111">
        <v>25274</v>
      </c>
      <c r="AZ232" s="111">
        <v>446887</v>
      </c>
      <c r="BA232" s="112">
        <v>459839</v>
      </c>
      <c r="BB232" s="111"/>
      <c r="BC232" s="111">
        <v>46350</v>
      </c>
      <c r="BD232" s="111"/>
      <c r="BE232" s="111">
        <v>46350</v>
      </c>
      <c r="BF232" s="112">
        <v>92700</v>
      </c>
      <c r="BG232" s="111">
        <v>106610</v>
      </c>
      <c r="BH232" s="111">
        <v>555</v>
      </c>
      <c r="BI232" s="111">
        <v>5555</v>
      </c>
    </row>
    <row r="233" spans="1:61" s="113" customFormat="1">
      <c r="A233" s="110" t="s">
        <v>221</v>
      </c>
      <c r="B233" s="110" t="s">
        <v>274</v>
      </c>
      <c r="C233" s="110" t="s">
        <v>318</v>
      </c>
      <c r="D233" s="110" t="s">
        <v>275</v>
      </c>
      <c r="E233" s="110" t="s">
        <v>136</v>
      </c>
      <c r="F233" s="110" t="s">
        <v>21</v>
      </c>
      <c r="G233" s="110"/>
      <c r="H233" s="110" t="s">
        <v>338</v>
      </c>
      <c r="I233" s="110"/>
      <c r="J233" s="110" t="s">
        <v>339</v>
      </c>
      <c r="K233" s="111">
        <v>7</v>
      </c>
      <c r="L233" s="111">
        <v>1944</v>
      </c>
      <c r="M233" s="111">
        <v>1944</v>
      </c>
      <c r="N233" s="111">
        <v>2193869</v>
      </c>
      <c r="O233" s="111">
        <v>2415605</v>
      </c>
      <c r="P233" s="111">
        <v>2415605</v>
      </c>
      <c r="Q233" s="111">
        <v>0</v>
      </c>
      <c r="R233" s="111">
        <v>0</v>
      </c>
      <c r="S233" s="111"/>
      <c r="T233" s="111"/>
      <c r="U233" s="111">
        <v>0</v>
      </c>
      <c r="V233" s="111">
        <v>2564001</v>
      </c>
      <c r="W233" s="111"/>
      <c r="X233" s="111"/>
      <c r="Y233" s="111">
        <v>2564001</v>
      </c>
      <c r="Z233" s="111">
        <v>2564001</v>
      </c>
      <c r="AA233" s="111"/>
      <c r="AB233" s="111"/>
      <c r="AC233" s="111">
        <v>2564001</v>
      </c>
      <c r="AD233" s="111"/>
      <c r="AE233" s="111"/>
      <c r="AF233" s="111"/>
      <c r="AG233" s="111">
        <v>0</v>
      </c>
      <c r="AH233" s="111">
        <v>2564001</v>
      </c>
      <c r="AI233" s="111"/>
      <c r="AJ233" s="111"/>
      <c r="AK233" s="111">
        <v>2564001</v>
      </c>
      <c r="AL233" s="111">
        <v>-148396</v>
      </c>
      <c r="AM233" s="111">
        <v>0</v>
      </c>
      <c r="AN233" s="111">
        <v>0</v>
      </c>
      <c r="AO233" s="111">
        <v>-148396</v>
      </c>
      <c r="AP233" s="111">
        <v>0</v>
      </c>
      <c r="AQ233" s="111">
        <v>184753</v>
      </c>
      <c r="AR233" s="111"/>
      <c r="AS233" s="111">
        <v>0</v>
      </c>
      <c r="AT233" s="111">
        <v>0</v>
      </c>
      <c r="AU233" s="111">
        <v>0</v>
      </c>
      <c r="AV233" s="111">
        <v>729739</v>
      </c>
      <c r="AW233" s="111">
        <v>62356</v>
      </c>
      <c r="AX233" s="111">
        <v>757704</v>
      </c>
      <c r="AY233" s="111">
        <v>681053</v>
      </c>
      <c r="AZ233" s="111">
        <v>2230852</v>
      </c>
      <c r="BA233" s="112">
        <v>2415605</v>
      </c>
      <c r="BB233" s="111"/>
      <c r="BC233" s="111">
        <v>0</v>
      </c>
      <c r="BD233" s="111"/>
      <c r="BE233" s="111">
        <v>642210</v>
      </c>
      <c r="BF233" s="112">
        <v>642210</v>
      </c>
      <c r="BG233" s="111">
        <v>846860</v>
      </c>
      <c r="BH233" s="111">
        <v>0</v>
      </c>
      <c r="BI233" s="111">
        <v>100</v>
      </c>
    </row>
    <row r="234" spans="1:61" s="113" customFormat="1">
      <c r="A234" s="110" t="s">
        <v>221</v>
      </c>
      <c r="B234" s="110" t="s">
        <v>274</v>
      </c>
      <c r="C234" s="110" t="s">
        <v>318</v>
      </c>
      <c r="D234" s="110" t="s">
        <v>275</v>
      </c>
      <c r="E234" s="110" t="s">
        <v>136</v>
      </c>
      <c r="F234" s="110" t="s">
        <v>21</v>
      </c>
      <c r="G234" s="110"/>
      <c r="H234" s="110" t="s">
        <v>338</v>
      </c>
      <c r="I234" s="110"/>
      <c r="J234" s="110" t="s">
        <v>339</v>
      </c>
      <c r="K234" s="111">
        <v>7</v>
      </c>
      <c r="L234" s="111">
        <v>1944</v>
      </c>
      <c r="M234" s="111">
        <v>1944</v>
      </c>
      <c r="N234" s="111"/>
      <c r="O234" s="111"/>
      <c r="P234" s="111">
        <v>0</v>
      </c>
      <c r="Q234" s="111">
        <v>0</v>
      </c>
      <c r="R234" s="111"/>
      <c r="S234" s="111"/>
      <c r="T234" s="111"/>
      <c r="U234" s="111">
        <v>0</v>
      </c>
      <c r="V234" s="111"/>
      <c r="W234" s="111"/>
      <c r="X234" s="111"/>
      <c r="Y234" s="111">
        <v>0</v>
      </c>
      <c r="Z234" s="111"/>
      <c r="AA234" s="111"/>
      <c r="AB234" s="111"/>
      <c r="AC234" s="111">
        <v>0</v>
      </c>
      <c r="AD234" s="111"/>
      <c r="AE234" s="111"/>
      <c r="AF234" s="111"/>
      <c r="AG234" s="111">
        <v>0</v>
      </c>
      <c r="AH234" s="111">
        <v>0</v>
      </c>
      <c r="AI234" s="111"/>
      <c r="AJ234" s="111"/>
      <c r="AK234" s="111">
        <v>0</v>
      </c>
      <c r="AL234" s="111">
        <v>0</v>
      </c>
      <c r="AM234" s="111">
        <v>0</v>
      </c>
      <c r="AN234" s="111">
        <v>0</v>
      </c>
      <c r="AO234" s="111">
        <v>0</v>
      </c>
      <c r="AP234" s="111">
        <v>0</v>
      </c>
      <c r="AQ234" s="111">
        <v>130014</v>
      </c>
      <c r="AR234" s="111"/>
      <c r="AS234" s="111">
        <v>0</v>
      </c>
      <c r="AT234" s="111">
        <v>100</v>
      </c>
      <c r="AU234" s="111">
        <v>0</v>
      </c>
      <c r="AV234" s="111">
        <v>590348</v>
      </c>
      <c r="AW234" s="111">
        <v>66877</v>
      </c>
      <c r="AX234" s="111">
        <v>838579</v>
      </c>
      <c r="AY234" s="111">
        <v>1148480</v>
      </c>
      <c r="AZ234" s="111">
        <v>2644384</v>
      </c>
      <c r="BA234" s="112">
        <v>2774398</v>
      </c>
      <c r="BB234" s="111"/>
      <c r="BC234" s="111">
        <v>0</v>
      </c>
      <c r="BD234" s="111"/>
      <c r="BE234" s="111">
        <v>689357</v>
      </c>
      <c r="BF234" s="112">
        <v>689357</v>
      </c>
      <c r="BG234" s="111">
        <v>901896</v>
      </c>
      <c r="BH234" s="111">
        <v>250</v>
      </c>
      <c r="BI234" s="111">
        <v>300</v>
      </c>
    </row>
    <row r="235" spans="1:61" s="113" customFormat="1">
      <c r="A235" s="110" t="s">
        <v>221</v>
      </c>
      <c r="B235" s="110" t="s">
        <v>481</v>
      </c>
      <c r="C235" s="110" t="s">
        <v>318</v>
      </c>
      <c r="D235" s="110" t="s">
        <v>276</v>
      </c>
      <c r="E235" s="110" t="s">
        <v>136</v>
      </c>
      <c r="F235" s="110" t="s">
        <v>320</v>
      </c>
      <c r="G235" s="110" t="s">
        <v>398</v>
      </c>
      <c r="H235" s="110" t="s">
        <v>331</v>
      </c>
      <c r="I235" s="110"/>
      <c r="J235" s="110" t="s">
        <v>332</v>
      </c>
      <c r="K235" s="111">
        <v>27</v>
      </c>
      <c r="L235" s="111">
        <v>1863</v>
      </c>
      <c r="M235" s="111">
        <v>1863</v>
      </c>
      <c r="N235" s="111">
        <v>3098122</v>
      </c>
      <c r="O235" s="111">
        <v>1034544</v>
      </c>
      <c r="P235" s="111">
        <v>1100487</v>
      </c>
      <c r="Q235" s="111">
        <v>479849</v>
      </c>
      <c r="R235" s="111">
        <v>99924</v>
      </c>
      <c r="S235" s="111"/>
      <c r="T235" s="111"/>
      <c r="U235" s="111">
        <v>99924</v>
      </c>
      <c r="V235" s="111">
        <v>191635</v>
      </c>
      <c r="W235" s="111"/>
      <c r="X235" s="111"/>
      <c r="Y235" s="111">
        <v>191635</v>
      </c>
      <c r="Z235" s="111">
        <v>771408</v>
      </c>
      <c r="AA235" s="111"/>
      <c r="AB235" s="111"/>
      <c r="AC235" s="111">
        <v>771408</v>
      </c>
      <c r="AD235" s="111"/>
      <c r="AE235" s="111"/>
      <c r="AF235" s="111"/>
      <c r="AG235" s="111">
        <v>0</v>
      </c>
      <c r="AH235" s="111">
        <v>771408</v>
      </c>
      <c r="AI235" s="111"/>
      <c r="AJ235" s="111"/>
      <c r="AK235" s="111">
        <v>771408</v>
      </c>
      <c r="AL235" s="111">
        <v>263136</v>
      </c>
      <c r="AM235" s="111">
        <v>65943</v>
      </c>
      <c r="AN235" s="111">
        <v>0</v>
      </c>
      <c r="AO235" s="111">
        <v>329079</v>
      </c>
      <c r="AP235" s="111">
        <v>0</v>
      </c>
      <c r="AQ235" s="111">
        <v>745986</v>
      </c>
      <c r="AR235" s="111">
        <v>57872</v>
      </c>
      <c r="AS235" s="111">
        <v>79600</v>
      </c>
      <c r="AT235" s="111">
        <v>24133</v>
      </c>
      <c r="AU235" s="111">
        <v>18500</v>
      </c>
      <c r="AV235" s="111">
        <v>20000</v>
      </c>
      <c r="AW235" s="111">
        <v>140262</v>
      </c>
      <c r="AX235" s="111">
        <v>10785</v>
      </c>
      <c r="AY235" s="111">
        <v>3501</v>
      </c>
      <c r="AZ235" s="111">
        <v>354501</v>
      </c>
      <c r="BA235" s="112">
        <v>1100487</v>
      </c>
      <c r="BB235" s="111"/>
      <c r="BC235" s="111">
        <v>162713</v>
      </c>
      <c r="BD235" s="111">
        <v>46234</v>
      </c>
      <c r="BE235" s="111">
        <v>104329</v>
      </c>
      <c r="BF235" s="112">
        <v>313276</v>
      </c>
      <c r="BG235" s="111">
        <v>364208</v>
      </c>
      <c r="BH235" s="111"/>
      <c r="BI235" s="111">
        <v>3635</v>
      </c>
    </row>
    <row r="236" spans="1:61" s="113" customFormat="1">
      <c r="A236" s="110" t="s">
        <v>221</v>
      </c>
      <c r="B236" s="110" t="s">
        <v>481</v>
      </c>
      <c r="C236" s="110" t="s">
        <v>318</v>
      </c>
      <c r="D236" s="110" t="s">
        <v>276</v>
      </c>
      <c r="E236" s="110" t="s">
        <v>136</v>
      </c>
      <c r="F236" s="110" t="s">
        <v>320</v>
      </c>
      <c r="G236" s="110" t="s">
        <v>398</v>
      </c>
      <c r="H236" s="110" t="s">
        <v>331</v>
      </c>
      <c r="I236" s="110"/>
      <c r="J236" s="110" t="s">
        <v>332</v>
      </c>
      <c r="K236" s="111">
        <v>27</v>
      </c>
      <c r="L236" s="111">
        <v>1863</v>
      </c>
      <c r="M236" s="111">
        <v>1863</v>
      </c>
      <c r="N236" s="111">
        <v>2644179</v>
      </c>
      <c r="O236" s="111">
        <v>430807</v>
      </c>
      <c r="P236" s="111">
        <v>438998</v>
      </c>
      <c r="Q236" s="111">
        <v>503075</v>
      </c>
      <c r="R236" s="111">
        <v>131597</v>
      </c>
      <c r="S236" s="111"/>
      <c r="T236" s="111"/>
      <c r="U236" s="111">
        <v>131597</v>
      </c>
      <c r="V236" s="111">
        <v>230468</v>
      </c>
      <c r="W236" s="111"/>
      <c r="X236" s="111"/>
      <c r="Y236" s="111">
        <v>230468</v>
      </c>
      <c r="Z236" s="111">
        <v>865140</v>
      </c>
      <c r="AA236" s="111"/>
      <c r="AB236" s="111"/>
      <c r="AC236" s="111">
        <v>865140</v>
      </c>
      <c r="AD236" s="111"/>
      <c r="AE236" s="111"/>
      <c r="AF236" s="111"/>
      <c r="AG236" s="111">
        <v>0</v>
      </c>
      <c r="AH236" s="111">
        <v>865140</v>
      </c>
      <c r="AI236" s="111"/>
      <c r="AJ236" s="111"/>
      <c r="AK236" s="111">
        <v>865140</v>
      </c>
      <c r="AL236" s="111">
        <v>-434333</v>
      </c>
      <c r="AM236" s="111">
        <v>8191</v>
      </c>
      <c r="AN236" s="111">
        <v>0</v>
      </c>
      <c r="AO236" s="111">
        <v>-426142</v>
      </c>
      <c r="AP236" s="111">
        <v>0</v>
      </c>
      <c r="AQ236" s="111">
        <v>135332</v>
      </c>
      <c r="AR236" s="111">
        <v>34400</v>
      </c>
      <c r="AS236" s="111">
        <v>34400</v>
      </c>
      <c r="AT236" s="111">
        <v>8625</v>
      </c>
      <c r="AU236" s="111">
        <v>6250</v>
      </c>
      <c r="AV236" s="111">
        <v>20000</v>
      </c>
      <c r="AW236" s="111">
        <v>140262</v>
      </c>
      <c r="AX236" s="111">
        <v>0</v>
      </c>
      <c r="AY236" s="111">
        <v>0</v>
      </c>
      <c r="AZ236" s="111">
        <v>302975</v>
      </c>
      <c r="BA236" s="112">
        <v>438998</v>
      </c>
      <c r="BB236" s="111"/>
      <c r="BC236" s="111">
        <v>214650</v>
      </c>
      <c r="BD236" s="111">
        <v>55808</v>
      </c>
      <c r="BE236" s="111">
        <v>117297</v>
      </c>
      <c r="BF236" s="112">
        <v>387755</v>
      </c>
      <c r="BG236" s="111">
        <v>458014</v>
      </c>
      <c r="BH236" s="111">
        <v>453</v>
      </c>
      <c r="BI236" s="111">
        <v>4820</v>
      </c>
    </row>
    <row r="237" spans="1:61" s="113" customFormat="1">
      <c r="A237" s="110" t="s">
        <v>221</v>
      </c>
      <c r="B237" s="110" t="s">
        <v>481</v>
      </c>
      <c r="C237" s="110" t="s">
        <v>318</v>
      </c>
      <c r="D237" s="110" t="s">
        <v>276</v>
      </c>
      <c r="E237" s="110" t="s">
        <v>136</v>
      </c>
      <c r="F237" s="110" t="s">
        <v>320</v>
      </c>
      <c r="G237" s="110" t="s">
        <v>398</v>
      </c>
      <c r="H237" s="110" t="s">
        <v>331</v>
      </c>
      <c r="I237" s="110"/>
      <c r="J237" s="110" t="s">
        <v>332</v>
      </c>
      <c r="K237" s="111">
        <v>27</v>
      </c>
      <c r="L237" s="111">
        <v>1863</v>
      </c>
      <c r="M237" s="111">
        <v>1863</v>
      </c>
      <c r="N237" s="111">
        <v>3010284</v>
      </c>
      <c r="O237" s="111">
        <v>1141951</v>
      </c>
      <c r="P237" s="111">
        <v>1181951</v>
      </c>
      <c r="Q237" s="111">
        <v>466617</v>
      </c>
      <c r="R237" s="111">
        <v>140422</v>
      </c>
      <c r="S237" s="111"/>
      <c r="T237" s="111"/>
      <c r="U237" s="111">
        <v>140422</v>
      </c>
      <c r="V237" s="111">
        <v>210548</v>
      </c>
      <c r="W237" s="111"/>
      <c r="X237" s="111"/>
      <c r="Y237" s="111">
        <v>210548</v>
      </c>
      <c r="Z237" s="111">
        <v>817587</v>
      </c>
      <c r="AA237" s="111">
        <v>0</v>
      </c>
      <c r="AB237" s="111">
        <v>0</v>
      </c>
      <c r="AC237" s="111">
        <v>817587</v>
      </c>
      <c r="AD237" s="111"/>
      <c r="AE237" s="111"/>
      <c r="AF237" s="111"/>
      <c r="AG237" s="111">
        <v>0</v>
      </c>
      <c r="AH237" s="111">
        <v>817587</v>
      </c>
      <c r="AI237" s="111">
        <v>0</v>
      </c>
      <c r="AJ237" s="111">
        <v>0</v>
      </c>
      <c r="AK237" s="111">
        <v>817587</v>
      </c>
      <c r="AL237" s="111">
        <v>324364</v>
      </c>
      <c r="AM237" s="111">
        <v>40000</v>
      </c>
      <c r="AN237" s="111">
        <v>0</v>
      </c>
      <c r="AO237" s="111">
        <v>364364</v>
      </c>
      <c r="AP237" s="111">
        <v>0</v>
      </c>
      <c r="AQ237" s="111">
        <v>798873</v>
      </c>
      <c r="AR237" s="111">
        <v>34122</v>
      </c>
      <c r="AS237" s="111">
        <v>34122</v>
      </c>
      <c r="AT237" s="111">
        <v>9625</v>
      </c>
      <c r="AU237" s="111">
        <v>54000</v>
      </c>
      <c r="AV237" s="111">
        <v>19996</v>
      </c>
      <c r="AW237" s="111">
        <v>140262</v>
      </c>
      <c r="AX237" s="111">
        <v>375</v>
      </c>
      <c r="AY237" s="111">
        <v>0</v>
      </c>
      <c r="AZ237" s="111">
        <v>383078</v>
      </c>
      <c r="BA237" s="112">
        <v>1181951</v>
      </c>
      <c r="BB237" s="111"/>
      <c r="BC237" s="111">
        <v>195043</v>
      </c>
      <c r="BD237" s="111">
        <v>50586</v>
      </c>
      <c r="BE237" s="111">
        <v>128902</v>
      </c>
      <c r="BF237" s="112">
        <v>374531</v>
      </c>
      <c r="BG237" s="111">
        <v>442881</v>
      </c>
      <c r="BH237" s="111">
        <v>0</v>
      </c>
      <c r="BI237" s="111">
        <v>5250</v>
      </c>
    </row>
    <row r="238" spans="1:61" s="113" customFormat="1">
      <c r="A238" s="110" t="s">
        <v>221</v>
      </c>
      <c r="B238" s="110" t="s">
        <v>481</v>
      </c>
      <c r="C238" s="110" t="s">
        <v>318</v>
      </c>
      <c r="D238" s="110" t="s">
        <v>277</v>
      </c>
      <c r="E238" s="110" t="s">
        <v>136</v>
      </c>
      <c r="F238" s="110" t="s">
        <v>320</v>
      </c>
      <c r="G238" s="110" t="s">
        <v>361</v>
      </c>
      <c r="H238" s="110" t="s">
        <v>362</v>
      </c>
      <c r="I238" s="110" t="s">
        <v>323</v>
      </c>
      <c r="J238" s="110" t="s">
        <v>328</v>
      </c>
      <c r="K238" s="111">
        <v>12</v>
      </c>
      <c r="L238" s="111">
        <v>1980</v>
      </c>
      <c r="M238" s="111">
        <v>1987</v>
      </c>
      <c r="N238" s="111">
        <v>881967</v>
      </c>
      <c r="O238" s="111">
        <v>236609</v>
      </c>
      <c r="P238" s="111">
        <v>220465</v>
      </c>
      <c r="Q238" s="111">
        <v>203188</v>
      </c>
      <c r="R238" s="111">
        <v>0</v>
      </c>
      <c r="S238" s="111"/>
      <c r="T238" s="111"/>
      <c r="U238" s="111">
        <v>0</v>
      </c>
      <c r="V238" s="111">
        <v>50797</v>
      </c>
      <c r="W238" s="111"/>
      <c r="X238" s="111"/>
      <c r="Y238" s="111">
        <v>50797</v>
      </c>
      <c r="Z238" s="111">
        <v>253985</v>
      </c>
      <c r="AA238" s="111"/>
      <c r="AB238" s="111"/>
      <c r="AC238" s="111">
        <v>253985</v>
      </c>
      <c r="AD238" s="111"/>
      <c r="AE238" s="111"/>
      <c r="AF238" s="111"/>
      <c r="AG238" s="111">
        <v>0</v>
      </c>
      <c r="AH238" s="111">
        <v>253985</v>
      </c>
      <c r="AI238" s="111"/>
      <c r="AJ238" s="111"/>
      <c r="AK238" s="111">
        <v>253985</v>
      </c>
      <c r="AL238" s="111">
        <v>-17376</v>
      </c>
      <c r="AM238" s="111">
        <v>-16144</v>
      </c>
      <c r="AN238" s="111">
        <v>0</v>
      </c>
      <c r="AO238" s="111">
        <v>-33520</v>
      </c>
      <c r="AP238" s="111">
        <v>0</v>
      </c>
      <c r="AQ238" s="111">
        <v>107821</v>
      </c>
      <c r="AR238" s="111">
        <v>43493</v>
      </c>
      <c r="AS238" s="111">
        <v>43493</v>
      </c>
      <c r="AT238" s="111">
        <v>3800</v>
      </c>
      <c r="AU238" s="111">
        <v>11000</v>
      </c>
      <c r="AV238" s="111">
        <v>2500</v>
      </c>
      <c r="AW238" s="111">
        <v>6500</v>
      </c>
      <c r="AX238" s="111">
        <v>37450</v>
      </c>
      <c r="AY238" s="111">
        <v>0</v>
      </c>
      <c r="AZ238" s="111">
        <v>112644</v>
      </c>
      <c r="BA238" s="112">
        <v>220465</v>
      </c>
      <c r="BB238" s="111">
        <v>74932</v>
      </c>
      <c r="BC238" s="111">
        <v>0</v>
      </c>
      <c r="BD238" s="111">
        <v>0</v>
      </c>
      <c r="BE238" s="111">
        <v>18733</v>
      </c>
      <c r="BF238" s="112">
        <v>93665</v>
      </c>
      <c r="BG238" s="111">
        <v>103659</v>
      </c>
      <c r="BH238" s="111">
        <v>65494</v>
      </c>
      <c r="BI238" s="111">
        <v>85428</v>
      </c>
    </row>
    <row r="239" spans="1:61" s="113" customFormat="1">
      <c r="A239" s="110" t="s">
        <v>221</v>
      </c>
      <c r="B239" s="110" t="s">
        <v>481</v>
      </c>
      <c r="C239" s="110" t="s">
        <v>318</v>
      </c>
      <c r="D239" s="110" t="s">
        <v>277</v>
      </c>
      <c r="E239" s="110" t="s">
        <v>136</v>
      </c>
      <c r="F239" s="110" t="s">
        <v>320</v>
      </c>
      <c r="G239" s="110" t="s">
        <v>361</v>
      </c>
      <c r="H239" s="110" t="s">
        <v>362</v>
      </c>
      <c r="I239" s="110" t="s">
        <v>323</v>
      </c>
      <c r="J239" s="110" t="s">
        <v>328</v>
      </c>
      <c r="K239" s="111">
        <v>13</v>
      </c>
      <c r="L239" s="111">
        <v>1980</v>
      </c>
      <c r="M239" s="111">
        <v>1987</v>
      </c>
      <c r="N239" s="111">
        <v>882253</v>
      </c>
      <c r="O239" s="111">
        <v>295783</v>
      </c>
      <c r="P239" s="111">
        <v>239062</v>
      </c>
      <c r="Q239" s="111">
        <v>182387</v>
      </c>
      <c r="R239" s="111">
        <v>0</v>
      </c>
      <c r="S239" s="111"/>
      <c r="T239" s="111"/>
      <c r="U239" s="111">
        <v>0</v>
      </c>
      <c r="V239" s="111">
        <v>45597</v>
      </c>
      <c r="W239" s="111"/>
      <c r="X239" s="111"/>
      <c r="Y239" s="111">
        <v>45597</v>
      </c>
      <c r="Z239" s="111">
        <v>227984</v>
      </c>
      <c r="AA239" s="111"/>
      <c r="AB239" s="111"/>
      <c r="AC239" s="111">
        <v>227984</v>
      </c>
      <c r="AD239" s="111"/>
      <c r="AE239" s="111"/>
      <c r="AF239" s="111"/>
      <c r="AG239" s="111">
        <v>0</v>
      </c>
      <c r="AH239" s="111">
        <v>227984</v>
      </c>
      <c r="AI239" s="111"/>
      <c r="AJ239" s="111"/>
      <c r="AK239" s="111">
        <v>227984</v>
      </c>
      <c r="AL239" s="111">
        <v>67799</v>
      </c>
      <c r="AM239" s="111">
        <v>-56721</v>
      </c>
      <c r="AN239" s="111">
        <v>0</v>
      </c>
      <c r="AO239" s="111">
        <v>11078</v>
      </c>
      <c r="AP239" s="111">
        <v>0</v>
      </c>
      <c r="AQ239" s="111">
        <v>131529</v>
      </c>
      <c r="AR239" s="111">
        <v>56744</v>
      </c>
      <c r="AS239" s="111">
        <v>56744</v>
      </c>
      <c r="AT239" s="111">
        <v>3200</v>
      </c>
      <c r="AU239" s="111">
        <v>8645</v>
      </c>
      <c r="AV239" s="111">
        <v>2500</v>
      </c>
      <c r="AW239" s="111">
        <v>6306</v>
      </c>
      <c r="AX239" s="111">
        <v>26268</v>
      </c>
      <c r="AY239" s="111">
        <v>0</v>
      </c>
      <c r="AZ239" s="111">
        <v>107533</v>
      </c>
      <c r="BA239" s="112">
        <v>239062</v>
      </c>
      <c r="BB239" s="111">
        <v>81838</v>
      </c>
      <c r="BC239" s="111"/>
      <c r="BD239" s="111"/>
      <c r="BE239" s="111">
        <v>20459</v>
      </c>
      <c r="BF239" s="112">
        <v>102297</v>
      </c>
      <c r="BG239" s="111">
        <v>111905</v>
      </c>
      <c r="BH239" s="111">
        <v>27815</v>
      </c>
      <c r="BI239" s="111">
        <v>122781</v>
      </c>
    </row>
    <row r="240" spans="1:61" s="113" customFormat="1">
      <c r="A240" s="110" t="s">
        <v>221</v>
      </c>
      <c r="B240" s="110" t="s">
        <v>481</v>
      </c>
      <c r="C240" s="110" t="s">
        <v>318</v>
      </c>
      <c r="D240" s="110" t="s">
        <v>277</v>
      </c>
      <c r="E240" s="110" t="s">
        <v>136</v>
      </c>
      <c r="F240" s="110" t="s">
        <v>320</v>
      </c>
      <c r="G240" s="110" t="s">
        <v>361</v>
      </c>
      <c r="H240" s="110" t="s">
        <v>362</v>
      </c>
      <c r="I240" s="110" t="s">
        <v>323</v>
      </c>
      <c r="J240" s="110" t="s">
        <v>328</v>
      </c>
      <c r="K240" s="111">
        <v>13</v>
      </c>
      <c r="L240" s="111">
        <v>1980</v>
      </c>
      <c r="M240" s="111">
        <v>1987</v>
      </c>
      <c r="N240" s="111">
        <v>869958</v>
      </c>
      <c r="O240" s="111">
        <v>291674</v>
      </c>
      <c r="P240" s="111">
        <v>207450</v>
      </c>
      <c r="Q240" s="111">
        <v>197745</v>
      </c>
      <c r="R240" s="111">
        <v>0</v>
      </c>
      <c r="S240" s="111"/>
      <c r="T240" s="111"/>
      <c r="U240" s="111">
        <v>0</v>
      </c>
      <c r="V240" s="111">
        <v>49436</v>
      </c>
      <c r="W240" s="111"/>
      <c r="X240" s="111"/>
      <c r="Y240" s="111">
        <v>49436</v>
      </c>
      <c r="Z240" s="111">
        <v>247181</v>
      </c>
      <c r="AA240" s="111">
        <v>0</v>
      </c>
      <c r="AB240" s="111">
        <v>0</v>
      </c>
      <c r="AC240" s="111">
        <v>247181</v>
      </c>
      <c r="AD240" s="111"/>
      <c r="AE240" s="111"/>
      <c r="AF240" s="111"/>
      <c r="AG240" s="111">
        <v>0</v>
      </c>
      <c r="AH240" s="111">
        <v>247181</v>
      </c>
      <c r="AI240" s="111">
        <v>0</v>
      </c>
      <c r="AJ240" s="111">
        <v>0</v>
      </c>
      <c r="AK240" s="111">
        <v>247181</v>
      </c>
      <c r="AL240" s="111">
        <v>44493</v>
      </c>
      <c r="AM240" s="111">
        <v>-84224</v>
      </c>
      <c r="AN240" s="111">
        <v>0</v>
      </c>
      <c r="AO240" s="111">
        <v>-39731</v>
      </c>
      <c r="AP240" s="111">
        <v>0</v>
      </c>
      <c r="AQ240" s="111">
        <v>107190</v>
      </c>
      <c r="AR240" s="111">
        <v>43444</v>
      </c>
      <c r="AS240" s="111">
        <v>43444</v>
      </c>
      <c r="AT240" s="111">
        <v>3810</v>
      </c>
      <c r="AU240" s="111">
        <v>30875</v>
      </c>
      <c r="AV240" s="111">
        <v>4500</v>
      </c>
      <c r="AW240" s="111">
        <v>6331</v>
      </c>
      <c r="AX240" s="111">
        <v>6000</v>
      </c>
      <c r="AY240" s="111">
        <v>0</v>
      </c>
      <c r="AZ240" s="111">
        <v>100260</v>
      </c>
      <c r="BA240" s="112">
        <v>207450</v>
      </c>
      <c r="BB240" s="111">
        <v>91679</v>
      </c>
      <c r="BC240" s="111"/>
      <c r="BD240" s="111"/>
      <c r="BE240" s="111">
        <v>22919</v>
      </c>
      <c r="BF240" s="112">
        <v>114598</v>
      </c>
      <c r="BG240" s="111">
        <v>126795</v>
      </c>
      <c r="BH240" s="111">
        <v>16412</v>
      </c>
      <c r="BI240" s="111">
        <v>74033</v>
      </c>
    </row>
    <row r="241" spans="1:61" s="113" customFormat="1">
      <c r="A241" s="110" t="s">
        <v>221</v>
      </c>
      <c r="B241" s="110" t="s">
        <v>481</v>
      </c>
      <c r="C241" s="110" t="s">
        <v>318</v>
      </c>
      <c r="D241" s="110" t="s">
        <v>490</v>
      </c>
      <c r="E241" s="110" t="s">
        <v>136</v>
      </c>
      <c r="F241" s="110" t="s">
        <v>320</v>
      </c>
      <c r="G241" s="110" t="s">
        <v>361</v>
      </c>
      <c r="H241" s="110" t="s">
        <v>362</v>
      </c>
      <c r="I241" s="110" t="s">
        <v>363</v>
      </c>
      <c r="J241" s="110" t="s">
        <v>322</v>
      </c>
      <c r="K241" s="111">
        <v>22</v>
      </c>
      <c r="L241" s="111">
        <v>1982</v>
      </c>
      <c r="M241" s="111">
        <v>1989</v>
      </c>
      <c r="N241" s="111"/>
      <c r="O241" s="111"/>
      <c r="P241" s="111">
        <v>0</v>
      </c>
      <c r="Q241" s="111">
        <v>0</v>
      </c>
      <c r="R241" s="111">
        <v>0</v>
      </c>
      <c r="S241" s="111"/>
      <c r="T241" s="111"/>
      <c r="U241" s="111">
        <v>0</v>
      </c>
      <c r="V241" s="111"/>
      <c r="W241" s="111"/>
      <c r="X241" s="111"/>
      <c r="Y241" s="111">
        <v>0</v>
      </c>
      <c r="Z241" s="111"/>
      <c r="AA241" s="111"/>
      <c r="AB241" s="111"/>
      <c r="AC241" s="111">
        <v>0</v>
      </c>
      <c r="AD241" s="111"/>
      <c r="AE241" s="111"/>
      <c r="AF241" s="111"/>
      <c r="AG241" s="111">
        <v>0</v>
      </c>
      <c r="AH241" s="111">
        <v>0</v>
      </c>
      <c r="AI241" s="111"/>
      <c r="AJ241" s="111"/>
      <c r="AK241" s="111">
        <v>0</v>
      </c>
      <c r="AL241" s="111">
        <v>0</v>
      </c>
      <c r="AM241" s="111">
        <v>0</v>
      </c>
      <c r="AN241" s="111">
        <v>0</v>
      </c>
      <c r="AO241" s="111">
        <v>0</v>
      </c>
      <c r="AP241" s="111">
        <v>0</v>
      </c>
      <c r="AQ241" s="111">
        <v>19392</v>
      </c>
      <c r="AR241" s="111">
        <v>1902</v>
      </c>
      <c r="AS241" s="111">
        <v>1902</v>
      </c>
      <c r="AT241" s="111">
        <v>0</v>
      </c>
      <c r="AU241" s="111">
        <v>0</v>
      </c>
      <c r="AV241" s="111">
        <v>0</v>
      </c>
      <c r="AW241" s="111">
        <v>1208</v>
      </c>
      <c r="AX241" s="111">
        <v>42000</v>
      </c>
      <c r="AY241" s="111">
        <v>0</v>
      </c>
      <c r="AZ241" s="111">
        <v>82799</v>
      </c>
      <c r="BA241" s="112">
        <v>102191</v>
      </c>
      <c r="BB241" s="111"/>
      <c r="BC241" s="111"/>
      <c r="BD241" s="111"/>
      <c r="BE241" s="111"/>
      <c r="BF241" s="112">
        <v>0</v>
      </c>
      <c r="BG241" s="111">
        <v>0</v>
      </c>
      <c r="BH241" s="111">
        <v>15000</v>
      </c>
      <c r="BI241" s="111">
        <v>21500</v>
      </c>
    </row>
    <row r="242" spans="1:61" s="113" customFormat="1">
      <c r="A242" s="110" t="s">
        <v>221</v>
      </c>
      <c r="B242" s="110" t="s">
        <v>481</v>
      </c>
      <c r="C242" s="110" t="s">
        <v>318</v>
      </c>
      <c r="D242" s="110" t="s">
        <v>490</v>
      </c>
      <c r="E242" s="110" t="s">
        <v>136</v>
      </c>
      <c r="F242" s="110" t="s">
        <v>320</v>
      </c>
      <c r="G242" s="110" t="s">
        <v>361</v>
      </c>
      <c r="H242" s="110" t="s">
        <v>362</v>
      </c>
      <c r="I242" s="110" t="s">
        <v>363</v>
      </c>
      <c r="J242" s="110" t="s">
        <v>322</v>
      </c>
      <c r="K242" s="111">
        <v>22</v>
      </c>
      <c r="L242" s="111">
        <v>1982</v>
      </c>
      <c r="M242" s="111">
        <v>1989</v>
      </c>
      <c r="N242" s="111"/>
      <c r="O242" s="111"/>
      <c r="P242" s="111">
        <v>0</v>
      </c>
      <c r="Q242" s="111">
        <v>0</v>
      </c>
      <c r="R242" s="111">
        <v>0</v>
      </c>
      <c r="S242" s="111"/>
      <c r="T242" s="111"/>
      <c r="U242" s="111">
        <v>0</v>
      </c>
      <c r="V242" s="111"/>
      <c r="W242" s="111"/>
      <c r="X242" s="111"/>
      <c r="Y242" s="111">
        <v>0</v>
      </c>
      <c r="Z242" s="111"/>
      <c r="AA242" s="111"/>
      <c r="AB242" s="111"/>
      <c r="AC242" s="111">
        <v>0</v>
      </c>
      <c r="AD242" s="111"/>
      <c r="AE242" s="111"/>
      <c r="AF242" s="111"/>
      <c r="AG242" s="111">
        <v>0</v>
      </c>
      <c r="AH242" s="111">
        <v>0</v>
      </c>
      <c r="AI242" s="111"/>
      <c r="AJ242" s="111"/>
      <c r="AK242" s="111">
        <v>0</v>
      </c>
      <c r="AL242" s="111">
        <v>0</v>
      </c>
      <c r="AM242" s="111">
        <v>0</v>
      </c>
      <c r="AN242" s="111">
        <v>0</v>
      </c>
      <c r="AO242" s="111">
        <v>0</v>
      </c>
      <c r="AP242" s="111">
        <v>0</v>
      </c>
      <c r="AQ242" s="111">
        <v>45394</v>
      </c>
      <c r="AR242" s="111">
        <v>200</v>
      </c>
      <c r="AS242" s="111">
        <v>200</v>
      </c>
      <c r="AT242" s="111">
        <v>0</v>
      </c>
      <c r="AU242" s="111">
        <v>0</v>
      </c>
      <c r="AV242" s="111">
        <v>0</v>
      </c>
      <c r="AW242" s="111">
        <v>2114</v>
      </c>
      <c r="AX242" s="111">
        <v>56200</v>
      </c>
      <c r="AY242" s="111">
        <v>0</v>
      </c>
      <c r="AZ242" s="111">
        <v>115420</v>
      </c>
      <c r="BA242" s="112">
        <v>160814</v>
      </c>
      <c r="BB242" s="111"/>
      <c r="BC242" s="111"/>
      <c r="BD242" s="111"/>
      <c r="BE242" s="111"/>
      <c r="BF242" s="112">
        <v>0</v>
      </c>
      <c r="BG242" s="111">
        <v>0</v>
      </c>
      <c r="BH242" s="111">
        <v>14000</v>
      </c>
      <c r="BI242" s="111">
        <v>20000</v>
      </c>
    </row>
    <row r="243" spans="1:61" s="113" customFormat="1">
      <c r="A243" s="110" t="s">
        <v>221</v>
      </c>
      <c r="B243" s="110" t="s">
        <v>481</v>
      </c>
      <c r="C243" s="110" t="s">
        <v>318</v>
      </c>
      <c r="D243" s="110" t="s">
        <v>490</v>
      </c>
      <c r="E243" s="110" t="s">
        <v>136</v>
      </c>
      <c r="F243" s="110" t="s">
        <v>320</v>
      </c>
      <c r="G243" s="110" t="s">
        <v>361</v>
      </c>
      <c r="H243" s="110" t="s">
        <v>362</v>
      </c>
      <c r="I243" s="110" t="s">
        <v>363</v>
      </c>
      <c r="J243" s="110" t="s">
        <v>322</v>
      </c>
      <c r="K243" s="111">
        <v>22</v>
      </c>
      <c r="L243" s="111">
        <v>1982</v>
      </c>
      <c r="M243" s="111">
        <v>1989</v>
      </c>
      <c r="N243" s="111"/>
      <c r="O243" s="111"/>
      <c r="P243" s="111">
        <v>0</v>
      </c>
      <c r="Q243" s="111">
        <v>0</v>
      </c>
      <c r="R243" s="111">
        <v>0</v>
      </c>
      <c r="S243" s="111"/>
      <c r="T243" s="111"/>
      <c r="U243" s="111">
        <v>0</v>
      </c>
      <c r="V243" s="111"/>
      <c r="W243" s="111"/>
      <c r="X243" s="111"/>
      <c r="Y243" s="111">
        <v>0</v>
      </c>
      <c r="Z243" s="111"/>
      <c r="AA243" s="111"/>
      <c r="AB243" s="111"/>
      <c r="AC243" s="111">
        <v>0</v>
      </c>
      <c r="AD243" s="111"/>
      <c r="AE243" s="111"/>
      <c r="AF243" s="111"/>
      <c r="AG243" s="111">
        <v>0</v>
      </c>
      <c r="AH243" s="111">
        <v>0</v>
      </c>
      <c r="AI243" s="111"/>
      <c r="AJ243" s="111"/>
      <c r="AK243" s="111">
        <v>0</v>
      </c>
      <c r="AL243" s="111">
        <v>0</v>
      </c>
      <c r="AM243" s="111">
        <v>0</v>
      </c>
      <c r="AN243" s="111">
        <v>0</v>
      </c>
      <c r="AO243" s="111">
        <v>0</v>
      </c>
      <c r="AP243" s="111">
        <v>0</v>
      </c>
      <c r="AQ243" s="111">
        <v>48913</v>
      </c>
      <c r="AR243" s="111"/>
      <c r="AS243" s="111">
        <v>0</v>
      </c>
      <c r="AT243" s="111">
        <v>0</v>
      </c>
      <c r="AU243" s="111">
        <v>0</v>
      </c>
      <c r="AV243" s="111">
        <v>0</v>
      </c>
      <c r="AW243" s="111">
        <v>0</v>
      </c>
      <c r="AX243" s="111">
        <v>0</v>
      </c>
      <c r="AY243" s="111">
        <v>0</v>
      </c>
      <c r="AZ243" s="111">
        <v>33575</v>
      </c>
      <c r="BA243" s="112">
        <v>82488</v>
      </c>
      <c r="BB243" s="111"/>
      <c r="BC243" s="111"/>
      <c r="BD243" s="111"/>
      <c r="BE243" s="111"/>
      <c r="BF243" s="112">
        <v>0</v>
      </c>
      <c r="BG243" s="111">
        <v>0</v>
      </c>
      <c r="BH243" s="111">
        <v>15000</v>
      </c>
      <c r="BI243" s="111">
        <v>21000</v>
      </c>
    </row>
    <row r="244" spans="1:61" s="113" customFormat="1">
      <c r="A244" s="110" t="s">
        <v>221</v>
      </c>
      <c r="B244" s="110" t="s">
        <v>481</v>
      </c>
      <c r="C244" s="110" t="s">
        <v>318</v>
      </c>
      <c r="D244" s="110" t="s">
        <v>278</v>
      </c>
      <c r="E244" s="110" t="s">
        <v>136</v>
      </c>
      <c r="F244" s="110" t="s">
        <v>320</v>
      </c>
      <c r="G244" s="110" t="s">
        <v>193</v>
      </c>
      <c r="H244" s="110" t="s">
        <v>198</v>
      </c>
      <c r="I244" s="110"/>
      <c r="J244" s="110" t="s">
        <v>339</v>
      </c>
      <c r="K244" s="111">
        <v>13</v>
      </c>
      <c r="L244" s="111">
        <v>1975</v>
      </c>
      <c r="M244" s="111">
        <v>1976</v>
      </c>
      <c r="N244" s="111"/>
      <c r="O244" s="111"/>
      <c r="P244" s="111">
        <v>0</v>
      </c>
      <c r="Q244" s="111">
        <v>0</v>
      </c>
      <c r="R244" s="111"/>
      <c r="S244" s="111"/>
      <c r="T244" s="111"/>
      <c r="U244" s="111">
        <v>0</v>
      </c>
      <c r="V244" s="111"/>
      <c r="W244" s="111"/>
      <c r="X244" s="111"/>
      <c r="Y244" s="111">
        <v>0</v>
      </c>
      <c r="Z244" s="111">
        <v>0</v>
      </c>
      <c r="AA244" s="111">
        <v>0</v>
      </c>
      <c r="AB244" s="111">
        <v>0</v>
      </c>
      <c r="AC244" s="111">
        <v>0</v>
      </c>
      <c r="AD244" s="111"/>
      <c r="AE244" s="111"/>
      <c r="AF244" s="111"/>
      <c r="AG244" s="111">
        <v>0</v>
      </c>
      <c r="AH244" s="111">
        <v>0</v>
      </c>
      <c r="AI244" s="111">
        <v>0</v>
      </c>
      <c r="AJ244" s="111">
        <v>0</v>
      </c>
      <c r="AK244" s="111">
        <v>0</v>
      </c>
      <c r="AL244" s="111">
        <v>0</v>
      </c>
      <c r="AM244" s="111">
        <v>0</v>
      </c>
      <c r="AN244" s="111">
        <v>0</v>
      </c>
      <c r="AO244" s="111">
        <v>0</v>
      </c>
      <c r="AP244" s="111">
        <v>0</v>
      </c>
      <c r="AQ244" s="111">
        <v>3710</v>
      </c>
      <c r="AR244" s="111">
        <v>0</v>
      </c>
      <c r="AS244" s="111">
        <v>0</v>
      </c>
      <c r="AT244" s="111">
        <v>145000</v>
      </c>
      <c r="AU244" s="111">
        <v>0</v>
      </c>
      <c r="AV244" s="111">
        <v>0</v>
      </c>
      <c r="AW244" s="111">
        <v>0</v>
      </c>
      <c r="AX244" s="111">
        <v>0</v>
      </c>
      <c r="AY244" s="111">
        <v>0</v>
      </c>
      <c r="AZ244" s="111">
        <v>145000</v>
      </c>
      <c r="BA244" s="112">
        <v>148710</v>
      </c>
      <c r="BB244" s="111">
        <v>21000</v>
      </c>
      <c r="BC244" s="111">
        <v>8000</v>
      </c>
      <c r="BD244" s="111">
        <v>0</v>
      </c>
      <c r="BE244" s="111">
        <v>40000</v>
      </c>
      <c r="BF244" s="112">
        <v>69000</v>
      </c>
      <c r="BG244" s="111">
        <v>92600</v>
      </c>
      <c r="BH244" s="111">
        <v>0</v>
      </c>
      <c r="BI244" s="111">
        <v>3000</v>
      </c>
    </row>
    <row r="245" spans="1:61" s="113" customFormat="1">
      <c r="A245" s="110" t="s">
        <v>221</v>
      </c>
      <c r="B245" s="110" t="s">
        <v>481</v>
      </c>
      <c r="C245" s="110" t="s">
        <v>318</v>
      </c>
      <c r="D245" s="110" t="s">
        <v>278</v>
      </c>
      <c r="E245" s="110" t="s">
        <v>136</v>
      </c>
      <c r="F245" s="110" t="s">
        <v>320</v>
      </c>
      <c r="G245" s="110" t="s">
        <v>193</v>
      </c>
      <c r="H245" s="110" t="s">
        <v>198</v>
      </c>
      <c r="I245" s="110"/>
      <c r="J245" s="110" t="s">
        <v>339</v>
      </c>
      <c r="K245" s="111">
        <v>13</v>
      </c>
      <c r="L245" s="111">
        <v>1975</v>
      </c>
      <c r="M245" s="111">
        <v>1976</v>
      </c>
      <c r="N245" s="111"/>
      <c r="O245" s="111"/>
      <c r="P245" s="111">
        <v>0</v>
      </c>
      <c r="Q245" s="111">
        <v>0</v>
      </c>
      <c r="R245" s="111"/>
      <c r="S245" s="111"/>
      <c r="T245" s="111"/>
      <c r="U245" s="111">
        <v>0</v>
      </c>
      <c r="V245" s="111"/>
      <c r="W245" s="111"/>
      <c r="X245" s="111"/>
      <c r="Y245" s="111">
        <v>0</v>
      </c>
      <c r="Z245" s="111">
        <v>0</v>
      </c>
      <c r="AA245" s="111">
        <v>0</v>
      </c>
      <c r="AB245" s="111">
        <v>0</v>
      </c>
      <c r="AC245" s="111">
        <v>0</v>
      </c>
      <c r="AD245" s="111"/>
      <c r="AE245" s="111"/>
      <c r="AF245" s="111"/>
      <c r="AG245" s="111">
        <v>0</v>
      </c>
      <c r="AH245" s="111">
        <v>0</v>
      </c>
      <c r="AI245" s="111">
        <v>0</v>
      </c>
      <c r="AJ245" s="111">
        <v>0</v>
      </c>
      <c r="AK245" s="111">
        <v>0</v>
      </c>
      <c r="AL245" s="111">
        <v>0</v>
      </c>
      <c r="AM245" s="111">
        <v>0</v>
      </c>
      <c r="AN245" s="111">
        <v>0</v>
      </c>
      <c r="AO245" s="111">
        <v>0</v>
      </c>
      <c r="AP245" s="111">
        <v>0</v>
      </c>
      <c r="AQ245" s="111">
        <v>2050</v>
      </c>
      <c r="AR245" s="111">
        <v>5000</v>
      </c>
      <c r="AS245" s="111">
        <v>5000</v>
      </c>
      <c r="AT245" s="111">
        <v>145000</v>
      </c>
      <c r="AU245" s="111">
        <v>0</v>
      </c>
      <c r="AV245" s="111">
        <v>0</v>
      </c>
      <c r="AW245" s="111">
        <v>0</v>
      </c>
      <c r="AX245" s="111">
        <v>0</v>
      </c>
      <c r="AY245" s="111">
        <v>0</v>
      </c>
      <c r="AZ245" s="111">
        <v>150000</v>
      </c>
      <c r="BA245" s="112">
        <v>152050</v>
      </c>
      <c r="BB245" s="111">
        <v>16200</v>
      </c>
      <c r="BC245" s="111">
        <v>7000</v>
      </c>
      <c r="BD245" s="111">
        <v>2000</v>
      </c>
      <c r="BE245" s="111">
        <v>40000</v>
      </c>
      <c r="BF245" s="112">
        <v>65200</v>
      </c>
      <c r="BG245" s="111">
        <v>87200</v>
      </c>
      <c r="BH245" s="111">
        <v>0</v>
      </c>
      <c r="BI245" s="111">
        <v>3500</v>
      </c>
    </row>
    <row r="246" spans="1:61" s="113" customFormat="1">
      <c r="A246" s="110" t="s">
        <v>221</v>
      </c>
      <c r="B246" s="110" t="s">
        <v>279</v>
      </c>
      <c r="C246" s="110" t="s">
        <v>318</v>
      </c>
      <c r="D246" s="110" t="s">
        <v>280</v>
      </c>
      <c r="E246" s="110" t="s">
        <v>136</v>
      </c>
      <c r="F246" s="110" t="s">
        <v>320</v>
      </c>
      <c r="G246" s="110" t="s">
        <v>361</v>
      </c>
      <c r="H246" s="110" t="s">
        <v>362</v>
      </c>
      <c r="I246" s="110" t="s">
        <v>363</v>
      </c>
      <c r="J246" s="110" t="s">
        <v>322</v>
      </c>
      <c r="K246" s="111">
        <v>8</v>
      </c>
      <c r="L246" s="111">
        <v>2004</v>
      </c>
      <c r="M246" s="111">
        <v>2005</v>
      </c>
      <c r="N246" s="111"/>
      <c r="O246" s="111"/>
      <c r="P246" s="111">
        <v>0</v>
      </c>
      <c r="Q246" s="111">
        <v>0</v>
      </c>
      <c r="R246" s="111"/>
      <c r="S246" s="111"/>
      <c r="T246" s="111"/>
      <c r="U246" s="111">
        <v>0</v>
      </c>
      <c r="V246" s="111"/>
      <c r="W246" s="111"/>
      <c r="X246" s="111"/>
      <c r="Y246" s="111">
        <v>0</v>
      </c>
      <c r="Z246" s="111"/>
      <c r="AA246" s="111"/>
      <c r="AB246" s="111"/>
      <c r="AC246" s="111">
        <v>0</v>
      </c>
      <c r="AD246" s="111"/>
      <c r="AE246" s="111"/>
      <c r="AF246" s="111"/>
      <c r="AG246" s="111">
        <v>0</v>
      </c>
      <c r="AH246" s="111">
        <v>0</v>
      </c>
      <c r="AI246" s="111"/>
      <c r="AJ246" s="111"/>
      <c r="AK246" s="111">
        <v>0</v>
      </c>
      <c r="AL246" s="111">
        <v>0</v>
      </c>
      <c r="AM246" s="111">
        <v>0</v>
      </c>
      <c r="AN246" s="111">
        <v>0</v>
      </c>
      <c r="AO246" s="111">
        <v>0</v>
      </c>
      <c r="AP246" s="111">
        <v>32198</v>
      </c>
      <c r="AQ246" s="111">
        <v>39838</v>
      </c>
      <c r="AR246" s="111">
        <v>280</v>
      </c>
      <c r="AS246" s="111">
        <v>280</v>
      </c>
      <c r="AT246" s="111">
        <v>0</v>
      </c>
      <c r="AU246" s="111">
        <v>0</v>
      </c>
      <c r="AV246" s="111">
        <v>0</v>
      </c>
      <c r="AW246" s="111">
        <v>0</v>
      </c>
      <c r="AX246" s="111">
        <v>0</v>
      </c>
      <c r="AY246" s="111">
        <v>0</v>
      </c>
      <c r="AZ246" s="111">
        <v>280</v>
      </c>
      <c r="BA246" s="112">
        <v>40118</v>
      </c>
      <c r="BB246" s="111"/>
      <c r="BC246" s="111"/>
      <c r="BD246" s="111"/>
      <c r="BE246" s="111">
        <v>4000</v>
      </c>
      <c r="BF246" s="112">
        <v>4000</v>
      </c>
      <c r="BG246" s="111">
        <v>5481</v>
      </c>
      <c r="BH246" s="111">
        <v>380</v>
      </c>
      <c r="BI246" s="111">
        <v>443</v>
      </c>
    </row>
    <row r="247" spans="1:61" s="113" customFormat="1">
      <c r="A247" s="110" t="s">
        <v>221</v>
      </c>
      <c r="B247" s="110" t="s">
        <v>279</v>
      </c>
      <c r="C247" s="110" t="s">
        <v>318</v>
      </c>
      <c r="D247" s="110" t="s">
        <v>280</v>
      </c>
      <c r="E247" s="110" t="s">
        <v>136</v>
      </c>
      <c r="F247" s="110" t="s">
        <v>320</v>
      </c>
      <c r="G247" s="110" t="s">
        <v>361</v>
      </c>
      <c r="H247" s="110" t="s">
        <v>362</v>
      </c>
      <c r="I247" s="110" t="s">
        <v>363</v>
      </c>
      <c r="J247" s="110" t="s">
        <v>322</v>
      </c>
      <c r="K247" s="111">
        <v>8</v>
      </c>
      <c r="L247" s="111">
        <v>2004</v>
      </c>
      <c r="M247" s="111">
        <v>2005</v>
      </c>
      <c r="N247" s="111"/>
      <c r="O247" s="111"/>
      <c r="P247" s="111">
        <v>0</v>
      </c>
      <c r="Q247" s="111">
        <v>0</v>
      </c>
      <c r="R247" s="111"/>
      <c r="S247" s="111"/>
      <c r="T247" s="111"/>
      <c r="U247" s="111">
        <v>0</v>
      </c>
      <c r="V247" s="111"/>
      <c r="W247" s="111"/>
      <c r="X247" s="111"/>
      <c r="Y247" s="111">
        <v>0</v>
      </c>
      <c r="Z247" s="111"/>
      <c r="AA247" s="111"/>
      <c r="AB247" s="111"/>
      <c r="AC247" s="111">
        <v>0</v>
      </c>
      <c r="AD247" s="111"/>
      <c r="AE247" s="111"/>
      <c r="AF247" s="111"/>
      <c r="AG247" s="111">
        <v>0</v>
      </c>
      <c r="AH247" s="111">
        <v>0</v>
      </c>
      <c r="AI247" s="111"/>
      <c r="AJ247" s="111"/>
      <c r="AK247" s="111">
        <v>0</v>
      </c>
      <c r="AL247" s="111">
        <v>0</v>
      </c>
      <c r="AM247" s="111">
        <v>0</v>
      </c>
      <c r="AN247" s="111">
        <v>0</v>
      </c>
      <c r="AO247" s="111">
        <v>0</v>
      </c>
      <c r="AP247" s="111">
        <v>25853</v>
      </c>
      <c r="AQ247" s="111">
        <v>28776</v>
      </c>
      <c r="AR247" s="111"/>
      <c r="AS247" s="111">
        <v>0</v>
      </c>
      <c r="AT247" s="111">
        <v>0</v>
      </c>
      <c r="AU247" s="111">
        <v>10000</v>
      </c>
      <c r="AV247" s="111">
        <v>0</v>
      </c>
      <c r="AW247" s="111">
        <v>0</v>
      </c>
      <c r="AX247" s="111">
        <v>0</v>
      </c>
      <c r="AY247" s="111">
        <v>0</v>
      </c>
      <c r="AZ247" s="111">
        <v>16430</v>
      </c>
      <c r="BA247" s="112">
        <v>45206</v>
      </c>
      <c r="BB247" s="111"/>
      <c r="BC247" s="111"/>
      <c r="BD247" s="111"/>
      <c r="BE247" s="111">
        <v>1700</v>
      </c>
      <c r="BF247" s="112">
        <v>1700</v>
      </c>
      <c r="BG247" s="111">
        <v>2520</v>
      </c>
      <c r="BH247" s="111">
        <v>852</v>
      </c>
      <c r="BI247" s="111">
        <v>896</v>
      </c>
    </row>
    <row r="248" spans="1:61" s="113" customFormat="1">
      <c r="A248" s="110" t="s">
        <v>221</v>
      </c>
      <c r="B248" s="110" t="s">
        <v>481</v>
      </c>
      <c r="C248" s="110" t="s">
        <v>318</v>
      </c>
      <c r="D248" s="110" t="s">
        <v>281</v>
      </c>
      <c r="E248" s="110" t="s">
        <v>136</v>
      </c>
      <c r="F248" s="110" t="s">
        <v>320</v>
      </c>
      <c r="G248" s="110" t="s">
        <v>361</v>
      </c>
      <c r="H248" s="110" t="s">
        <v>331</v>
      </c>
      <c r="I248" s="110"/>
      <c r="J248" s="110" t="s">
        <v>338</v>
      </c>
      <c r="K248" s="111">
        <v>11</v>
      </c>
      <c r="L248" s="111">
        <v>1981</v>
      </c>
      <c r="M248" s="111">
        <v>1981</v>
      </c>
      <c r="N248" s="111">
        <v>2116584</v>
      </c>
      <c r="O248" s="111">
        <v>690231</v>
      </c>
      <c r="P248" s="111">
        <v>605668</v>
      </c>
      <c r="Q248" s="111">
        <v>403255</v>
      </c>
      <c r="R248" s="111">
        <v>43061</v>
      </c>
      <c r="S248" s="111"/>
      <c r="T248" s="111"/>
      <c r="U248" s="111">
        <v>43061</v>
      </c>
      <c r="V248" s="111">
        <v>200199</v>
      </c>
      <c r="W248" s="111"/>
      <c r="X248" s="111"/>
      <c r="Y248" s="111">
        <v>200199</v>
      </c>
      <c r="Z248" s="111">
        <v>646515</v>
      </c>
      <c r="AA248" s="111"/>
      <c r="AB248" s="111"/>
      <c r="AC248" s="111">
        <v>646515</v>
      </c>
      <c r="AD248" s="111"/>
      <c r="AE248" s="111"/>
      <c r="AF248" s="111"/>
      <c r="AG248" s="111">
        <v>0</v>
      </c>
      <c r="AH248" s="111">
        <v>646515</v>
      </c>
      <c r="AI248" s="111"/>
      <c r="AJ248" s="111"/>
      <c r="AK248" s="111">
        <v>646515</v>
      </c>
      <c r="AL248" s="111">
        <v>43716</v>
      </c>
      <c r="AM248" s="111">
        <v>-84563</v>
      </c>
      <c r="AN248" s="111">
        <v>0</v>
      </c>
      <c r="AO248" s="111">
        <v>-40847</v>
      </c>
      <c r="AP248" s="111">
        <v>71985</v>
      </c>
      <c r="AQ248" s="111">
        <v>97850</v>
      </c>
      <c r="AR248" s="111">
        <v>53108</v>
      </c>
      <c r="AS248" s="111">
        <v>86813</v>
      </c>
      <c r="AT248" s="111">
        <v>16480</v>
      </c>
      <c r="AU248" s="111">
        <v>265275</v>
      </c>
      <c r="AV248" s="111">
        <v>0</v>
      </c>
      <c r="AW248" s="111">
        <v>0</v>
      </c>
      <c r="AX248" s="111">
        <v>59250</v>
      </c>
      <c r="AY248" s="111">
        <v>0</v>
      </c>
      <c r="AZ248" s="111">
        <v>507818</v>
      </c>
      <c r="BA248" s="112">
        <v>605668</v>
      </c>
      <c r="BB248" s="111">
        <v>5400</v>
      </c>
      <c r="BC248" s="111">
        <v>130242</v>
      </c>
      <c r="BD248" s="111">
        <v>21263</v>
      </c>
      <c r="BE248" s="111">
        <v>61127</v>
      </c>
      <c r="BF248" s="112">
        <v>218032</v>
      </c>
      <c r="BG248" s="111">
        <v>265823</v>
      </c>
      <c r="BH248" s="111">
        <v>2824</v>
      </c>
      <c r="BI248" s="111">
        <v>3524</v>
      </c>
    </row>
    <row r="249" spans="1:61" s="113" customFormat="1">
      <c r="A249" s="110" t="s">
        <v>221</v>
      </c>
      <c r="B249" s="110" t="s">
        <v>481</v>
      </c>
      <c r="C249" s="110" t="s">
        <v>318</v>
      </c>
      <c r="D249" s="110" t="s">
        <v>281</v>
      </c>
      <c r="E249" s="110" t="s">
        <v>136</v>
      </c>
      <c r="F249" s="110" t="s">
        <v>320</v>
      </c>
      <c r="G249" s="110" t="s">
        <v>361</v>
      </c>
      <c r="H249" s="110" t="s">
        <v>331</v>
      </c>
      <c r="I249" s="110"/>
      <c r="J249" s="110" t="s">
        <v>338</v>
      </c>
      <c r="K249" s="111">
        <v>13</v>
      </c>
      <c r="L249" s="111">
        <v>1981</v>
      </c>
      <c r="M249" s="111">
        <v>1981</v>
      </c>
      <c r="N249" s="111">
        <v>2004827</v>
      </c>
      <c r="O249" s="111">
        <v>441811</v>
      </c>
      <c r="P249" s="111">
        <v>442542</v>
      </c>
      <c r="Q249" s="111">
        <v>346621</v>
      </c>
      <c r="R249" s="111">
        <v>15215</v>
      </c>
      <c r="S249" s="111"/>
      <c r="T249" s="111"/>
      <c r="U249" s="111">
        <v>15215</v>
      </c>
      <c r="V249" s="111">
        <v>111702</v>
      </c>
      <c r="W249" s="111"/>
      <c r="X249" s="111"/>
      <c r="Y249" s="111">
        <v>111702</v>
      </c>
      <c r="Z249" s="111">
        <v>473538</v>
      </c>
      <c r="AA249" s="111"/>
      <c r="AB249" s="111"/>
      <c r="AC249" s="111">
        <v>473538</v>
      </c>
      <c r="AD249" s="111"/>
      <c r="AE249" s="111"/>
      <c r="AF249" s="111"/>
      <c r="AG249" s="111">
        <v>0</v>
      </c>
      <c r="AH249" s="111">
        <v>473538</v>
      </c>
      <c r="AI249" s="111"/>
      <c r="AJ249" s="111"/>
      <c r="AK249" s="111">
        <v>473538</v>
      </c>
      <c r="AL249" s="111">
        <v>-31727</v>
      </c>
      <c r="AM249" s="111">
        <v>731</v>
      </c>
      <c r="AN249" s="111">
        <v>0</v>
      </c>
      <c r="AO249" s="111">
        <v>-30996</v>
      </c>
      <c r="AP249" s="111">
        <v>47789</v>
      </c>
      <c r="AQ249" s="111">
        <v>84092</v>
      </c>
      <c r="AR249" s="111">
        <v>8407</v>
      </c>
      <c r="AS249" s="111">
        <v>8407</v>
      </c>
      <c r="AT249" s="111">
        <v>4451</v>
      </c>
      <c r="AU249" s="111">
        <v>307500</v>
      </c>
      <c r="AV249" s="111">
        <v>0</v>
      </c>
      <c r="AW249" s="111">
        <v>0</v>
      </c>
      <c r="AX249" s="111">
        <v>17500</v>
      </c>
      <c r="AY249" s="111">
        <v>0</v>
      </c>
      <c r="AZ249" s="111">
        <v>358450</v>
      </c>
      <c r="BA249" s="112">
        <v>442542</v>
      </c>
      <c r="BB249" s="111">
        <v>3000</v>
      </c>
      <c r="BC249" s="111">
        <v>72662</v>
      </c>
      <c r="BD249" s="111">
        <v>4274</v>
      </c>
      <c r="BE249" s="111">
        <v>8549</v>
      </c>
      <c r="BF249" s="112">
        <v>88485</v>
      </c>
      <c r="BG249" s="111">
        <v>112517</v>
      </c>
      <c r="BH249" s="111">
        <v>2275</v>
      </c>
      <c r="BI249" s="111">
        <v>2945</v>
      </c>
    </row>
    <row r="250" spans="1:61" s="113" customFormat="1">
      <c r="A250" s="110" t="s">
        <v>221</v>
      </c>
      <c r="B250" s="110" t="s">
        <v>481</v>
      </c>
      <c r="C250" s="110" t="s">
        <v>318</v>
      </c>
      <c r="D250" s="110" t="s">
        <v>281</v>
      </c>
      <c r="E250" s="110" t="s">
        <v>136</v>
      </c>
      <c r="F250" s="110" t="s">
        <v>320</v>
      </c>
      <c r="G250" s="110" t="s">
        <v>361</v>
      </c>
      <c r="H250" s="110" t="s">
        <v>331</v>
      </c>
      <c r="I250" s="110"/>
      <c r="J250" s="110" t="s">
        <v>338</v>
      </c>
      <c r="K250" s="111">
        <v>11</v>
      </c>
      <c r="L250" s="111">
        <v>1981</v>
      </c>
      <c r="M250" s="111">
        <v>1981</v>
      </c>
      <c r="N250" s="111">
        <v>1881313</v>
      </c>
      <c r="O250" s="111">
        <v>567139</v>
      </c>
      <c r="P250" s="111">
        <v>475570</v>
      </c>
      <c r="Q250" s="111">
        <v>442674</v>
      </c>
      <c r="R250" s="111">
        <v>18921</v>
      </c>
      <c r="S250" s="111"/>
      <c r="T250" s="111"/>
      <c r="U250" s="111">
        <v>18921</v>
      </c>
      <c r="V250" s="111">
        <v>91301</v>
      </c>
      <c r="W250" s="111"/>
      <c r="X250" s="111"/>
      <c r="Y250" s="111">
        <v>91301</v>
      </c>
      <c r="Z250" s="111">
        <v>552896</v>
      </c>
      <c r="AA250" s="111"/>
      <c r="AB250" s="111"/>
      <c r="AC250" s="111">
        <v>552896</v>
      </c>
      <c r="AD250" s="111"/>
      <c r="AE250" s="111"/>
      <c r="AF250" s="111"/>
      <c r="AG250" s="111">
        <v>0</v>
      </c>
      <c r="AH250" s="111">
        <v>552896</v>
      </c>
      <c r="AI250" s="111"/>
      <c r="AJ250" s="111"/>
      <c r="AK250" s="111">
        <v>552896</v>
      </c>
      <c r="AL250" s="111">
        <v>14243</v>
      </c>
      <c r="AM250" s="111">
        <v>-91569</v>
      </c>
      <c r="AN250" s="111">
        <v>0</v>
      </c>
      <c r="AO250" s="111">
        <v>-77326</v>
      </c>
      <c r="AP250" s="111">
        <v>29373</v>
      </c>
      <c r="AQ250" s="111">
        <v>55611</v>
      </c>
      <c r="AR250" s="111">
        <v>11548</v>
      </c>
      <c r="AS250" s="111">
        <v>36548</v>
      </c>
      <c r="AT250" s="111">
        <v>22551</v>
      </c>
      <c r="AU250" s="111">
        <v>318060</v>
      </c>
      <c r="AV250" s="111">
        <v>0</v>
      </c>
      <c r="AW250" s="111">
        <v>0</v>
      </c>
      <c r="AX250" s="111">
        <v>12000</v>
      </c>
      <c r="AY250" s="111">
        <v>0</v>
      </c>
      <c r="AZ250" s="111">
        <v>419959</v>
      </c>
      <c r="BA250" s="112">
        <v>475570</v>
      </c>
      <c r="BB250" s="111">
        <v>2780</v>
      </c>
      <c r="BC250" s="111">
        <v>117062</v>
      </c>
      <c r="BD250" s="111">
        <v>7048</v>
      </c>
      <c r="BE250" s="111">
        <v>14099</v>
      </c>
      <c r="BF250" s="112">
        <v>140989</v>
      </c>
      <c r="BG250" s="111">
        <v>164405</v>
      </c>
      <c r="BH250" s="111">
        <v>2019</v>
      </c>
      <c r="BI250" s="111">
        <v>3495</v>
      </c>
    </row>
    <row r="251" spans="1:61" s="113" customFormat="1">
      <c r="A251" s="110" t="s">
        <v>221</v>
      </c>
      <c r="B251" s="110" t="s">
        <v>481</v>
      </c>
      <c r="C251" s="110" t="s">
        <v>318</v>
      </c>
      <c r="D251" s="110" t="s">
        <v>281</v>
      </c>
      <c r="E251" s="110" t="s">
        <v>136</v>
      </c>
      <c r="F251" s="110" t="s">
        <v>320</v>
      </c>
      <c r="G251" s="110" t="s">
        <v>361</v>
      </c>
      <c r="H251" s="110" t="s">
        <v>331</v>
      </c>
      <c r="I251" s="110"/>
      <c r="J251" s="110" t="s">
        <v>338</v>
      </c>
      <c r="K251" s="111">
        <v>11</v>
      </c>
      <c r="L251" s="111">
        <v>1981</v>
      </c>
      <c r="M251" s="111">
        <v>1981</v>
      </c>
      <c r="N251" s="111">
        <v>1760253</v>
      </c>
      <c r="O251" s="111">
        <v>594856</v>
      </c>
      <c r="P251" s="111">
        <v>550687</v>
      </c>
      <c r="Q251" s="111">
        <v>444749</v>
      </c>
      <c r="R251" s="111">
        <v>19358</v>
      </c>
      <c r="S251" s="111">
        <v>0</v>
      </c>
      <c r="T251" s="111">
        <v>0</v>
      </c>
      <c r="U251" s="111">
        <v>19358</v>
      </c>
      <c r="V251" s="111">
        <v>76676</v>
      </c>
      <c r="W251" s="111">
        <v>0</v>
      </c>
      <c r="X251" s="111">
        <v>0</v>
      </c>
      <c r="Y251" s="111">
        <v>76676</v>
      </c>
      <c r="Z251" s="111">
        <v>540783</v>
      </c>
      <c r="AA251" s="111">
        <v>0</v>
      </c>
      <c r="AB251" s="111">
        <v>0</v>
      </c>
      <c r="AC251" s="111">
        <v>540783</v>
      </c>
      <c r="AD251" s="111"/>
      <c r="AE251" s="111"/>
      <c r="AF251" s="111"/>
      <c r="AG251" s="111">
        <v>0</v>
      </c>
      <c r="AH251" s="111">
        <v>540783</v>
      </c>
      <c r="AI251" s="111">
        <v>0</v>
      </c>
      <c r="AJ251" s="111">
        <v>0</v>
      </c>
      <c r="AK251" s="111">
        <v>540783</v>
      </c>
      <c r="AL251" s="111">
        <v>54073</v>
      </c>
      <c r="AM251" s="111">
        <v>-44169</v>
      </c>
      <c r="AN251" s="111">
        <v>0</v>
      </c>
      <c r="AO251" s="111">
        <v>9904</v>
      </c>
      <c r="AP251" s="111">
        <v>28314</v>
      </c>
      <c r="AQ251" s="111">
        <v>47674</v>
      </c>
      <c r="AR251" s="111">
        <v>14936</v>
      </c>
      <c r="AS251" s="111">
        <v>14936</v>
      </c>
      <c r="AT251" s="111">
        <v>6170</v>
      </c>
      <c r="AU251" s="111">
        <v>362553</v>
      </c>
      <c r="AV251" s="111">
        <v>0</v>
      </c>
      <c r="AW251" s="111">
        <v>0</v>
      </c>
      <c r="AX251" s="111">
        <v>37258</v>
      </c>
      <c r="AY251" s="111">
        <v>150</v>
      </c>
      <c r="AZ251" s="111">
        <v>503013</v>
      </c>
      <c r="BA251" s="112">
        <v>550687</v>
      </c>
      <c r="BB251" s="111">
        <v>0</v>
      </c>
      <c r="BC251" s="111">
        <v>141546</v>
      </c>
      <c r="BD251" s="111">
        <v>7815</v>
      </c>
      <c r="BE251" s="111">
        <v>11577</v>
      </c>
      <c r="BF251" s="112">
        <v>160938</v>
      </c>
      <c r="BG251" s="111">
        <v>196237</v>
      </c>
      <c r="BH251" s="111">
        <v>1685</v>
      </c>
      <c r="BI251" s="111">
        <v>3378</v>
      </c>
    </row>
    <row r="252" spans="1:61" s="113" customFormat="1">
      <c r="A252" s="110" t="s">
        <v>221</v>
      </c>
      <c r="B252" s="110" t="s">
        <v>481</v>
      </c>
      <c r="C252" s="110" t="s">
        <v>318</v>
      </c>
      <c r="D252" s="110" t="s">
        <v>282</v>
      </c>
      <c r="E252" s="110" t="s">
        <v>136</v>
      </c>
      <c r="F252" s="110" t="s">
        <v>320</v>
      </c>
      <c r="G252" s="110" t="s">
        <v>410</v>
      </c>
      <c r="H252" s="110" t="s">
        <v>328</v>
      </c>
      <c r="I252" s="110" t="s">
        <v>354</v>
      </c>
      <c r="J252" s="110" t="s">
        <v>322</v>
      </c>
      <c r="K252" s="111">
        <v>7</v>
      </c>
      <c r="L252" s="111">
        <v>2004</v>
      </c>
      <c r="M252" s="111">
        <v>2004</v>
      </c>
      <c r="N252" s="111"/>
      <c r="O252" s="111"/>
      <c r="P252" s="111">
        <v>0</v>
      </c>
      <c r="Q252" s="111">
        <v>0</v>
      </c>
      <c r="R252" s="111"/>
      <c r="S252" s="111"/>
      <c r="T252" s="111"/>
      <c r="U252" s="111">
        <v>0</v>
      </c>
      <c r="V252" s="111"/>
      <c r="W252" s="111"/>
      <c r="X252" s="111"/>
      <c r="Y252" s="111">
        <v>0</v>
      </c>
      <c r="Z252" s="111"/>
      <c r="AA252" s="111"/>
      <c r="AB252" s="111"/>
      <c r="AC252" s="111">
        <v>0</v>
      </c>
      <c r="AD252" s="111"/>
      <c r="AE252" s="111"/>
      <c r="AF252" s="111"/>
      <c r="AG252" s="111">
        <v>0</v>
      </c>
      <c r="AH252" s="111">
        <v>0</v>
      </c>
      <c r="AI252" s="111"/>
      <c r="AJ252" s="111"/>
      <c r="AK252" s="111">
        <v>0</v>
      </c>
      <c r="AL252" s="111">
        <v>0</v>
      </c>
      <c r="AM252" s="111">
        <v>0</v>
      </c>
      <c r="AN252" s="111">
        <v>0</v>
      </c>
      <c r="AO252" s="111">
        <v>0</v>
      </c>
      <c r="AP252" s="111">
        <v>15350</v>
      </c>
      <c r="AQ252" s="111">
        <v>16750</v>
      </c>
      <c r="AR252" s="111">
        <v>1500</v>
      </c>
      <c r="AS252" s="111">
        <v>1500</v>
      </c>
      <c r="AT252" s="111">
        <v>4900</v>
      </c>
      <c r="AU252" s="111">
        <v>0</v>
      </c>
      <c r="AV252" s="111">
        <v>0</v>
      </c>
      <c r="AW252" s="111">
        <v>14057</v>
      </c>
      <c r="AX252" s="111">
        <v>0</v>
      </c>
      <c r="AY252" s="111">
        <v>0</v>
      </c>
      <c r="AZ252" s="111">
        <v>20457</v>
      </c>
      <c r="BA252" s="112">
        <v>37207</v>
      </c>
      <c r="BB252" s="111"/>
      <c r="BC252" s="111"/>
      <c r="BD252" s="111"/>
      <c r="BE252" s="111"/>
      <c r="BF252" s="112">
        <v>0</v>
      </c>
      <c r="BG252" s="111">
        <v>0</v>
      </c>
      <c r="BH252" s="111">
        <v>1500</v>
      </c>
      <c r="BI252" s="111">
        <v>1550</v>
      </c>
    </row>
    <row r="253" spans="1:61" s="113" customFormat="1">
      <c r="A253" s="110" t="s">
        <v>221</v>
      </c>
      <c r="B253" s="110" t="s">
        <v>481</v>
      </c>
      <c r="C253" s="110" t="s">
        <v>318</v>
      </c>
      <c r="D253" s="110" t="s">
        <v>282</v>
      </c>
      <c r="E253" s="110" t="s">
        <v>136</v>
      </c>
      <c r="F253" s="110" t="s">
        <v>320</v>
      </c>
      <c r="G253" s="110" t="s">
        <v>410</v>
      </c>
      <c r="H253" s="110" t="s">
        <v>328</v>
      </c>
      <c r="I253" s="110" t="s">
        <v>354</v>
      </c>
      <c r="J253" s="110" t="s">
        <v>322</v>
      </c>
      <c r="K253" s="111">
        <v>7</v>
      </c>
      <c r="L253" s="111">
        <v>2004</v>
      </c>
      <c r="M253" s="111">
        <v>2004</v>
      </c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  <c r="AB253" s="111"/>
      <c r="AC253" s="111"/>
      <c r="AD253" s="111"/>
      <c r="AE253" s="111"/>
      <c r="AF253" s="111"/>
      <c r="AG253" s="111"/>
      <c r="AH253" s="111"/>
      <c r="AI253" s="111"/>
      <c r="AJ253" s="111"/>
      <c r="AK253" s="111"/>
      <c r="AL253" s="111"/>
      <c r="AM253" s="111"/>
      <c r="AN253" s="111"/>
      <c r="AO253" s="111"/>
      <c r="AP253" s="111">
        <v>72000</v>
      </c>
      <c r="AQ253" s="111">
        <v>73500</v>
      </c>
      <c r="AR253" s="111">
        <v>4750</v>
      </c>
      <c r="AS253" s="111">
        <v>4750</v>
      </c>
      <c r="AT253" s="111">
        <v>1000</v>
      </c>
      <c r="AU253" s="111">
        <v>0</v>
      </c>
      <c r="AV253" s="111">
        <v>0</v>
      </c>
      <c r="AW253" s="111">
        <v>11246</v>
      </c>
      <c r="AX253" s="111">
        <v>0</v>
      </c>
      <c r="AY253" s="111">
        <v>0</v>
      </c>
      <c r="AZ253" s="111">
        <v>16996</v>
      </c>
      <c r="BA253" s="112">
        <v>90496</v>
      </c>
      <c r="BB253" s="111"/>
      <c r="BC253" s="111"/>
      <c r="BD253" s="111"/>
      <c r="BE253" s="111"/>
      <c r="BF253" s="112">
        <v>0</v>
      </c>
      <c r="BG253" s="111">
        <v>0</v>
      </c>
      <c r="BH253" s="111">
        <v>3600</v>
      </c>
      <c r="BI253" s="111">
        <v>3700</v>
      </c>
    </row>
    <row r="254" spans="1:61" s="113" customFormat="1">
      <c r="A254" s="110" t="s">
        <v>221</v>
      </c>
      <c r="B254" s="110" t="s">
        <v>481</v>
      </c>
      <c r="C254" s="110" t="s">
        <v>318</v>
      </c>
      <c r="D254" s="110" t="s">
        <v>282</v>
      </c>
      <c r="E254" s="110" t="s">
        <v>136</v>
      </c>
      <c r="F254" s="110" t="s">
        <v>320</v>
      </c>
      <c r="G254" s="110" t="s">
        <v>410</v>
      </c>
      <c r="H254" s="110" t="s">
        <v>328</v>
      </c>
      <c r="I254" s="110" t="s">
        <v>354</v>
      </c>
      <c r="J254" s="110" t="s">
        <v>322</v>
      </c>
      <c r="K254" s="111">
        <v>7</v>
      </c>
      <c r="L254" s="111">
        <v>2004</v>
      </c>
      <c r="M254" s="111">
        <v>2004</v>
      </c>
      <c r="N254" s="111"/>
      <c r="O254" s="111"/>
      <c r="P254" s="111">
        <v>0</v>
      </c>
      <c r="Q254" s="111">
        <v>0</v>
      </c>
      <c r="R254" s="111"/>
      <c r="S254" s="111"/>
      <c r="T254" s="111"/>
      <c r="U254" s="111">
        <v>0</v>
      </c>
      <c r="V254" s="111"/>
      <c r="W254" s="111"/>
      <c r="X254" s="111"/>
      <c r="Y254" s="111">
        <v>0</v>
      </c>
      <c r="Z254" s="111">
        <v>0</v>
      </c>
      <c r="AA254" s="111">
        <v>0</v>
      </c>
      <c r="AB254" s="111">
        <v>0</v>
      </c>
      <c r="AC254" s="111">
        <v>0</v>
      </c>
      <c r="AD254" s="111"/>
      <c r="AE254" s="111"/>
      <c r="AF254" s="111"/>
      <c r="AG254" s="111">
        <v>0</v>
      </c>
      <c r="AH254" s="111">
        <v>0</v>
      </c>
      <c r="AI254" s="111">
        <v>0</v>
      </c>
      <c r="AJ254" s="111">
        <v>0</v>
      </c>
      <c r="AK254" s="111">
        <v>0</v>
      </c>
      <c r="AL254" s="111">
        <v>0</v>
      </c>
      <c r="AM254" s="111">
        <v>0</v>
      </c>
      <c r="AN254" s="111">
        <v>0</v>
      </c>
      <c r="AO254" s="111">
        <v>0</v>
      </c>
      <c r="AP254" s="111">
        <v>58758</v>
      </c>
      <c r="AQ254" s="111">
        <v>59118</v>
      </c>
      <c r="AR254" s="111">
        <v>2255</v>
      </c>
      <c r="AS254" s="111">
        <v>2255</v>
      </c>
      <c r="AT254" s="111">
        <v>500</v>
      </c>
      <c r="AU254" s="111">
        <v>0</v>
      </c>
      <c r="AV254" s="111">
        <v>0</v>
      </c>
      <c r="AW254" s="111">
        <v>11246</v>
      </c>
      <c r="AX254" s="111">
        <v>0</v>
      </c>
      <c r="AY254" s="111">
        <v>0</v>
      </c>
      <c r="AZ254" s="111">
        <v>14001</v>
      </c>
      <c r="BA254" s="112">
        <v>73119</v>
      </c>
      <c r="BB254" s="111"/>
      <c r="BC254" s="111"/>
      <c r="BD254" s="111"/>
      <c r="BE254" s="111">
        <v>1800</v>
      </c>
      <c r="BF254" s="112">
        <v>1800</v>
      </c>
      <c r="BG254" s="111">
        <v>2753</v>
      </c>
      <c r="BH254" s="111">
        <v>2542</v>
      </c>
      <c r="BI254" s="111">
        <v>2742</v>
      </c>
    </row>
    <row r="255" spans="1:61" s="113" customFormat="1">
      <c r="A255" s="110" t="s">
        <v>221</v>
      </c>
      <c r="B255" s="110" t="s">
        <v>481</v>
      </c>
      <c r="C255" s="110" t="s">
        <v>318</v>
      </c>
      <c r="D255" s="110" t="s">
        <v>283</v>
      </c>
      <c r="E255" s="110" t="s">
        <v>136</v>
      </c>
      <c r="F255" s="110" t="s">
        <v>320</v>
      </c>
      <c r="G255" s="110" t="s">
        <v>416</v>
      </c>
      <c r="H255" s="110" t="s">
        <v>326</v>
      </c>
      <c r="I255" s="110" t="s">
        <v>284</v>
      </c>
      <c r="J255" s="110" t="s">
        <v>328</v>
      </c>
      <c r="K255" s="111">
        <v>14</v>
      </c>
      <c r="L255" s="111">
        <v>1973</v>
      </c>
      <c r="M255" s="111">
        <v>1980</v>
      </c>
      <c r="N255" s="111"/>
      <c r="O255" s="111"/>
      <c r="P255" s="111">
        <v>0</v>
      </c>
      <c r="Q255" s="111">
        <v>0</v>
      </c>
      <c r="R255" s="111"/>
      <c r="S255" s="111"/>
      <c r="T255" s="111"/>
      <c r="U255" s="111">
        <v>0</v>
      </c>
      <c r="V255" s="111"/>
      <c r="W255" s="111"/>
      <c r="X255" s="111"/>
      <c r="Y255" s="111">
        <v>0</v>
      </c>
      <c r="Z255" s="111"/>
      <c r="AA255" s="111"/>
      <c r="AB255" s="111"/>
      <c r="AC255" s="111">
        <v>0</v>
      </c>
      <c r="AD255" s="111"/>
      <c r="AE255" s="111"/>
      <c r="AF255" s="111"/>
      <c r="AG255" s="111">
        <v>0</v>
      </c>
      <c r="AH255" s="111">
        <v>0</v>
      </c>
      <c r="AI255" s="111"/>
      <c r="AJ255" s="111"/>
      <c r="AK255" s="111">
        <v>0</v>
      </c>
      <c r="AL255" s="111">
        <v>0</v>
      </c>
      <c r="AM255" s="111">
        <v>0</v>
      </c>
      <c r="AN255" s="111">
        <v>0</v>
      </c>
      <c r="AO255" s="111">
        <v>0</v>
      </c>
      <c r="AP255" s="111">
        <v>2536</v>
      </c>
      <c r="AQ255" s="111">
        <v>10537</v>
      </c>
      <c r="AR255" s="111">
        <v>1263</v>
      </c>
      <c r="AS255" s="111">
        <v>1263</v>
      </c>
      <c r="AT255" s="111">
        <v>0</v>
      </c>
      <c r="AU255" s="111">
        <v>0</v>
      </c>
      <c r="AV255" s="111">
        <v>0</v>
      </c>
      <c r="AW255" s="111">
        <v>0</v>
      </c>
      <c r="AX255" s="111">
        <v>4100</v>
      </c>
      <c r="AY255" s="111">
        <v>0</v>
      </c>
      <c r="AZ255" s="111">
        <v>6673</v>
      </c>
      <c r="BA255" s="112">
        <v>17210</v>
      </c>
      <c r="BB255" s="111"/>
      <c r="BC255" s="111"/>
      <c r="BD255" s="111"/>
      <c r="BE255" s="111"/>
      <c r="BF255" s="112">
        <v>0</v>
      </c>
      <c r="BG255" s="111">
        <v>0</v>
      </c>
      <c r="BH255" s="111">
        <v>344</v>
      </c>
      <c r="BI255" s="111">
        <v>364</v>
      </c>
    </row>
    <row r="256" spans="1:61" s="113" customFormat="1">
      <c r="A256" s="110" t="s">
        <v>221</v>
      </c>
      <c r="B256" s="110" t="s">
        <v>481</v>
      </c>
      <c r="C256" s="110" t="s">
        <v>318</v>
      </c>
      <c r="D256" s="110" t="s">
        <v>283</v>
      </c>
      <c r="E256" s="110" t="s">
        <v>136</v>
      </c>
      <c r="F256" s="110" t="s">
        <v>320</v>
      </c>
      <c r="G256" s="110" t="s">
        <v>416</v>
      </c>
      <c r="H256" s="110" t="s">
        <v>326</v>
      </c>
      <c r="I256" s="110" t="s">
        <v>284</v>
      </c>
      <c r="J256" s="110" t="s">
        <v>328</v>
      </c>
      <c r="K256" s="111">
        <v>14</v>
      </c>
      <c r="L256" s="111">
        <v>1973</v>
      </c>
      <c r="M256" s="111">
        <v>1980</v>
      </c>
      <c r="N256" s="111"/>
      <c r="O256" s="111"/>
      <c r="P256" s="111">
        <v>0</v>
      </c>
      <c r="Q256" s="111">
        <v>0</v>
      </c>
      <c r="R256" s="111"/>
      <c r="S256" s="111"/>
      <c r="T256" s="111"/>
      <c r="U256" s="111">
        <v>0</v>
      </c>
      <c r="V256" s="111"/>
      <c r="W256" s="111"/>
      <c r="X256" s="111"/>
      <c r="Y256" s="111">
        <v>0</v>
      </c>
      <c r="Z256" s="111"/>
      <c r="AA256" s="111"/>
      <c r="AB256" s="111"/>
      <c r="AC256" s="111">
        <v>0</v>
      </c>
      <c r="AD256" s="111"/>
      <c r="AE256" s="111"/>
      <c r="AF256" s="111"/>
      <c r="AG256" s="111">
        <v>0</v>
      </c>
      <c r="AH256" s="111">
        <v>0</v>
      </c>
      <c r="AI256" s="111"/>
      <c r="AJ256" s="111"/>
      <c r="AK256" s="111">
        <v>0</v>
      </c>
      <c r="AL256" s="111">
        <v>0</v>
      </c>
      <c r="AM256" s="111">
        <v>0</v>
      </c>
      <c r="AN256" s="111">
        <v>0</v>
      </c>
      <c r="AO256" s="111">
        <v>0</v>
      </c>
      <c r="AP256" s="111">
        <v>2990</v>
      </c>
      <c r="AQ256" s="111">
        <v>8767</v>
      </c>
      <c r="AR256" s="111">
        <v>1826</v>
      </c>
      <c r="AS256" s="111">
        <v>1826</v>
      </c>
      <c r="AT256" s="111">
        <v>0</v>
      </c>
      <c r="AU256" s="111">
        <v>0</v>
      </c>
      <c r="AV256" s="111">
        <v>0</v>
      </c>
      <c r="AW256" s="111">
        <v>0</v>
      </c>
      <c r="AX256" s="111">
        <v>4100</v>
      </c>
      <c r="AY256" s="111">
        <v>0</v>
      </c>
      <c r="AZ256" s="111">
        <v>6614</v>
      </c>
      <c r="BA256" s="112">
        <v>15381</v>
      </c>
      <c r="BB256" s="111"/>
      <c r="BC256" s="111"/>
      <c r="BD256" s="111"/>
      <c r="BE256" s="111"/>
      <c r="BF256" s="112">
        <v>0</v>
      </c>
      <c r="BG256" s="111">
        <v>0</v>
      </c>
      <c r="BH256" s="111">
        <v>410</v>
      </c>
      <c r="BI256" s="111">
        <v>430</v>
      </c>
    </row>
    <row r="257" spans="1:61" s="113" customFormat="1">
      <c r="A257" s="110" t="s">
        <v>221</v>
      </c>
      <c r="B257" s="110" t="s">
        <v>481</v>
      </c>
      <c r="C257" s="110" t="s">
        <v>318</v>
      </c>
      <c r="D257" s="110" t="s">
        <v>283</v>
      </c>
      <c r="E257" s="110" t="s">
        <v>136</v>
      </c>
      <c r="F257" s="110" t="s">
        <v>320</v>
      </c>
      <c r="G257" s="110" t="s">
        <v>416</v>
      </c>
      <c r="H257" s="110" t="s">
        <v>326</v>
      </c>
      <c r="I257" s="110" t="s">
        <v>284</v>
      </c>
      <c r="J257" s="110" t="s">
        <v>328</v>
      </c>
      <c r="K257" s="111">
        <v>15</v>
      </c>
      <c r="L257" s="111">
        <v>1973</v>
      </c>
      <c r="M257" s="111">
        <v>1980</v>
      </c>
      <c r="N257" s="111"/>
      <c r="O257" s="111"/>
      <c r="P257" s="111">
        <v>0</v>
      </c>
      <c r="Q257" s="111">
        <v>0</v>
      </c>
      <c r="R257" s="111"/>
      <c r="S257" s="111"/>
      <c r="T257" s="111"/>
      <c r="U257" s="111">
        <v>0</v>
      </c>
      <c r="V257" s="111"/>
      <c r="W257" s="111"/>
      <c r="X257" s="111"/>
      <c r="Y257" s="111">
        <v>0</v>
      </c>
      <c r="Z257" s="111"/>
      <c r="AA257" s="111"/>
      <c r="AB257" s="111"/>
      <c r="AC257" s="111">
        <v>0</v>
      </c>
      <c r="AD257" s="111"/>
      <c r="AE257" s="111"/>
      <c r="AF257" s="111"/>
      <c r="AG257" s="111">
        <v>0</v>
      </c>
      <c r="AH257" s="111">
        <v>0</v>
      </c>
      <c r="AI257" s="111"/>
      <c r="AJ257" s="111"/>
      <c r="AK257" s="111">
        <v>0</v>
      </c>
      <c r="AL257" s="111">
        <v>0</v>
      </c>
      <c r="AM257" s="111">
        <v>0</v>
      </c>
      <c r="AN257" s="111">
        <v>0</v>
      </c>
      <c r="AO257" s="111">
        <v>0</v>
      </c>
      <c r="AP257" s="111">
        <v>2594</v>
      </c>
      <c r="AQ257" s="111">
        <v>9577</v>
      </c>
      <c r="AR257" s="111">
        <v>1988</v>
      </c>
      <c r="AS257" s="111">
        <v>1988</v>
      </c>
      <c r="AT257" s="111">
        <v>0</v>
      </c>
      <c r="AU257" s="111">
        <v>0</v>
      </c>
      <c r="AV257" s="111">
        <v>0</v>
      </c>
      <c r="AW257" s="111">
        <v>0</v>
      </c>
      <c r="AX257" s="111">
        <v>4149</v>
      </c>
      <c r="AY257" s="111">
        <v>0</v>
      </c>
      <c r="AZ257" s="111">
        <v>8301</v>
      </c>
      <c r="BA257" s="112">
        <v>17878</v>
      </c>
      <c r="BB257" s="111">
        <v>0</v>
      </c>
      <c r="BC257" s="111">
        <v>0</v>
      </c>
      <c r="BD257" s="111">
        <v>0</v>
      </c>
      <c r="BE257" s="111">
        <v>0</v>
      </c>
      <c r="BF257" s="112">
        <v>0</v>
      </c>
      <c r="BG257" s="111">
        <v>0</v>
      </c>
      <c r="BH257" s="111">
        <v>382</v>
      </c>
      <c r="BI257" s="111">
        <v>479</v>
      </c>
    </row>
    <row r="258" spans="1:61" s="113" customFormat="1">
      <c r="A258" s="110" t="s">
        <v>221</v>
      </c>
      <c r="B258" s="110" t="s">
        <v>481</v>
      </c>
      <c r="C258" s="110" t="s">
        <v>318</v>
      </c>
      <c r="D258" s="110" t="s">
        <v>285</v>
      </c>
      <c r="E258" s="110" t="s">
        <v>136</v>
      </c>
      <c r="F258" s="110" t="s">
        <v>320</v>
      </c>
      <c r="G258" s="110" t="s">
        <v>196</v>
      </c>
      <c r="H258" s="110" t="s">
        <v>198</v>
      </c>
      <c r="I258" s="110"/>
      <c r="J258" s="110" t="s">
        <v>197</v>
      </c>
      <c r="K258" s="111"/>
      <c r="L258" s="111">
        <v>1832</v>
      </c>
      <c r="M258" s="111"/>
      <c r="N258" s="111"/>
      <c r="O258" s="111"/>
      <c r="P258" s="111">
        <v>0</v>
      </c>
      <c r="Q258" s="111">
        <v>0</v>
      </c>
      <c r="R258" s="111"/>
      <c r="S258" s="111"/>
      <c r="T258" s="111"/>
      <c r="U258" s="111">
        <v>0</v>
      </c>
      <c r="V258" s="111"/>
      <c r="W258" s="111"/>
      <c r="X258" s="111"/>
      <c r="Y258" s="111">
        <v>0</v>
      </c>
      <c r="Z258" s="111">
        <v>0</v>
      </c>
      <c r="AA258" s="111">
        <v>0</v>
      </c>
      <c r="AB258" s="111">
        <v>0</v>
      </c>
      <c r="AC258" s="111">
        <v>0</v>
      </c>
      <c r="AD258" s="111"/>
      <c r="AE258" s="111"/>
      <c r="AF258" s="111"/>
      <c r="AG258" s="111">
        <v>0</v>
      </c>
      <c r="AH258" s="111">
        <v>0</v>
      </c>
      <c r="AI258" s="111">
        <v>0</v>
      </c>
      <c r="AJ258" s="111">
        <v>0</v>
      </c>
      <c r="AK258" s="111">
        <v>0</v>
      </c>
      <c r="AL258" s="111">
        <v>0</v>
      </c>
      <c r="AM258" s="111">
        <v>0</v>
      </c>
      <c r="AN258" s="111">
        <v>0</v>
      </c>
      <c r="AO258" s="111">
        <v>0</v>
      </c>
      <c r="AP258" s="111">
        <v>0</v>
      </c>
      <c r="AQ258" s="111">
        <v>0</v>
      </c>
      <c r="AR258" s="111"/>
      <c r="AS258" s="111">
        <v>0</v>
      </c>
      <c r="AT258" s="111">
        <v>0</v>
      </c>
      <c r="AU258" s="111">
        <v>0</v>
      </c>
      <c r="AV258" s="111">
        <v>0</v>
      </c>
      <c r="AW258" s="111">
        <v>0</v>
      </c>
      <c r="AX258" s="111">
        <v>0</v>
      </c>
      <c r="AY258" s="111">
        <v>0</v>
      </c>
      <c r="AZ258" s="111">
        <v>0</v>
      </c>
      <c r="BA258" s="112">
        <v>0</v>
      </c>
      <c r="BB258" s="111"/>
      <c r="BC258" s="111"/>
      <c r="BD258" s="111"/>
      <c r="BE258" s="111"/>
      <c r="BF258" s="112">
        <v>0</v>
      </c>
      <c r="BG258" s="111">
        <v>0</v>
      </c>
      <c r="BH258" s="111">
        <v>0</v>
      </c>
      <c r="BI258" s="111">
        <v>3200</v>
      </c>
    </row>
    <row r="259" spans="1:61" s="113" customFormat="1">
      <c r="A259" s="110" t="s">
        <v>221</v>
      </c>
      <c r="B259" s="110" t="s">
        <v>481</v>
      </c>
      <c r="C259" s="110" t="s">
        <v>318</v>
      </c>
      <c r="D259" s="110" t="s">
        <v>285</v>
      </c>
      <c r="E259" s="110" t="s">
        <v>136</v>
      </c>
      <c r="F259" s="110" t="s">
        <v>320</v>
      </c>
      <c r="G259" s="110" t="s">
        <v>196</v>
      </c>
      <c r="H259" s="110" t="s">
        <v>326</v>
      </c>
      <c r="I259" s="110"/>
      <c r="J259" s="110" t="s">
        <v>197</v>
      </c>
      <c r="K259" s="111"/>
      <c r="L259" s="111">
        <v>1832</v>
      </c>
      <c r="M259" s="111"/>
      <c r="N259" s="111"/>
      <c r="O259" s="111"/>
      <c r="P259" s="111">
        <v>0</v>
      </c>
      <c r="Q259" s="111">
        <v>0</v>
      </c>
      <c r="R259" s="111"/>
      <c r="S259" s="111"/>
      <c r="T259" s="111"/>
      <c r="U259" s="111">
        <v>0</v>
      </c>
      <c r="V259" s="111"/>
      <c r="W259" s="111"/>
      <c r="X259" s="111"/>
      <c r="Y259" s="111">
        <v>0</v>
      </c>
      <c r="Z259" s="111">
        <v>0</v>
      </c>
      <c r="AA259" s="111">
        <v>0</v>
      </c>
      <c r="AB259" s="111">
        <v>0</v>
      </c>
      <c r="AC259" s="111">
        <v>0</v>
      </c>
      <c r="AD259" s="111"/>
      <c r="AE259" s="111"/>
      <c r="AF259" s="111"/>
      <c r="AG259" s="111">
        <v>0</v>
      </c>
      <c r="AH259" s="111">
        <v>0</v>
      </c>
      <c r="AI259" s="111">
        <v>0</v>
      </c>
      <c r="AJ259" s="111">
        <v>0</v>
      </c>
      <c r="AK259" s="111">
        <v>0</v>
      </c>
      <c r="AL259" s="111">
        <v>0</v>
      </c>
      <c r="AM259" s="111">
        <v>0</v>
      </c>
      <c r="AN259" s="111">
        <v>0</v>
      </c>
      <c r="AO259" s="111">
        <v>0</v>
      </c>
      <c r="AP259" s="111">
        <v>0</v>
      </c>
      <c r="AQ259" s="111">
        <v>950</v>
      </c>
      <c r="AR259" s="111"/>
      <c r="AS259" s="111">
        <v>0</v>
      </c>
      <c r="AT259" s="111">
        <v>0</v>
      </c>
      <c r="AU259" s="111">
        <v>0</v>
      </c>
      <c r="AV259" s="111">
        <v>0</v>
      </c>
      <c r="AW259" s="111">
        <v>0</v>
      </c>
      <c r="AX259" s="111">
        <v>0</v>
      </c>
      <c r="AY259" s="111">
        <v>0</v>
      </c>
      <c r="AZ259" s="111">
        <v>0</v>
      </c>
      <c r="BA259" s="112">
        <v>950</v>
      </c>
      <c r="BB259" s="111"/>
      <c r="BC259" s="111"/>
      <c r="BD259" s="111"/>
      <c r="BE259" s="111"/>
      <c r="BF259" s="112">
        <v>0</v>
      </c>
      <c r="BG259" s="111">
        <v>0</v>
      </c>
      <c r="BH259" s="111">
        <v>95</v>
      </c>
      <c r="BI259" s="111">
        <v>4595</v>
      </c>
    </row>
    <row r="260" spans="1:61" s="113" customFormat="1">
      <c r="A260" s="110" t="s">
        <v>221</v>
      </c>
      <c r="B260" s="110" t="s">
        <v>286</v>
      </c>
      <c r="C260" s="110" t="s">
        <v>318</v>
      </c>
      <c r="D260" s="110" t="s">
        <v>287</v>
      </c>
      <c r="E260" s="110" t="s">
        <v>136</v>
      </c>
      <c r="F260" s="110" t="s">
        <v>320</v>
      </c>
      <c r="G260" s="110" t="s">
        <v>416</v>
      </c>
      <c r="H260" s="110" t="s">
        <v>326</v>
      </c>
      <c r="I260" s="110" t="s">
        <v>354</v>
      </c>
      <c r="J260" s="110" t="s">
        <v>339</v>
      </c>
      <c r="K260" s="111">
        <v>23</v>
      </c>
      <c r="L260" s="111">
        <v>1980</v>
      </c>
      <c r="M260" s="111">
        <v>1980</v>
      </c>
      <c r="N260" s="111">
        <v>346765</v>
      </c>
      <c r="O260" s="111">
        <v>429815</v>
      </c>
      <c r="P260" s="111">
        <v>430115</v>
      </c>
      <c r="Q260" s="111">
        <v>307318</v>
      </c>
      <c r="R260" s="111">
        <v>54744</v>
      </c>
      <c r="S260" s="111"/>
      <c r="T260" s="111"/>
      <c r="U260" s="111">
        <v>54744</v>
      </c>
      <c r="V260" s="111">
        <v>30674</v>
      </c>
      <c r="W260" s="111"/>
      <c r="X260" s="111"/>
      <c r="Y260" s="111">
        <v>30674</v>
      </c>
      <c r="Z260" s="111">
        <v>392736</v>
      </c>
      <c r="AA260" s="111"/>
      <c r="AB260" s="111"/>
      <c r="AC260" s="111">
        <v>392736</v>
      </c>
      <c r="AD260" s="111"/>
      <c r="AE260" s="111"/>
      <c r="AF260" s="111"/>
      <c r="AG260" s="111">
        <v>0</v>
      </c>
      <c r="AH260" s="111">
        <v>392736</v>
      </c>
      <c r="AI260" s="111"/>
      <c r="AJ260" s="111"/>
      <c r="AK260" s="111">
        <v>392736</v>
      </c>
      <c r="AL260" s="111">
        <v>37079</v>
      </c>
      <c r="AM260" s="111">
        <v>300</v>
      </c>
      <c r="AN260" s="111">
        <v>0</v>
      </c>
      <c r="AO260" s="111">
        <v>37379</v>
      </c>
      <c r="AP260" s="111">
        <v>68060</v>
      </c>
      <c r="AQ260" s="111">
        <v>105839</v>
      </c>
      <c r="AR260" s="111">
        <v>102385</v>
      </c>
      <c r="AS260" s="111">
        <v>103885</v>
      </c>
      <c r="AT260" s="111">
        <v>36900</v>
      </c>
      <c r="AU260" s="111">
        <v>16500</v>
      </c>
      <c r="AV260" s="111">
        <v>0</v>
      </c>
      <c r="AW260" s="111">
        <v>7050</v>
      </c>
      <c r="AX260" s="111">
        <v>12263</v>
      </c>
      <c r="AY260" s="111">
        <v>0</v>
      </c>
      <c r="AZ260" s="111">
        <v>324276</v>
      </c>
      <c r="BA260" s="112">
        <v>430115</v>
      </c>
      <c r="BB260" s="111">
        <v>54564</v>
      </c>
      <c r="BC260" s="111">
        <v>52711</v>
      </c>
      <c r="BD260" s="111">
        <v>8868</v>
      </c>
      <c r="BE260" s="111">
        <v>12644</v>
      </c>
      <c r="BF260" s="112">
        <v>128787</v>
      </c>
      <c r="BG260" s="111">
        <v>146902</v>
      </c>
      <c r="BH260" s="111">
        <v>4115</v>
      </c>
      <c r="BI260" s="111">
        <v>4625</v>
      </c>
    </row>
    <row r="261" spans="1:61" s="113" customFormat="1">
      <c r="A261" s="110" t="s">
        <v>221</v>
      </c>
      <c r="B261" s="110" t="s">
        <v>286</v>
      </c>
      <c r="C261" s="110" t="s">
        <v>318</v>
      </c>
      <c r="D261" s="110" t="s">
        <v>287</v>
      </c>
      <c r="E261" s="110" t="s">
        <v>136</v>
      </c>
      <c r="F261" s="110" t="s">
        <v>320</v>
      </c>
      <c r="G261" s="110" t="s">
        <v>416</v>
      </c>
      <c r="H261" s="110" t="s">
        <v>326</v>
      </c>
      <c r="I261" s="110" t="s">
        <v>354</v>
      </c>
      <c r="J261" s="110" t="s">
        <v>339</v>
      </c>
      <c r="K261" s="111">
        <v>23</v>
      </c>
      <c r="L261" s="111">
        <v>1980</v>
      </c>
      <c r="M261" s="111">
        <v>1980</v>
      </c>
      <c r="N261" s="111">
        <v>325978</v>
      </c>
      <c r="O261" s="111">
        <v>413487</v>
      </c>
      <c r="P261" s="111">
        <v>436312</v>
      </c>
      <c r="Q261" s="111">
        <v>342198</v>
      </c>
      <c r="R261" s="111">
        <v>71516</v>
      </c>
      <c r="S261" s="111"/>
      <c r="T261" s="111"/>
      <c r="U261" s="111">
        <v>71516</v>
      </c>
      <c r="V261" s="111">
        <v>32971</v>
      </c>
      <c r="W261" s="111"/>
      <c r="X261" s="111"/>
      <c r="Y261" s="111">
        <v>32971</v>
      </c>
      <c r="Z261" s="111">
        <v>446685</v>
      </c>
      <c r="AA261" s="111"/>
      <c r="AB261" s="111"/>
      <c r="AC261" s="111">
        <v>446685</v>
      </c>
      <c r="AD261" s="111"/>
      <c r="AE261" s="111"/>
      <c r="AF261" s="111"/>
      <c r="AG261" s="111">
        <v>0</v>
      </c>
      <c r="AH261" s="111">
        <v>446685</v>
      </c>
      <c r="AI261" s="111"/>
      <c r="AJ261" s="111"/>
      <c r="AK261" s="111">
        <v>446685</v>
      </c>
      <c r="AL261" s="111">
        <v>-33198</v>
      </c>
      <c r="AM261" s="111">
        <v>22825</v>
      </c>
      <c r="AN261" s="111">
        <v>0</v>
      </c>
      <c r="AO261" s="111">
        <v>-10373</v>
      </c>
      <c r="AP261" s="111">
        <v>71273</v>
      </c>
      <c r="AQ261" s="111">
        <v>52805</v>
      </c>
      <c r="AR261" s="111">
        <v>134261</v>
      </c>
      <c r="AS261" s="111">
        <v>135586</v>
      </c>
      <c r="AT261" s="111">
        <v>27600</v>
      </c>
      <c r="AU261" s="111">
        <v>34625</v>
      </c>
      <c r="AV261" s="111">
        <v>0</v>
      </c>
      <c r="AW261" s="111">
        <v>7050</v>
      </c>
      <c r="AX261" s="111">
        <v>19950</v>
      </c>
      <c r="AY261" s="111">
        <v>7500</v>
      </c>
      <c r="AZ261" s="111">
        <v>383507</v>
      </c>
      <c r="BA261" s="112">
        <v>436312</v>
      </c>
      <c r="BB261" s="111">
        <v>28350</v>
      </c>
      <c r="BC261" s="111">
        <v>78417</v>
      </c>
      <c r="BD261" s="111">
        <v>9167</v>
      </c>
      <c r="BE261" s="111">
        <v>12574</v>
      </c>
      <c r="BF261" s="112">
        <v>128508</v>
      </c>
      <c r="BG261" s="111">
        <v>146471</v>
      </c>
      <c r="BH261" s="111">
        <v>4449</v>
      </c>
      <c r="BI261" s="111">
        <v>5189</v>
      </c>
    </row>
    <row r="262" spans="1:61" s="113" customFormat="1">
      <c r="A262" s="110" t="s">
        <v>221</v>
      </c>
      <c r="B262" s="110" t="s">
        <v>286</v>
      </c>
      <c r="C262" s="110" t="s">
        <v>318</v>
      </c>
      <c r="D262" s="110" t="s">
        <v>287</v>
      </c>
      <c r="E262" s="110" t="s">
        <v>136</v>
      </c>
      <c r="F262" s="110" t="s">
        <v>320</v>
      </c>
      <c r="G262" s="110" t="s">
        <v>416</v>
      </c>
      <c r="H262" s="110" t="s">
        <v>326</v>
      </c>
      <c r="I262" s="110" t="s">
        <v>354</v>
      </c>
      <c r="J262" s="110" t="s">
        <v>339</v>
      </c>
      <c r="K262" s="111">
        <v>24</v>
      </c>
      <c r="L262" s="111">
        <v>1980</v>
      </c>
      <c r="M262" s="111">
        <v>1980</v>
      </c>
      <c r="N262" s="111">
        <v>360211</v>
      </c>
      <c r="O262" s="111">
        <v>496500</v>
      </c>
      <c r="P262" s="111">
        <v>502949</v>
      </c>
      <c r="Q262" s="111">
        <v>361441</v>
      </c>
      <c r="R262" s="111">
        <v>68249</v>
      </c>
      <c r="S262" s="111"/>
      <c r="T262" s="111"/>
      <c r="U262" s="111">
        <v>68249</v>
      </c>
      <c r="V262" s="111">
        <v>35464</v>
      </c>
      <c r="W262" s="111"/>
      <c r="X262" s="111"/>
      <c r="Y262" s="111">
        <v>35464</v>
      </c>
      <c r="Z262" s="111">
        <v>465154</v>
      </c>
      <c r="AA262" s="111"/>
      <c r="AB262" s="111"/>
      <c r="AC262" s="111">
        <v>465154</v>
      </c>
      <c r="AD262" s="111"/>
      <c r="AE262" s="111"/>
      <c r="AF262" s="111"/>
      <c r="AG262" s="111">
        <v>0</v>
      </c>
      <c r="AH262" s="111">
        <v>465154</v>
      </c>
      <c r="AI262" s="111"/>
      <c r="AJ262" s="111"/>
      <c r="AK262" s="111">
        <v>465154</v>
      </c>
      <c r="AL262" s="111">
        <v>31346</v>
      </c>
      <c r="AM262" s="111">
        <v>6449</v>
      </c>
      <c r="AN262" s="111">
        <v>0</v>
      </c>
      <c r="AO262" s="111">
        <v>37795</v>
      </c>
      <c r="AP262" s="111">
        <v>79444</v>
      </c>
      <c r="AQ262" s="111">
        <v>123681</v>
      </c>
      <c r="AR262" s="111">
        <v>123091</v>
      </c>
      <c r="AS262" s="111">
        <v>133091</v>
      </c>
      <c r="AT262" s="111">
        <v>20225</v>
      </c>
      <c r="AU262" s="111">
        <v>29100</v>
      </c>
      <c r="AV262" s="111">
        <v>0</v>
      </c>
      <c r="AW262" s="111">
        <v>7050</v>
      </c>
      <c r="AX262" s="111">
        <v>13248</v>
      </c>
      <c r="AY262" s="111">
        <v>7500</v>
      </c>
      <c r="AZ262" s="111">
        <v>379268</v>
      </c>
      <c r="BA262" s="112">
        <v>502949</v>
      </c>
      <c r="BB262" s="111">
        <v>30075</v>
      </c>
      <c r="BC262" s="111">
        <v>76981</v>
      </c>
      <c r="BD262" s="111">
        <v>9649</v>
      </c>
      <c r="BE262" s="111">
        <v>12839</v>
      </c>
      <c r="BF262" s="112">
        <v>129544</v>
      </c>
      <c r="BG262" s="111">
        <v>150748</v>
      </c>
      <c r="BH262" s="111">
        <v>4862</v>
      </c>
      <c r="BI262" s="111">
        <v>5162</v>
      </c>
    </row>
    <row r="263" spans="1:61" s="113" customFormat="1">
      <c r="A263" s="110" t="s">
        <v>221</v>
      </c>
      <c r="B263" s="110" t="s">
        <v>286</v>
      </c>
      <c r="C263" s="110" t="s">
        <v>318</v>
      </c>
      <c r="D263" s="110" t="s">
        <v>287</v>
      </c>
      <c r="E263" s="110" t="s">
        <v>136</v>
      </c>
      <c r="F263" s="110" t="s">
        <v>320</v>
      </c>
      <c r="G263" s="110" t="s">
        <v>416</v>
      </c>
      <c r="H263" s="110" t="s">
        <v>326</v>
      </c>
      <c r="I263" s="110" t="s">
        <v>354</v>
      </c>
      <c r="J263" s="110" t="s">
        <v>339</v>
      </c>
      <c r="K263" s="111">
        <v>24</v>
      </c>
      <c r="L263" s="111">
        <v>1980</v>
      </c>
      <c r="M263" s="111">
        <v>1980</v>
      </c>
      <c r="N263" s="111">
        <v>405790</v>
      </c>
      <c r="O263" s="111">
        <v>499646</v>
      </c>
      <c r="P263" s="111">
        <v>484616</v>
      </c>
      <c r="Q263" s="111">
        <v>348905</v>
      </c>
      <c r="R263" s="111">
        <v>60446</v>
      </c>
      <c r="S263" s="111"/>
      <c r="T263" s="111"/>
      <c r="U263" s="111">
        <v>60446</v>
      </c>
      <c r="V263" s="111">
        <v>34174</v>
      </c>
      <c r="W263" s="111"/>
      <c r="X263" s="111"/>
      <c r="Y263" s="111">
        <v>34174</v>
      </c>
      <c r="Z263" s="111">
        <v>443525</v>
      </c>
      <c r="AA263" s="111">
        <v>0</v>
      </c>
      <c r="AB263" s="111">
        <v>0</v>
      </c>
      <c r="AC263" s="111">
        <v>443525</v>
      </c>
      <c r="AD263" s="111"/>
      <c r="AE263" s="111"/>
      <c r="AF263" s="111"/>
      <c r="AG263" s="111">
        <v>0</v>
      </c>
      <c r="AH263" s="111">
        <v>443525</v>
      </c>
      <c r="AI263" s="111">
        <v>0</v>
      </c>
      <c r="AJ263" s="111">
        <v>0</v>
      </c>
      <c r="AK263" s="111">
        <v>443525</v>
      </c>
      <c r="AL263" s="111">
        <v>56121</v>
      </c>
      <c r="AM263" s="111">
        <v>-15030</v>
      </c>
      <c r="AN263" s="111">
        <v>0</v>
      </c>
      <c r="AO263" s="111">
        <v>41091</v>
      </c>
      <c r="AP263" s="111">
        <v>92610</v>
      </c>
      <c r="AQ263" s="111">
        <v>143051</v>
      </c>
      <c r="AR263" s="111">
        <v>118768</v>
      </c>
      <c r="AS263" s="111">
        <v>118768</v>
      </c>
      <c r="AT263" s="111">
        <v>17850</v>
      </c>
      <c r="AU263" s="111">
        <v>30350</v>
      </c>
      <c r="AV263" s="111">
        <v>0</v>
      </c>
      <c r="AW263" s="111">
        <v>5640</v>
      </c>
      <c r="AX263" s="111">
        <v>9988</v>
      </c>
      <c r="AY263" s="111">
        <v>10000</v>
      </c>
      <c r="AZ263" s="111">
        <v>341565</v>
      </c>
      <c r="BA263" s="112">
        <v>484616</v>
      </c>
      <c r="BB263" s="111">
        <v>40685</v>
      </c>
      <c r="BC263" s="111">
        <v>61831</v>
      </c>
      <c r="BD263" s="111">
        <v>9621</v>
      </c>
      <c r="BE263" s="111">
        <v>12460</v>
      </c>
      <c r="BF263" s="112">
        <v>124597</v>
      </c>
      <c r="BG263" s="111">
        <v>145360</v>
      </c>
      <c r="BH263" s="111">
        <v>6029</v>
      </c>
      <c r="BI263" s="111">
        <v>6379</v>
      </c>
    </row>
    <row r="264" spans="1:61" s="113" customFormat="1">
      <c r="A264" s="110" t="s">
        <v>221</v>
      </c>
      <c r="B264" s="110" t="s">
        <v>481</v>
      </c>
      <c r="C264" s="110" t="s">
        <v>318</v>
      </c>
      <c r="D264" s="110" t="s">
        <v>288</v>
      </c>
      <c r="E264" s="110" t="s">
        <v>136</v>
      </c>
      <c r="F264" s="110" t="s">
        <v>320</v>
      </c>
      <c r="G264" s="110" t="s">
        <v>416</v>
      </c>
      <c r="H264" s="110" t="s">
        <v>326</v>
      </c>
      <c r="I264" s="110" t="s">
        <v>323</v>
      </c>
      <c r="J264" s="110" t="s">
        <v>328</v>
      </c>
      <c r="K264" s="111">
        <v>50</v>
      </c>
      <c r="L264" s="111">
        <v>1971</v>
      </c>
      <c r="M264" s="111">
        <v>1976</v>
      </c>
      <c r="N264" s="111">
        <v>29184</v>
      </c>
      <c r="O264" s="111">
        <v>103669</v>
      </c>
      <c r="P264" s="111">
        <v>103669</v>
      </c>
      <c r="Q264" s="111">
        <v>96608</v>
      </c>
      <c r="R264" s="111">
        <v>747</v>
      </c>
      <c r="S264" s="111"/>
      <c r="T264" s="111"/>
      <c r="U264" s="111">
        <v>747</v>
      </c>
      <c r="V264" s="111">
        <v>4125</v>
      </c>
      <c r="W264" s="111"/>
      <c r="X264" s="111"/>
      <c r="Y264" s="111">
        <v>4125</v>
      </c>
      <c r="Z264" s="111">
        <v>101480</v>
      </c>
      <c r="AA264" s="111"/>
      <c r="AB264" s="111"/>
      <c r="AC264" s="111">
        <v>101480</v>
      </c>
      <c r="AD264" s="111"/>
      <c r="AE264" s="111"/>
      <c r="AF264" s="111"/>
      <c r="AG264" s="111">
        <v>0</v>
      </c>
      <c r="AH264" s="111">
        <v>101480</v>
      </c>
      <c r="AI264" s="111"/>
      <c r="AJ264" s="111"/>
      <c r="AK264" s="111">
        <v>101480</v>
      </c>
      <c r="AL264" s="111">
        <v>2189</v>
      </c>
      <c r="AM264" s="111">
        <v>0</v>
      </c>
      <c r="AN264" s="111">
        <v>0</v>
      </c>
      <c r="AO264" s="111">
        <v>2189</v>
      </c>
      <c r="AP264" s="111">
        <v>3082</v>
      </c>
      <c r="AQ264" s="111">
        <v>51459</v>
      </c>
      <c r="AR264" s="111">
        <v>1710</v>
      </c>
      <c r="AS264" s="111">
        <v>1710</v>
      </c>
      <c r="AT264" s="111">
        <v>0</v>
      </c>
      <c r="AU264" s="111">
        <v>32000</v>
      </c>
      <c r="AV264" s="111">
        <v>0</v>
      </c>
      <c r="AW264" s="111">
        <v>1000</v>
      </c>
      <c r="AX264" s="111">
        <v>17500</v>
      </c>
      <c r="AY264" s="111">
        <v>0</v>
      </c>
      <c r="AZ264" s="111">
        <v>52210</v>
      </c>
      <c r="BA264" s="112">
        <v>103669</v>
      </c>
      <c r="BB264" s="111">
        <v>0</v>
      </c>
      <c r="BC264" s="111">
        <v>0</v>
      </c>
      <c r="BD264" s="111">
        <v>0</v>
      </c>
      <c r="BE264" s="111">
        <v>0</v>
      </c>
      <c r="BF264" s="112">
        <v>0</v>
      </c>
      <c r="BG264" s="111">
        <v>0</v>
      </c>
      <c r="BH264" s="111">
        <v>1850</v>
      </c>
      <c r="BI264" s="111">
        <v>532870</v>
      </c>
    </row>
    <row r="265" spans="1:61" s="113" customFormat="1">
      <c r="A265" s="110" t="s">
        <v>221</v>
      </c>
      <c r="B265" s="110" t="s">
        <v>481</v>
      </c>
      <c r="C265" s="110" t="s">
        <v>318</v>
      </c>
      <c r="D265" s="110" t="s">
        <v>288</v>
      </c>
      <c r="E265" s="110" t="s">
        <v>136</v>
      </c>
      <c r="F265" s="110" t="s">
        <v>320</v>
      </c>
      <c r="G265" s="110" t="s">
        <v>416</v>
      </c>
      <c r="H265" s="110" t="s">
        <v>326</v>
      </c>
      <c r="I265" s="110" t="s">
        <v>323</v>
      </c>
      <c r="J265" s="110" t="s">
        <v>328</v>
      </c>
      <c r="K265" s="111">
        <v>50</v>
      </c>
      <c r="L265" s="111">
        <v>1971</v>
      </c>
      <c r="M265" s="111">
        <v>1976</v>
      </c>
      <c r="N265" s="111">
        <v>51864</v>
      </c>
      <c r="O265" s="111">
        <v>116836</v>
      </c>
      <c r="P265" s="111">
        <v>116836</v>
      </c>
      <c r="Q265" s="111">
        <v>87862</v>
      </c>
      <c r="R265" s="111">
        <v>1214</v>
      </c>
      <c r="S265" s="111"/>
      <c r="T265" s="111"/>
      <c r="U265" s="111">
        <v>1214</v>
      </c>
      <c r="V265" s="111">
        <v>5080</v>
      </c>
      <c r="W265" s="111"/>
      <c r="X265" s="111"/>
      <c r="Y265" s="111">
        <v>5080</v>
      </c>
      <c r="Z265" s="111">
        <v>94156</v>
      </c>
      <c r="AA265" s="111">
        <v>0</v>
      </c>
      <c r="AB265" s="111">
        <v>0</v>
      </c>
      <c r="AC265" s="111">
        <v>94156</v>
      </c>
      <c r="AD265" s="111">
        <v>0</v>
      </c>
      <c r="AE265" s="111"/>
      <c r="AF265" s="111"/>
      <c r="AG265" s="111">
        <v>0</v>
      </c>
      <c r="AH265" s="111">
        <v>94156</v>
      </c>
      <c r="AI265" s="111">
        <v>0</v>
      </c>
      <c r="AJ265" s="111">
        <v>0</v>
      </c>
      <c r="AK265" s="111">
        <v>94156</v>
      </c>
      <c r="AL265" s="111">
        <v>22680</v>
      </c>
      <c r="AM265" s="111">
        <v>0</v>
      </c>
      <c r="AN265" s="111">
        <v>0</v>
      </c>
      <c r="AO265" s="111">
        <v>22680</v>
      </c>
      <c r="AP265" s="111">
        <v>4061</v>
      </c>
      <c r="AQ265" s="111">
        <v>33488</v>
      </c>
      <c r="AR265" s="111">
        <v>1148</v>
      </c>
      <c r="AS265" s="111">
        <v>1148</v>
      </c>
      <c r="AT265" s="111">
        <v>0</v>
      </c>
      <c r="AU265" s="111">
        <v>56500</v>
      </c>
      <c r="AV265" s="111">
        <v>0</v>
      </c>
      <c r="AW265" s="111">
        <v>0</v>
      </c>
      <c r="AX265" s="111">
        <v>13700</v>
      </c>
      <c r="AY265" s="111">
        <v>10000</v>
      </c>
      <c r="AZ265" s="111">
        <v>83348</v>
      </c>
      <c r="BA265" s="112">
        <v>116836</v>
      </c>
      <c r="BB265" s="111"/>
      <c r="BC265" s="111"/>
      <c r="BD265" s="111"/>
      <c r="BE265" s="111"/>
      <c r="BF265" s="112">
        <v>0</v>
      </c>
      <c r="BG265" s="111">
        <v>0</v>
      </c>
      <c r="BH265" s="111">
        <v>3000</v>
      </c>
      <c r="BI265" s="111">
        <v>21425</v>
      </c>
    </row>
    <row r="266" spans="1:61" s="113" customFormat="1">
      <c r="A266" s="110" t="s">
        <v>221</v>
      </c>
      <c r="B266" s="110" t="s">
        <v>481</v>
      </c>
      <c r="C266" s="110" t="s">
        <v>318</v>
      </c>
      <c r="D266" s="110" t="s">
        <v>288</v>
      </c>
      <c r="E266" s="110" t="s">
        <v>136</v>
      </c>
      <c r="F266" s="110" t="s">
        <v>320</v>
      </c>
      <c r="G266" s="110" t="s">
        <v>416</v>
      </c>
      <c r="H266" s="110" t="s">
        <v>326</v>
      </c>
      <c r="I266" s="110" t="s">
        <v>323</v>
      </c>
      <c r="J266" s="110" t="s">
        <v>328</v>
      </c>
      <c r="K266" s="111">
        <v>50</v>
      </c>
      <c r="L266" s="111">
        <v>1971</v>
      </c>
      <c r="M266" s="111">
        <v>1976</v>
      </c>
      <c r="N266" s="111">
        <v>47702</v>
      </c>
      <c r="O266" s="111">
        <v>109115</v>
      </c>
      <c r="P266" s="111">
        <v>109115</v>
      </c>
      <c r="Q266" s="111">
        <v>105970</v>
      </c>
      <c r="R266" s="111">
        <v>799</v>
      </c>
      <c r="S266" s="111"/>
      <c r="T266" s="111"/>
      <c r="U266" s="111">
        <v>799</v>
      </c>
      <c r="V266" s="111">
        <v>6508</v>
      </c>
      <c r="W266" s="111"/>
      <c r="X266" s="111"/>
      <c r="Y266" s="111">
        <v>6508</v>
      </c>
      <c r="Z266" s="111">
        <v>113277</v>
      </c>
      <c r="AA266" s="111">
        <v>0</v>
      </c>
      <c r="AB266" s="111">
        <v>0</v>
      </c>
      <c r="AC266" s="111">
        <v>113277</v>
      </c>
      <c r="AD266" s="111">
        <v>0</v>
      </c>
      <c r="AE266" s="111"/>
      <c r="AF266" s="111"/>
      <c r="AG266" s="111">
        <v>0</v>
      </c>
      <c r="AH266" s="111">
        <v>113277</v>
      </c>
      <c r="AI266" s="111">
        <v>0</v>
      </c>
      <c r="AJ266" s="111">
        <v>0</v>
      </c>
      <c r="AK266" s="111">
        <v>113277</v>
      </c>
      <c r="AL266" s="111">
        <v>-4162</v>
      </c>
      <c r="AM266" s="111">
        <v>0</v>
      </c>
      <c r="AN266" s="111">
        <v>0</v>
      </c>
      <c r="AO266" s="111">
        <v>-4162</v>
      </c>
      <c r="AP266" s="111">
        <v>7547</v>
      </c>
      <c r="AQ266" s="111">
        <v>35970</v>
      </c>
      <c r="AR266" s="111">
        <v>1145</v>
      </c>
      <c r="AS266" s="111">
        <v>1145</v>
      </c>
      <c r="AT266" s="111">
        <v>0</v>
      </c>
      <c r="AU266" s="111">
        <v>49500</v>
      </c>
      <c r="AV266" s="111">
        <v>0</v>
      </c>
      <c r="AW266" s="111">
        <v>0</v>
      </c>
      <c r="AX266" s="111">
        <v>10000</v>
      </c>
      <c r="AY266" s="111">
        <v>10000</v>
      </c>
      <c r="AZ266" s="111">
        <v>73145</v>
      </c>
      <c r="BA266" s="112">
        <v>109115</v>
      </c>
      <c r="BB266" s="111"/>
      <c r="BC266" s="111"/>
      <c r="BD266" s="111"/>
      <c r="BE266" s="111"/>
      <c r="BF266" s="112">
        <v>0</v>
      </c>
      <c r="BG266" s="111">
        <v>0</v>
      </c>
      <c r="BH266" s="111">
        <v>3500</v>
      </c>
      <c r="BI266" s="111">
        <v>21145</v>
      </c>
    </row>
    <row r="267" spans="1:61" s="113" customFormat="1">
      <c r="A267" s="110" t="s">
        <v>221</v>
      </c>
      <c r="B267" s="110" t="s">
        <v>481</v>
      </c>
      <c r="C267" s="110" t="s">
        <v>318</v>
      </c>
      <c r="D267" s="110" t="s">
        <v>518</v>
      </c>
      <c r="E267" s="110" t="s">
        <v>136</v>
      </c>
      <c r="F267" s="110" t="s">
        <v>320</v>
      </c>
      <c r="G267" s="110"/>
      <c r="H267" s="110" t="s">
        <v>362</v>
      </c>
      <c r="I267" s="110" t="s">
        <v>363</v>
      </c>
      <c r="J267" s="110" t="s">
        <v>339</v>
      </c>
      <c r="K267" s="111">
        <v>40</v>
      </c>
      <c r="L267" s="111">
        <v>1962</v>
      </c>
      <c r="M267" s="111">
        <v>1967</v>
      </c>
      <c r="N267" s="111">
        <v>3112785</v>
      </c>
      <c r="O267" s="111">
        <v>5837269</v>
      </c>
      <c r="P267" s="111">
        <v>6186452</v>
      </c>
      <c r="Q267" s="111">
        <v>3336549</v>
      </c>
      <c r="R267" s="111">
        <v>308272</v>
      </c>
      <c r="S267" s="111"/>
      <c r="T267" s="111"/>
      <c r="U267" s="111">
        <v>308272</v>
      </c>
      <c r="V267" s="111">
        <v>2731666</v>
      </c>
      <c r="W267" s="111"/>
      <c r="X267" s="111"/>
      <c r="Y267" s="111">
        <v>2731666</v>
      </c>
      <c r="Z267" s="111">
        <v>6376487</v>
      </c>
      <c r="AA267" s="111"/>
      <c r="AB267" s="111"/>
      <c r="AC267" s="111">
        <v>6376487</v>
      </c>
      <c r="AD267" s="111"/>
      <c r="AE267" s="111"/>
      <c r="AF267" s="111"/>
      <c r="AG267" s="111">
        <v>0</v>
      </c>
      <c r="AH267" s="111">
        <v>6376487</v>
      </c>
      <c r="AI267" s="111"/>
      <c r="AJ267" s="111"/>
      <c r="AK267" s="111">
        <v>6376487</v>
      </c>
      <c r="AL267" s="111">
        <v>-706140</v>
      </c>
      <c r="AM267" s="111">
        <v>325183</v>
      </c>
      <c r="AN267" s="111">
        <v>0</v>
      </c>
      <c r="AO267" s="111">
        <v>-380957</v>
      </c>
      <c r="AP267" s="111">
        <v>2062862</v>
      </c>
      <c r="AQ267" s="111">
        <v>3113701</v>
      </c>
      <c r="AR267" s="111">
        <v>291096</v>
      </c>
      <c r="AS267" s="111">
        <v>294821</v>
      </c>
      <c r="AT267" s="111">
        <v>298926</v>
      </c>
      <c r="AU267" s="111">
        <v>102446</v>
      </c>
      <c r="AV267" s="111">
        <v>0</v>
      </c>
      <c r="AW267" s="111">
        <v>31975</v>
      </c>
      <c r="AX267" s="111">
        <v>302700</v>
      </c>
      <c r="AY267" s="111">
        <v>10000</v>
      </c>
      <c r="AZ267" s="111">
        <v>2879871</v>
      </c>
      <c r="BA267" s="112">
        <v>5995530</v>
      </c>
      <c r="BB267" s="111">
        <v>342325</v>
      </c>
      <c r="BC267" s="111">
        <v>891592</v>
      </c>
      <c r="BD267" s="111">
        <v>116303</v>
      </c>
      <c r="BE267" s="111">
        <v>845828</v>
      </c>
      <c r="BF267" s="112">
        <v>2196048</v>
      </c>
      <c r="BG267" s="111">
        <v>2829659</v>
      </c>
      <c r="BH267" s="111">
        <v>75345</v>
      </c>
      <c r="BI267" s="111">
        <v>103810</v>
      </c>
    </row>
    <row r="268" spans="1:61" s="113" customFormat="1">
      <c r="A268" s="110" t="s">
        <v>221</v>
      </c>
      <c r="B268" s="110" t="s">
        <v>481</v>
      </c>
      <c r="C268" s="110" t="s">
        <v>318</v>
      </c>
      <c r="D268" s="110" t="s">
        <v>518</v>
      </c>
      <c r="E268" s="110" t="s">
        <v>136</v>
      </c>
      <c r="F268" s="110" t="s">
        <v>320</v>
      </c>
      <c r="G268" s="110"/>
      <c r="H268" s="110" t="s">
        <v>362</v>
      </c>
      <c r="I268" s="110" t="s">
        <v>363</v>
      </c>
      <c r="J268" s="110" t="s">
        <v>339</v>
      </c>
      <c r="K268" s="111">
        <v>40</v>
      </c>
      <c r="L268" s="111">
        <v>1962</v>
      </c>
      <c r="M268" s="111">
        <v>1967</v>
      </c>
      <c r="N268" s="111">
        <v>2290169</v>
      </c>
      <c r="O268" s="111">
        <v>5391733</v>
      </c>
      <c r="P268" s="111">
        <v>5409783</v>
      </c>
      <c r="Q268" s="111">
        <v>2937944</v>
      </c>
      <c r="R268" s="111">
        <v>392607</v>
      </c>
      <c r="S268" s="111"/>
      <c r="T268" s="111"/>
      <c r="U268" s="111">
        <v>392607</v>
      </c>
      <c r="V268" s="111">
        <v>2337532</v>
      </c>
      <c r="W268" s="111"/>
      <c r="X268" s="111"/>
      <c r="Y268" s="111">
        <v>2337532</v>
      </c>
      <c r="Z268" s="111">
        <v>5668083</v>
      </c>
      <c r="AA268" s="111"/>
      <c r="AB268" s="111"/>
      <c r="AC268" s="111">
        <v>5668083</v>
      </c>
      <c r="AD268" s="111"/>
      <c r="AE268" s="111"/>
      <c r="AF268" s="111"/>
      <c r="AG268" s="111">
        <v>0</v>
      </c>
      <c r="AH268" s="111">
        <v>5668083</v>
      </c>
      <c r="AI268" s="111"/>
      <c r="AJ268" s="111"/>
      <c r="AK268" s="111">
        <v>5668083</v>
      </c>
      <c r="AL268" s="111">
        <v>-732098</v>
      </c>
      <c r="AM268" s="111">
        <v>-154761</v>
      </c>
      <c r="AN268" s="111">
        <v>0</v>
      </c>
      <c r="AO268" s="111">
        <v>-886859</v>
      </c>
      <c r="AP268" s="111">
        <v>802712</v>
      </c>
      <c r="AQ268" s="111">
        <v>1329916</v>
      </c>
      <c r="AR268" s="111">
        <v>214666</v>
      </c>
      <c r="AS268" s="111">
        <v>217716</v>
      </c>
      <c r="AT268" s="111">
        <v>153285</v>
      </c>
      <c r="AU268" s="111">
        <v>152000</v>
      </c>
      <c r="AV268" s="111">
        <v>0</v>
      </c>
      <c r="AW268" s="111">
        <v>31975</v>
      </c>
      <c r="AX268" s="111">
        <v>70000</v>
      </c>
      <c r="AY268" s="111">
        <v>0</v>
      </c>
      <c r="AZ268" s="111">
        <v>3469394</v>
      </c>
      <c r="BA268" s="112">
        <v>4781224</v>
      </c>
      <c r="BB268" s="111">
        <v>418708</v>
      </c>
      <c r="BC268" s="111">
        <v>918481</v>
      </c>
      <c r="BD268" s="111">
        <v>83313</v>
      </c>
      <c r="BE268" s="111">
        <v>985318</v>
      </c>
      <c r="BF268" s="112">
        <v>2405820</v>
      </c>
      <c r="BG268" s="111">
        <v>3080730</v>
      </c>
      <c r="BH268" s="111">
        <v>55266</v>
      </c>
      <c r="BI268" s="111">
        <v>85223</v>
      </c>
    </row>
    <row r="269" spans="1:61" s="113" customFormat="1">
      <c r="A269" s="110" t="s">
        <v>221</v>
      </c>
      <c r="B269" s="110" t="s">
        <v>481</v>
      </c>
      <c r="C269" s="110" t="s">
        <v>318</v>
      </c>
      <c r="D269" s="110" t="s">
        <v>518</v>
      </c>
      <c r="E269" s="110" t="s">
        <v>136</v>
      </c>
      <c r="F269" s="110" t="s">
        <v>320</v>
      </c>
      <c r="G269" s="110" t="s">
        <v>361</v>
      </c>
      <c r="H269" s="110" t="s">
        <v>362</v>
      </c>
      <c r="I269" s="110" t="s">
        <v>363</v>
      </c>
      <c r="J269" s="110" t="s">
        <v>339</v>
      </c>
      <c r="K269" s="111">
        <v>40</v>
      </c>
      <c r="L269" s="111">
        <v>1962</v>
      </c>
      <c r="M269" s="111">
        <v>1967</v>
      </c>
      <c r="N269" s="111">
        <v>2102632</v>
      </c>
      <c r="O269" s="111">
        <v>6087522</v>
      </c>
      <c r="P269" s="111">
        <v>6177683</v>
      </c>
      <c r="Q269" s="111">
        <v>3133285</v>
      </c>
      <c r="R269" s="111">
        <v>292886</v>
      </c>
      <c r="S269" s="111"/>
      <c r="T269" s="111"/>
      <c r="U269" s="111">
        <v>292886</v>
      </c>
      <c r="V269" s="111">
        <v>1805041</v>
      </c>
      <c r="W269" s="111"/>
      <c r="X269" s="111"/>
      <c r="Y269" s="111">
        <v>1805041</v>
      </c>
      <c r="Z269" s="111">
        <v>5231212</v>
      </c>
      <c r="AA269" s="111">
        <v>0</v>
      </c>
      <c r="AB269" s="111">
        <v>0</v>
      </c>
      <c r="AC269" s="111">
        <v>5231212</v>
      </c>
      <c r="AD269" s="111"/>
      <c r="AE269" s="111"/>
      <c r="AF269" s="111"/>
      <c r="AG269" s="111">
        <v>0</v>
      </c>
      <c r="AH269" s="111">
        <v>5231212</v>
      </c>
      <c r="AI269" s="111">
        <v>0</v>
      </c>
      <c r="AJ269" s="111">
        <v>0</v>
      </c>
      <c r="AK269" s="111">
        <v>5231212</v>
      </c>
      <c r="AL269" s="111">
        <v>929516</v>
      </c>
      <c r="AM269" s="111">
        <v>-569488</v>
      </c>
      <c r="AN269" s="111">
        <v>0</v>
      </c>
      <c r="AO269" s="111">
        <v>360028</v>
      </c>
      <c r="AP269" s="111">
        <v>699086</v>
      </c>
      <c r="AQ269" s="111">
        <v>1755769</v>
      </c>
      <c r="AR269" s="111">
        <v>347602</v>
      </c>
      <c r="AS269" s="111">
        <v>351352</v>
      </c>
      <c r="AT269" s="111">
        <v>194092</v>
      </c>
      <c r="AU269" s="111">
        <v>230973</v>
      </c>
      <c r="AV269" s="111">
        <v>0</v>
      </c>
      <c r="AW269" s="111">
        <v>25580</v>
      </c>
      <c r="AX269" s="111">
        <v>58400</v>
      </c>
      <c r="AY269" s="111">
        <v>20000</v>
      </c>
      <c r="AZ269" s="111">
        <v>3835471</v>
      </c>
      <c r="BA269" s="112">
        <v>5591240</v>
      </c>
      <c r="BB269" s="111">
        <v>398600</v>
      </c>
      <c r="BC269" s="111">
        <v>791635</v>
      </c>
      <c r="BD269" s="111">
        <v>139952</v>
      </c>
      <c r="BE269" s="111">
        <v>774893</v>
      </c>
      <c r="BF269" s="112">
        <v>2105080</v>
      </c>
      <c r="BG269" s="111">
        <v>2724662</v>
      </c>
      <c r="BH269" s="111">
        <v>53003</v>
      </c>
      <c r="BI269" s="111">
        <v>105325</v>
      </c>
    </row>
    <row r="270" spans="1:61" s="113" customFormat="1">
      <c r="A270" s="110" t="s">
        <v>221</v>
      </c>
      <c r="B270" s="110" t="s">
        <v>481</v>
      </c>
      <c r="C270" s="110" t="s">
        <v>318</v>
      </c>
      <c r="D270" s="110" t="s">
        <v>519</v>
      </c>
      <c r="E270" s="110" t="s">
        <v>136</v>
      </c>
      <c r="F270" s="110" t="s">
        <v>320</v>
      </c>
      <c r="G270" s="110" t="s">
        <v>520</v>
      </c>
      <c r="H270" s="110" t="s">
        <v>326</v>
      </c>
      <c r="I270" s="110" t="s">
        <v>284</v>
      </c>
      <c r="J270" s="110" t="s">
        <v>378</v>
      </c>
      <c r="K270" s="111">
        <v>16</v>
      </c>
      <c r="L270" s="111">
        <v>1981</v>
      </c>
      <c r="M270" s="111">
        <v>1988</v>
      </c>
      <c r="N270" s="111">
        <v>76264</v>
      </c>
      <c r="O270" s="111">
        <v>216719</v>
      </c>
      <c r="P270" s="111">
        <v>224372</v>
      </c>
      <c r="Q270" s="111">
        <v>149265</v>
      </c>
      <c r="R270" s="111">
        <v>26801</v>
      </c>
      <c r="S270" s="111"/>
      <c r="T270" s="111"/>
      <c r="U270" s="111">
        <v>26801</v>
      </c>
      <c r="V270" s="111">
        <v>52390</v>
      </c>
      <c r="W270" s="111"/>
      <c r="X270" s="111"/>
      <c r="Y270" s="111">
        <v>52390</v>
      </c>
      <c r="Z270" s="111">
        <v>228456</v>
      </c>
      <c r="AA270" s="111"/>
      <c r="AB270" s="111"/>
      <c r="AC270" s="111">
        <v>228456</v>
      </c>
      <c r="AD270" s="111"/>
      <c r="AE270" s="111"/>
      <c r="AF270" s="111"/>
      <c r="AG270" s="111">
        <v>0</v>
      </c>
      <c r="AH270" s="111">
        <v>228456</v>
      </c>
      <c r="AI270" s="111"/>
      <c r="AJ270" s="111"/>
      <c r="AK270" s="111">
        <v>228456</v>
      </c>
      <c r="AL270" s="111">
        <v>-5302</v>
      </c>
      <c r="AM270" s="111">
        <v>1193</v>
      </c>
      <c r="AN270" s="111">
        <v>25</v>
      </c>
      <c r="AO270" s="111">
        <v>-4084</v>
      </c>
      <c r="AP270" s="111">
        <v>11278</v>
      </c>
      <c r="AQ270" s="111">
        <v>147108</v>
      </c>
      <c r="AR270" s="111">
        <v>17346</v>
      </c>
      <c r="AS270" s="111">
        <v>26181</v>
      </c>
      <c r="AT270" s="111">
        <v>1151</v>
      </c>
      <c r="AU270" s="111">
        <v>13000</v>
      </c>
      <c r="AV270" s="111">
        <v>0</v>
      </c>
      <c r="AW270" s="111">
        <v>0</v>
      </c>
      <c r="AX270" s="111">
        <v>0</v>
      </c>
      <c r="AY270" s="111">
        <v>10000</v>
      </c>
      <c r="AZ270" s="111">
        <v>78446</v>
      </c>
      <c r="BA270" s="112">
        <v>224372</v>
      </c>
      <c r="BB270" s="111">
        <v>71483</v>
      </c>
      <c r="BC270" s="111"/>
      <c r="BD270" s="111">
        <v>17850</v>
      </c>
      <c r="BE270" s="111">
        <v>31400</v>
      </c>
      <c r="BF270" s="112">
        <v>120733</v>
      </c>
      <c r="BG270" s="111">
        <v>138059</v>
      </c>
      <c r="BH270" s="111">
        <v>2544</v>
      </c>
      <c r="BI270" s="111">
        <v>2821</v>
      </c>
    </row>
    <row r="271" spans="1:61" s="113" customFormat="1">
      <c r="A271" s="110" t="s">
        <v>221</v>
      </c>
      <c r="B271" s="110" t="s">
        <v>481</v>
      </c>
      <c r="C271" s="110" t="s">
        <v>318</v>
      </c>
      <c r="D271" s="110" t="s">
        <v>519</v>
      </c>
      <c r="E271" s="110" t="s">
        <v>136</v>
      </c>
      <c r="F271" s="110" t="s">
        <v>320</v>
      </c>
      <c r="G271" s="110" t="s">
        <v>520</v>
      </c>
      <c r="H271" s="110" t="s">
        <v>326</v>
      </c>
      <c r="I271" s="110" t="s">
        <v>284</v>
      </c>
      <c r="J271" s="110" t="s">
        <v>378</v>
      </c>
      <c r="K271" s="111">
        <v>16</v>
      </c>
      <c r="L271" s="111">
        <v>1981</v>
      </c>
      <c r="M271" s="111">
        <v>1988</v>
      </c>
      <c r="N271" s="111">
        <v>49180</v>
      </c>
      <c r="O271" s="111">
        <v>186796</v>
      </c>
      <c r="P271" s="111">
        <v>178014</v>
      </c>
      <c r="Q271" s="111">
        <v>132041</v>
      </c>
      <c r="R271" s="111">
        <v>28998</v>
      </c>
      <c r="S271" s="111"/>
      <c r="T271" s="111"/>
      <c r="U271" s="111">
        <v>28998</v>
      </c>
      <c r="V271" s="111">
        <v>45930</v>
      </c>
      <c r="W271" s="111"/>
      <c r="X271" s="111"/>
      <c r="Y271" s="111">
        <v>45930</v>
      </c>
      <c r="Z271" s="111">
        <v>206969</v>
      </c>
      <c r="AA271" s="111"/>
      <c r="AB271" s="111"/>
      <c r="AC271" s="111">
        <v>206969</v>
      </c>
      <c r="AD271" s="111"/>
      <c r="AE271" s="111"/>
      <c r="AF271" s="111"/>
      <c r="AG271" s="111">
        <v>0</v>
      </c>
      <c r="AH271" s="111">
        <v>206969</v>
      </c>
      <c r="AI271" s="111"/>
      <c r="AJ271" s="111"/>
      <c r="AK271" s="111">
        <v>206969</v>
      </c>
      <c r="AL271" s="111">
        <v>-10375</v>
      </c>
      <c r="AM271" s="111">
        <v>-18705</v>
      </c>
      <c r="AN271" s="111">
        <v>125</v>
      </c>
      <c r="AO271" s="111">
        <v>-28955</v>
      </c>
      <c r="AP271" s="111">
        <v>8320</v>
      </c>
      <c r="AQ271" s="111">
        <v>112050</v>
      </c>
      <c r="AR271" s="111">
        <v>21538</v>
      </c>
      <c r="AS271" s="111">
        <v>27193</v>
      </c>
      <c r="AT271" s="111">
        <v>10670</v>
      </c>
      <c r="AU271" s="111">
        <v>14500</v>
      </c>
      <c r="AV271" s="111">
        <v>0</v>
      </c>
      <c r="AW271" s="111">
        <v>0</v>
      </c>
      <c r="AX271" s="111">
        <v>0</v>
      </c>
      <c r="AY271" s="111">
        <v>7500</v>
      </c>
      <c r="AZ271" s="111">
        <v>80401</v>
      </c>
      <c r="BA271" s="112">
        <v>178014</v>
      </c>
      <c r="BB271" s="111">
        <v>65448</v>
      </c>
      <c r="BC271" s="111"/>
      <c r="BD271" s="111">
        <v>18591</v>
      </c>
      <c r="BE271" s="111">
        <v>28415</v>
      </c>
      <c r="BF271" s="112">
        <v>112454</v>
      </c>
      <c r="BG271" s="111">
        <v>129933</v>
      </c>
      <c r="BH271" s="111">
        <v>1625</v>
      </c>
      <c r="BI271" s="111">
        <v>2102</v>
      </c>
    </row>
    <row r="272" spans="1:61" s="113" customFormat="1">
      <c r="A272" s="110" t="s">
        <v>221</v>
      </c>
      <c r="B272" s="110" t="s">
        <v>481</v>
      </c>
      <c r="C272" s="110" t="s">
        <v>318</v>
      </c>
      <c r="D272" s="110" t="s">
        <v>521</v>
      </c>
      <c r="E272" s="110" t="s">
        <v>136</v>
      </c>
      <c r="F272" s="110" t="s">
        <v>320</v>
      </c>
      <c r="G272" s="110" t="s">
        <v>371</v>
      </c>
      <c r="H272" s="110" t="s">
        <v>372</v>
      </c>
      <c r="I272" s="110" t="s">
        <v>363</v>
      </c>
      <c r="J272" s="110" t="s">
        <v>328</v>
      </c>
      <c r="K272" s="111">
        <v>10</v>
      </c>
      <c r="L272" s="111">
        <v>1997</v>
      </c>
      <c r="M272" s="111">
        <v>1997</v>
      </c>
      <c r="N272" s="111"/>
      <c r="O272" s="111"/>
      <c r="P272" s="111">
        <v>0</v>
      </c>
      <c r="Q272" s="111">
        <v>0</v>
      </c>
      <c r="R272" s="111"/>
      <c r="S272" s="111"/>
      <c r="T272" s="111"/>
      <c r="U272" s="111">
        <v>0</v>
      </c>
      <c r="V272" s="111"/>
      <c r="W272" s="111"/>
      <c r="X272" s="111"/>
      <c r="Y272" s="111">
        <v>0</v>
      </c>
      <c r="Z272" s="111"/>
      <c r="AA272" s="111"/>
      <c r="AB272" s="111"/>
      <c r="AC272" s="111">
        <v>0</v>
      </c>
      <c r="AD272" s="111"/>
      <c r="AE272" s="111"/>
      <c r="AF272" s="111"/>
      <c r="AG272" s="111">
        <v>0</v>
      </c>
      <c r="AH272" s="111">
        <v>0</v>
      </c>
      <c r="AI272" s="111"/>
      <c r="AJ272" s="111"/>
      <c r="AK272" s="111">
        <v>0</v>
      </c>
      <c r="AL272" s="111">
        <v>0</v>
      </c>
      <c r="AM272" s="111">
        <v>0</v>
      </c>
      <c r="AN272" s="111">
        <v>0</v>
      </c>
      <c r="AO272" s="111">
        <v>0</v>
      </c>
      <c r="AP272" s="111">
        <v>34805</v>
      </c>
      <c r="AQ272" s="111">
        <v>39096</v>
      </c>
      <c r="AR272" s="111">
        <v>225</v>
      </c>
      <c r="AS272" s="111">
        <v>225</v>
      </c>
      <c r="AT272" s="111">
        <v>350</v>
      </c>
      <c r="AU272" s="111">
        <v>15000</v>
      </c>
      <c r="AV272" s="111">
        <v>0</v>
      </c>
      <c r="AW272" s="111">
        <v>4000</v>
      </c>
      <c r="AX272" s="111">
        <v>0</v>
      </c>
      <c r="AY272" s="111">
        <v>0</v>
      </c>
      <c r="AZ272" s="111">
        <v>24485</v>
      </c>
      <c r="BA272" s="112">
        <v>63581</v>
      </c>
      <c r="BB272" s="111">
        <v>0</v>
      </c>
      <c r="BC272" s="111">
        <v>3000</v>
      </c>
      <c r="BD272" s="111">
        <v>0</v>
      </c>
      <c r="BE272" s="111">
        <v>9347</v>
      </c>
      <c r="BF272" s="112">
        <v>12347</v>
      </c>
      <c r="BG272" s="111">
        <v>14296</v>
      </c>
      <c r="BH272" s="111">
        <v>1498</v>
      </c>
      <c r="BI272" s="111">
        <v>1648</v>
      </c>
    </row>
    <row r="273" spans="1:61" s="113" customFormat="1">
      <c r="A273" s="110" t="s">
        <v>221</v>
      </c>
      <c r="B273" s="110" t="s">
        <v>481</v>
      </c>
      <c r="C273" s="110" t="s">
        <v>318</v>
      </c>
      <c r="D273" s="110" t="s">
        <v>521</v>
      </c>
      <c r="E273" s="110" t="s">
        <v>136</v>
      </c>
      <c r="F273" s="110" t="s">
        <v>320</v>
      </c>
      <c r="G273" s="110" t="s">
        <v>371</v>
      </c>
      <c r="H273" s="110" t="s">
        <v>372</v>
      </c>
      <c r="I273" s="110" t="s">
        <v>363</v>
      </c>
      <c r="J273" s="110" t="s">
        <v>328</v>
      </c>
      <c r="K273" s="111">
        <v>11</v>
      </c>
      <c r="L273" s="111">
        <v>1997</v>
      </c>
      <c r="M273" s="111">
        <v>1997</v>
      </c>
      <c r="N273" s="111"/>
      <c r="O273" s="111"/>
      <c r="P273" s="111">
        <v>0</v>
      </c>
      <c r="Q273" s="111">
        <v>0</v>
      </c>
      <c r="R273" s="111"/>
      <c r="S273" s="111"/>
      <c r="T273" s="111"/>
      <c r="U273" s="111">
        <v>0</v>
      </c>
      <c r="V273" s="111"/>
      <c r="W273" s="111"/>
      <c r="X273" s="111"/>
      <c r="Y273" s="111">
        <v>0</v>
      </c>
      <c r="Z273" s="111"/>
      <c r="AA273" s="111"/>
      <c r="AB273" s="111"/>
      <c r="AC273" s="111">
        <v>0</v>
      </c>
      <c r="AD273" s="111"/>
      <c r="AE273" s="111"/>
      <c r="AF273" s="111"/>
      <c r="AG273" s="111">
        <v>0</v>
      </c>
      <c r="AH273" s="111">
        <v>0</v>
      </c>
      <c r="AI273" s="111"/>
      <c r="AJ273" s="111"/>
      <c r="AK273" s="111">
        <v>0</v>
      </c>
      <c r="AL273" s="111">
        <v>0</v>
      </c>
      <c r="AM273" s="111">
        <v>0</v>
      </c>
      <c r="AN273" s="111">
        <v>0</v>
      </c>
      <c r="AO273" s="111">
        <v>0</v>
      </c>
      <c r="AP273" s="111">
        <v>59650</v>
      </c>
      <c r="AQ273" s="111">
        <v>70492</v>
      </c>
      <c r="AR273" s="111">
        <v>200</v>
      </c>
      <c r="AS273" s="111">
        <v>200</v>
      </c>
      <c r="AT273" s="111">
        <v>225</v>
      </c>
      <c r="AU273" s="111">
        <v>15000</v>
      </c>
      <c r="AV273" s="111">
        <v>0</v>
      </c>
      <c r="AW273" s="111">
        <v>0</v>
      </c>
      <c r="AX273" s="111">
        <v>60000</v>
      </c>
      <c r="AY273" s="111">
        <v>0</v>
      </c>
      <c r="AZ273" s="111">
        <v>85831</v>
      </c>
      <c r="BA273" s="112">
        <v>156323</v>
      </c>
      <c r="BB273" s="111">
        <v>0</v>
      </c>
      <c r="BC273" s="111">
        <v>100</v>
      </c>
      <c r="BD273" s="111">
        <v>5352</v>
      </c>
      <c r="BE273" s="111">
        <v>10603</v>
      </c>
      <c r="BF273" s="112">
        <v>16055</v>
      </c>
      <c r="BG273" s="111">
        <v>18455</v>
      </c>
      <c r="BH273" s="111">
        <v>3571</v>
      </c>
      <c r="BI273" s="111">
        <v>3901</v>
      </c>
    </row>
    <row r="274" spans="1:61" s="113" customFormat="1">
      <c r="A274" s="110" t="s">
        <v>221</v>
      </c>
      <c r="B274" s="110" t="s">
        <v>481</v>
      </c>
      <c r="C274" s="110" t="s">
        <v>318</v>
      </c>
      <c r="D274" s="110" t="s">
        <v>521</v>
      </c>
      <c r="E274" s="110" t="s">
        <v>136</v>
      </c>
      <c r="F274" s="110" t="s">
        <v>320</v>
      </c>
      <c r="G274" s="110" t="s">
        <v>371</v>
      </c>
      <c r="H274" s="110" t="s">
        <v>372</v>
      </c>
      <c r="I274" s="110" t="s">
        <v>363</v>
      </c>
      <c r="J274" s="110" t="s">
        <v>328</v>
      </c>
      <c r="K274" s="111">
        <v>12</v>
      </c>
      <c r="L274" s="111">
        <v>1997</v>
      </c>
      <c r="M274" s="111">
        <v>1997</v>
      </c>
      <c r="N274" s="111"/>
      <c r="O274" s="111"/>
      <c r="P274" s="111">
        <v>0</v>
      </c>
      <c r="Q274" s="111">
        <v>0</v>
      </c>
      <c r="R274" s="111"/>
      <c r="S274" s="111"/>
      <c r="T274" s="111"/>
      <c r="U274" s="111">
        <v>0</v>
      </c>
      <c r="V274" s="111"/>
      <c r="W274" s="111"/>
      <c r="X274" s="111"/>
      <c r="Y274" s="111">
        <v>0</v>
      </c>
      <c r="Z274" s="111">
        <v>0</v>
      </c>
      <c r="AA274" s="111">
        <v>0</v>
      </c>
      <c r="AB274" s="111">
        <v>0</v>
      </c>
      <c r="AC274" s="111">
        <v>0</v>
      </c>
      <c r="AD274" s="111"/>
      <c r="AE274" s="111"/>
      <c r="AF274" s="111"/>
      <c r="AG274" s="111">
        <v>0</v>
      </c>
      <c r="AH274" s="111">
        <v>0</v>
      </c>
      <c r="AI274" s="111">
        <v>0</v>
      </c>
      <c r="AJ274" s="111">
        <v>0</v>
      </c>
      <c r="AK274" s="111">
        <v>0</v>
      </c>
      <c r="AL274" s="111">
        <v>0</v>
      </c>
      <c r="AM274" s="111">
        <v>0</v>
      </c>
      <c r="AN274" s="111">
        <v>0</v>
      </c>
      <c r="AO274" s="111">
        <v>0</v>
      </c>
      <c r="AP274" s="111">
        <v>47132</v>
      </c>
      <c r="AQ274" s="111">
        <v>63256</v>
      </c>
      <c r="AR274" s="111">
        <v>328</v>
      </c>
      <c r="AS274" s="111">
        <v>328</v>
      </c>
      <c r="AT274" s="111">
        <v>240</v>
      </c>
      <c r="AU274" s="111">
        <v>16000</v>
      </c>
      <c r="AV274" s="111">
        <v>0</v>
      </c>
      <c r="AW274" s="111">
        <v>7200</v>
      </c>
      <c r="AX274" s="111">
        <v>0</v>
      </c>
      <c r="AY274" s="111">
        <v>0</v>
      </c>
      <c r="AZ274" s="111">
        <v>32820</v>
      </c>
      <c r="BA274" s="112">
        <v>96076</v>
      </c>
      <c r="BB274" s="111">
        <v>0</v>
      </c>
      <c r="BC274" s="111">
        <v>0</v>
      </c>
      <c r="BD274" s="111">
        <v>11478</v>
      </c>
      <c r="BE274" s="111">
        <v>12316</v>
      </c>
      <c r="BF274" s="112">
        <v>23794</v>
      </c>
      <c r="BG274" s="111">
        <v>26606</v>
      </c>
      <c r="BH274" s="111">
        <v>2978</v>
      </c>
      <c r="BI274" s="111">
        <v>3167</v>
      </c>
    </row>
    <row r="275" spans="1:61" s="113" customFormat="1">
      <c r="A275" s="110" t="s">
        <v>221</v>
      </c>
      <c r="B275" s="110" t="s">
        <v>522</v>
      </c>
      <c r="C275" s="110" t="s">
        <v>318</v>
      </c>
      <c r="D275" s="110" t="s">
        <v>523</v>
      </c>
      <c r="E275" s="110" t="s">
        <v>136</v>
      </c>
      <c r="F275" s="110" t="s">
        <v>320</v>
      </c>
      <c r="G275" s="110" t="s">
        <v>365</v>
      </c>
      <c r="H275" s="110" t="s">
        <v>326</v>
      </c>
      <c r="I275" s="110" t="s">
        <v>354</v>
      </c>
      <c r="J275" s="110" t="s">
        <v>347</v>
      </c>
      <c r="K275" s="111">
        <v>70</v>
      </c>
      <c r="L275" s="111">
        <v>1950</v>
      </c>
      <c r="M275" s="111">
        <v>1952</v>
      </c>
      <c r="N275" s="111"/>
      <c r="O275" s="111"/>
      <c r="P275" s="111">
        <v>0</v>
      </c>
      <c r="Q275" s="111">
        <v>0</v>
      </c>
      <c r="R275" s="111"/>
      <c r="S275" s="111"/>
      <c r="T275" s="111"/>
      <c r="U275" s="111">
        <v>0</v>
      </c>
      <c r="V275" s="111"/>
      <c r="W275" s="111"/>
      <c r="X275" s="111"/>
      <c r="Y275" s="111">
        <v>0</v>
      </c>
      <c r="Z275" s="111">
        <v>0</v>
      </c>
      <c r="AA275" s="111">
        <v>0</v>
      </c>
      <c r="AB275" s="111">
        <v>0</v>
      </c>
      <c r="AC275" s="111">
        <v>0</v>
      </c>
      <c r="AD275" s="111"/>
      <c r="AE275" s="111"/>
      <c r="AF275" s="111"/>
      <c r="AG275" s="111">
        <v>0</v>
      </c>
      <c r="AH275" s="111">
        <v>0</v>
      </c>
      <c r="AI275" s="111">
        <v>0</v>
      </c>
      <c r="AJ275" s="111">
        <v>0</v>
      </c>
      <c r="AK275" s="111">
        <v>0</v>
      </c>
      <c r="AL275" s="111">
        <v>0</v>
      </c>
      <c r="AM275" s="111">
        <v>0</v>
      </c>
      <c r="AN275" s="111">
        <v>0</v>
      </c>
      <c r="AO275" s="111">
        <v>0</v>
      </c>
      <c r="AP275" s="111">
        <v>8511</v>
      </c>
      <c r="AQ275" s="111">
        <v>37512</v>
      </c>
      <c r="AR275" s="111">
        <v>6240</v>
      </c>
      <c r="AS275" s="111">
        <v>6240</v>
      </c>
      <c r="AT275" s="111">
        <v>920</v>
      </c>
      <c r="AU275" s="111">
        <v>3000</v>
      </c>
      <c r="AV275" s="111">
        <v>0</v>
      </c>
      <c r="AW275" s="111">
        <v>1000</v>
      </c>
      <c r="AX275" s="111">
        <v>3900</v>
      </c>
      <c r="AY275" s="111">
        <v>0</v>
      </c>
      <c r="AZ275" s="111">
        <v>44020</v>
      </c>
      <c r="BA275" s="112">
        <v>73550</v>
      </c>
      <c r="BB275" s="111">
        <v>0</v>
      </c>
      <c r="BC275" s="111">
        <v>0</v>
      </c>
      <c r="BD275" s="111">
        <v>0</v>
      </c>
      <c r="BE275" s="111">
        <v>0</v>
      </c>
      <c r="BF275" s="112">
        <v>0</v>
      </c>
      <c r="BG275" s="111">
        <v>0</v>
      </c>
      <c r="BH275" s="111">
        <v>1793</v>
      </c>
      <c r="BI275" s="111">
        <v>1793</v>
      </c>
    </row>
    <row r="276" spans="1:61" s="113" customFormat="1">
      <c r="A276" s="110" t="s">
        <v>221</v>
      </c>
      <c r="B276" s="110" t="s">
        <v>522</v>
      </c>
      <c r="C276" s="110" t="s">
        <v>318</v>
      </c>
      <c r="D276" s="110" t="s">
        <v>523</v>
      </c>
      <c r="E276" s="110" t="s">
        <v>136</v>
      </c>
      <c r="F276" s="110" t="s">
        <v>320</v>
      </c>
      <c r="G276" s="110" t="s">
        <v>365</v>
      </c>
      <c r="H276" s="110" t="s">
        <v>326</v>
      </c>
      <c r="I276" s="110" t="s">
        <v>354</v>
      </c>
      <c r="J276" s="110" t="s">
        <v>347</v>
      </c>
      <c r="K276" s="111">
        <v>70</v>
      </c>
      <c r="L276" s="111">
        <v>1950</v>
      </c>
      <c r="M276" s="111">
        <v>1952</v>
      </c>
      <c r="N276" s="111"/>
      <c r="O276" s="111"/>
      <c r="P276" s="111">
        <v>0</v>
      </c>
      <c r="Q276" s="111">
        <v>0</v>
      </c>
      <c r="R276" s="111"/>
      <c r="S276" s="111"/>
      <c r="T276" s="111"/>
      <c r="U276" s="111">
        <v>0</v>
      </c>
      <c r="V276" s="111"/>
      <c r="W276" s="111"/>
      <c r="X276" s="111"/>
      <c r="Y276" s="111">
        <v>0</v>
      </c>
      <c r="Z276" s="111">
        <v>0</v>
      </c>
      <c r="AA276" s="111">
        <v>0</v>
      </c>
      <c r="AB276" s="111">
        <v>0</v>
      </c>
      <c r="AC276" s="111">
        <v>0</v>
      </c>
      <c r="AD276" s="111"/>
      <c r="AE276" s="111"/>
      <c r="AF276" s="111"/>
      <c r="AG276" s="111">
        <v>0</v>
      </c>
      <c r="AH276" s="111">
        <v>0</v>
      </c>
      <c r="AI276" s="111">
        <v>0</v>
      </c>
      <c r="AJ276" s="111">
        <v>0</v>
      </c>
      <c r="AK276" s="111">
        <v>0</v>
      </c>
      <c r="AL276" s="111">
        <v>0</v>
      </c>
      <c r="AM276" s="111">
        <v>0</v>
      </c>
      <c r="AN276" s="111">
        <v>0</v>
      </c>
      <c r="AO276" s="111">
        <v>0</v>
      </c>
      <c r="AP276" s="111">
        <v>11891</v>
      </c>
      <c r="AQ276" s="111">
        <v>50200</v>
      </c>
      <c r="AR276" s="111">
        <v>9405</v>
      </c>
      <c r="AS276" s="111">
        <v>9505</v>
      </c>
      <c r="AT276" s="111">
        <v>325</v>
      </c>
      <c r="AU276" s="111">
        <v>3000</v>
      </c>
      <c r="AV276" s="111">
        <v>0</v>
      </c>
      <c r="AW276" s="111">
        <v>1400</v>
      </c>
      <c r="AX276" s="111">
        <v>0</v>
      </c>
      <c r="AY276" s="111">
        <v>0</v>
      </c>
      <c r="AZ276" s="111">
        <v>22645</v>
      </c>
      <c r="BA276" s="112">
        <v>76533</v>
      </c>
      <c r="BB276" s="111">
        <v>0</v>
      </c>
      <c r="BC276" s="111">
        <v>0</v>
      </c>
      <c r="BD276" s="111">
        <v>0</v>
      </c>
      <c r="BE276" s="111">
        <v>0</v>
      </c>
      <c r="BF276" s="112">
        <v>0</v>
      </c>
      <c r="BG276" s="111">
        <v>0</v>
      </c>
      <c r="BH276" s="111">
        <v>1729</v>
      </c>
      <c r="BI276" s="111">
        <v>1834</v>
      </c>
    </row>
    <row r="277" spans="1:61" s="113" customFormat="1">
      <c r="A277" s="110" t="s">
        <v>221</v>
      </c>
      <c r="B277" s="110" t="s">
        <v>481</v>
      </c>
      <c r="C277" s="110" t="s">
        <v>318</v>
      </c>
      <c r="D277" s="110" t="s">
        <v>524</v>
      </c>
      <c r="E277" s="110" t="s">
        <v>136</v>
      </c>
      <c r="F277" s="110" t="s">
        <v>320</v>
      </c>
      <c r="G277" s="110" t="s">
        <v>447</v>
      </c>
      <c r="H277" s="110" t="s">
        <v>332</v>
      </c>
      <c r="I277" s="110" t="s">
        <v>363</v>
      </c>
      <c r="J277" s="110" t="s">
        <v>331</v>
      </c>
      <c r="K277" s="111">
        <v>20</v>
      </c>
      <c r="L277" s="111">
        <v>2003</v>
      </c>
      <c r="M277" s="111">
        <v>2007</v>
      </c>
      <c r="N277" s="111"/>
      <c r="O277" s="111"/>
      <c r="P277" s="111">
        <v>0</v>
      </c>
      <c r="Q277" s="111">
        <v>0</v>
      </c>
      <c r="R277" s="111"/>
      <c r="S277" s="111"/>
      <c r="T277" s="111"/>
      <c r="U277" s="111">
        <v>0</v>
      </c>
      <c r="V277" s="111"/>
      <c r="W277" s="111"/>
      <c r="X277" s="111"/>
      <c r="Y277" s="111">
        <v>0</v>
      </c>
      <c r="Z277" s="111"/>
      <c r="AA277" s="111"/>
      <c r="AB277" s="111"/>
      <c r="AC277" s="111">
        <v>0</v>
      </c>
      <c r="AD277" s="111"/>
      <c r="AE277" s="111"/>
      <c r="AF277" s="111"/>
      <c r="AG277" s="111">
        <v>0</v>
      </c>
      <c r="AH277" s="111">
        <v>0</v>
      </c>
      <c r="AI277" s="111"/>
      <c r="AJ277" s="111"/>
      <c r="AK277" s="111">
        <v>0</v>
      </c>
      <c r="AL277" s="111">
        <v>0</v>
      </c>
      <c r="AM277" s="111">
        <v>0</v>
      </c>
      <c r="AN277" s="111">
        <v>0</v>
      </c>
      <c r="AO277" s="111">
        <v>0</v>
      </c>
      <c r="AP277" s="111">
        <v>30210</v>
      </c>
      <c r="AQ277" s="111">
        <v>56999</v>
      </c>
      <c r="AR277" s="111">
        <v>4500</v>
      </c>
      <c r="AS277" s="111">
        <v>4500</v>
      </c>
      <c r="AT277" s="111">
        <v>32755</v>
      </c>
      <c r="AU277" s="111">
        <v>10000</v>
      </c>
      <c r="AV277" s="111">
        <v>20000</v>
      </c>
      <c r="AW277" s="111">
        <v>17500</v>
      </c>
      <c r="AX277" s="111">
        <v>40000</v>
      </c>
      <c r="AY277" s="111">
        <v>0</v>
      </c>
      <c r="AZ277" s="111">
        <v>358614</v>
      </c>
      <c r="BA277" s="112">
        <v>415613</v>
      </c>
      <c r="BB277" s="111"/>
      <c r="BC277" s="111"/>
      <c r="BD277" s="111">
        <v>0</v>
      </c>
      <c r="BE277" s="111">
        <v>78482</v>
      </c>
      <c r="BF277" s="112">
        <v>78482</v>
      </c>
      <c r="BG277" s="111">
        <v>83658</v>
      </c>
      <c r="BH277" s="111">
        <v>5000</v>
      </c>
      <c r="BI277" s="111">
        <v>5800</v>
      </c>
    </row>
    <row r="278" spans="1:61" s="113" customFormat="1">
      <c r="A278" s="110" t="s">
        <v>221</v>
      </c>
      <c r="B278" s="110" t="s">
        <v>481</v>
      </c>
      <c r="C278" s="110" t="s">
        <v>318</v>
      </c>
      <c r="D278" s="110" t="s">
        <v>525</v>
      </c>
      <c r="E278" s="110" t="s">
        <v>136</v>
      </c>
      <c r="F278" s="110" t="s">
        <v>320</v>
      </c>
      <c r="G278" s="110" t="s">
        <v>416</v>
      </c>
      <c r="H278" s="110" t="s">
        <v>326</v>
      </c>
      <c r="I278" s="110" t="s">
        <v>379</v>
      </c>
      <c r="J278" s="110" t="s">
        <v>331</v>
      </c>
      <c r="K278" s="111">
        <v>3</v>
      </c>
      <c r="L278" s="111">
        <v>1982</v>
      </c>
      <c r="M278" s="111">
        <v>1982</v>
      </c>
      <c r="N278" s="111">
        <v>23342</v>
      </c>
      <c r="O278" s="111">
        <v>562743</v>
      </c>
      <c r="P278" s="111">
        <v>562743</v>
      </c>
      <c r="Q278" s="111">
        <v>503274</v>
      </c>
      <c r="R278" s="111">
        <v>11619</v>
      </c>
      <c r="S278" s="111"/>
      <c r="T278" s="111"/>
      <c r="U278" s="111">
        <v>11619</v>
      </c>
      <c r="V278" s="111">
        <v>46498</v>
      </c>
      <c r="W278" s="111"/>
      <c r="X278" s="111"/>
      <c r="Y278" s="111">
        <v>46498</v>
      </c>
      <c r="Z278" s="111">
        <v>561391</v>
      </c>
      <c r="AA278" s="111"/>
      <c r="AB278" s="111"/>
      <c r="AC278" s="111">
        <v>561391</v>
      </c>
      <c r="AD278" s="111"/>
      <c r="AE278" s="111"/>
      <c r="AF278" s="111"/>
      <c r="AG278" s="111">
        <v>0</v>
      </c>
      <c r="AH278" s="111">
        <v>561391</v>
      </c>
      <c r="AI278" s="111"/>
      <c r="AJ278" s="111"/>
      <c r="AK278" s="111">
        <v>561391</v>
      </c>
      <c r="AL278" s="111">
        <v>1352</v>
      </c>
      <c r="AM278" s="111">
        <v>0</v>
      </c>
      <c r="AN278" s="111">
        <v>0</v>
      </c>
      <c r="AO278" s="111">
        <v>1352</v>
      </c>
      <c r="AP278" s="111">
        <v>0</v>
      </c>
      <c r="AQ278" s="111">
        <v>197943</v>
      </c>
      <c r="AR278" s="111"/>
      <c r="AS278" s="111">
        <v>0</v>
      </c>
      <c r="AT278" s="111">
        <v>0</v>
      </c>
      <c r="AU278" s="111">
        <v>48000</v>
      </c>
      <c r="AV278" s="111">
        <v>0</v>
      </c>
      <c r="AW278" s="111">
        <v>112389</v>
      </c>
      <c r="AX278" s="111">
        <v>10000</v>
      </c>
      <c r="AY278" s="111">
        <v>0</v>
      </c>
      <c r="AZ278" s="111">
        <v>364800</v>
      </c>
      <c r="BA278" s="112">
        <v>562743</v>
      </c>
      <c r="BB278" s="111"/>
      <c r="BC278" s="111"/>
      <c r="BD278" s="111"/>
      <c r="BE278" s="111"/>
      <c r="BF278" s="112">
        <v>0</v>
      </c>
      <c r="BG278" s="111">
        <v>0</v>
      </c>
      <c r="BH278" s="111"/>
      <c r="BI278" s="111">
        <v>60000</v>
      </c>
    </row>
    <row r="279" spans="1:61" s="113" customFormat="1">
      <c r="A279" s="110" t="s">
        <v>221</v>
      </c>
      <c r="B279" s="110" t="s">
        <v>481</v>
      </c>
      <c r="C279" s="110" t="s">
        <v>318</v>
      </c>
      <c r="D279" s="110" t="s">
        <v>525</v>
      </c>
      <c r="E279" s="110" t="s">
        <v>136</v>
      </c>
      <c r="F279" s="110" t="s">
        <v>320</v>
      </c>
      <c r="G279" s="110" t="s">
        <v>416</v>
      </c>
      <c r="H279" s="110" t="s">
        <v>326</v>
      </c>
      <c r="I279" s="110" t="s">
        <v>379</v>
      </c>
      <c r="J279" s="110" t="s">
        <v>331</v>
      </c>
      <c r="K279" s="111">
        <v>3</v>
      </c>
      <c r="L279" s="111">
        <v>1982</v>
      </c>
      <c r="M279" s="111">
        <v>1982</v>
      </c>
      <c r="N279" s="111">
        <v>89067</v>
      </c>
      <c r="O279" s="111">
        <v>527340</v>
      </c>
      <c r="P279" s="111">
        <v>527340</v>
      </c>
      <c r="Q279" s="111">
        <v>461962</v>
      </c>
      <c r="R279" s="111">
        <v>14290</v>
      </c>
      <c r="S279" s="111"/>
      <c r="T279" s="111"/>
      <c r="U279" s="111">
        <v>14290</v>
      </c>
      <c r="V279" s="111">
        <v>32008</v>
      </c>
      <c r="W279" s="111"/>
      <c r="X279" s="111"/>
      <c r="Y279" s="111">
        <v>32008</v>
      </c>
      <c r="Z279" s="111">
        <v>508260</v>
      </c>
      <c r="AA279" s="111"/>
      <c r="AB279" s="111"/>
      <c r="AC279" s="111">
        <v>508260</v>
      </c>
      <c r="AD279" s="111"/>
      <c r="AE279" s="111"/>
      <c r="AF279" s="111"/>
      <c r="AG279" s="111">
        <v>0</v>
      </c>
      <c r="AH279" s="111">
        <v>508260</v>
      </c>
      <c r="AI279" s="111"/>
      <c r="AJ279" s="111"/>
      <c r="AK279" s="111">
        <v>508260</v>
      </c>
      <c r="AL279" s="111">
        <v>19080</v>
      </c>
      <c r="AM279" s="111">
        <v>0</v>
      </c>
      <c r="AN279" s="111">
        <v>0</v>
      </c>
      <c r="AO279" s="111">
        <v>19080</v>
      </c>
      <c r="AP279" s="111">
        <v>0</v>
      </c>
      <c r="AQ279" s="111">
        <v>96116</v>
      </c>
      <c r="AR279" s="111">
        <v>875</v>
      </c>
      <c r="AS279" s="111">
        <v>875</v>
      </c>
      <c r="AT279" s="111">
        <v>0</v>
      </c>
      <c r="AU279" s="111">
        <v>9000</v>
      </c>
      <c r="AV279" s="111">
        <v>0</v>
      </c>
      <c r="AW279" s="111">
        <v>170778</v>
      </c>
      <c r="AX279" s="111">
        <v>50000</v>
      </c>
      <c r="AY279" s="111">
        <v>0</v>
      </c>
      <c r="AZ279" s="111">
        <v>431224</v>
      </c>
      <c r="BA279" s="112">
        <v>527340</v>
      </c>
      <c r="BB279" s="111"/>
      <c r="BC279" s="111"/>
      <c r="BD279" s="111"/>
      <c r="BE279" s="111"/>
      <c r="BF279" s="112">
        <v>0</v>
      </c>
      <c r="BG279" s="111">
        <v>0</v>
      </c>
      <c r="BH279" s="111"/>
      <c r="BI279" s="111">
        <v>60000</v>
      </c>
    </row>
    <row r="280" spans="1:61" s="113" customFormat="1">
      <c r="A280" s="110" t="s">
        <v>221</v>
      </c>
      <c r="B280" s="110" t="s">
        <v>481</v>
      </c>
      <c r="C280" s="110" t="s">
        <v>318</v>
      </c>
      <c r="D280" s="110" t="s">
        <v>525</v>
      </c>
      <c r="E280" s="110" t="s">
        <v>136</v>
      </c>
      <c r="F280" s="110" t="s">
        <v>320</v>
      </c>
      <c r="G280" s="110" t="s">
        <v>416</v>
      </c>
      <c r="H280" s="110" t="s">
        <v>326</v>
      </c>
      <c r="I280" s="110" t="s">
        <v>379</v>
      </c>
      <c r="J280" s="110" t="s">
        <v>331</v>
      </c>
      <c r="K280" s="111">
        <v>3</v>
      </c>
      <c r="L280" s="111">
        <v>1982</v>
      </c>
      <c r="M280" s="111">
        <v>1982</v>
      </c>
      <c r="N280" s="111">
        <v>59628</v>
      </c>
      <c r="O280" s="111">
        <v>627420</v>
      </c>
      <c r="P280" s="111">
        <v>627420</v>
      </c>
      <c r="Q280" s="111">
        <v>611962</v>
      </c>
      <c r="R280" s="111">
        <v>6322</v>
      </c>
      <c r="S280" s="111"/>
      <c r="T280" s="111"/>
      <c r="U280" s="111">
        <v>6322</v>
      </c>
      <c r="V280" s="111">
        <v>37130</v>
      </c>
      <c r="W280" s="111"/>
      <c r="X280" s="111"/>
      <c r="Y280" s="111">
        <v>37130</v>
      </c>
      <c r="Z280" s="111">
        <v>655414</v>
      </c>
      <c r="AA280" s="111">
        <v>0</v>
      </c>
      <c r="AB280" s="111">
        <v>0</v>
      </c>
      <c r="AC280" s="111">
        <v>655414</v>
      </c>
      <c r="AD280" s="111"/>
      <c r="AE280" s="111"/>
      <c r="AF280" s="111"/>
      <c r="AG280" s="111">
        <v>0</v>
      </c>
      <c r="AH280" s="111">
        <v>655414</v>
      </c>
      <c r="AI280" s="111">
        <v>0</v>
      </c>
      <c r="AJ280" s="111">
        <v>0</v>
      </c>
      <c r="AK280" s="111">
        <v>655414</v>
      </c>
      <c r="AL280" s="111">
        <v>-27994</v>
      </c>
      <c r="AM280" s="111">
        <v>0</v>
      </c>
      <c r="AN280" s="111">
        <v>0</v>
      </c>
      <c r="AO280" s="111">
        <v>-27994</v>
      </c>
      <c r="AP280" s="111">
        <v>0</v>
      </c>
      <c r="AQ280" s="111">
        <v>172111</v>
      </c>
      <c r="AR280" s="111">
        <v>1225</v>
      </c>
      <c r="AS280" s="111">
        <v>1225</v>
      </c>
      <c r="AT280" s="111">
        <v>0</v>
      </c>
      <c r="AU280" s="111">
        <v>0</v>
      </c>
      <c r="AV280" s="111">
        <v>0</v>
      </c>
      <c r="AW280" s="111">
        <v>173759</v>
      </c>
      <c r="AX280" s="111">
        <v>0</v>
      </c>
      <c r="AY280" s="111">
        <v>0</v>
      </c>
      <c r="AZ280" s="111">
        <v>455309</v>
      </c>
      <c r="BA280" s="112">
        <v>627420</v>
      </c>
      <c r="BB280" s="111"/>
      <c r="BC280" s="111"/>
      <c r="BD280" s="111"/>
      <c r="BE280" s="111"/>
      <c r="BF280" s="112">
        <v>0</v>
      </c>
      <c r="BG280" s="111">
        <v>0</v>
      </c>
      <c r="BH280" s="111">
        <v>0</v>
      </c>
      <c r="BI280" s="111">
        <v>75000</v>
      </c>
    </row>
    <row r="281" spans="1:61" s="113" customFormat="1">
      <c r="A281" s="110" t="s">
        <v>526</v>
      </c>
      <c r="B281" s="110" t="s">
        <v>481</v>
      </c>
      <c r="C281" s="110" t="s">
        <v>318</v>
      </c>
      <c r="D281" s="110" t="s">
        <v>527</v>
      </c>
      <c r="E281" s="110" t="s">
        <v>136</v>
      </c>
      <c r="F281" s="110" t="s">
        <v>320</v>
      </c>
      <c r="G281" s="110" t="s">
        <v>528</v>
      </c>
      <c r="H281" s="110" t="s">
        <v>328</v>
      </c>
      <c r="I281" s="110" t="s">
        <v>363</v>
      </c>
      <c r="J281" s="110" t="s">
        <v>328</v>
      </c>
      <c r="K281" s="111">
        <v>27</v>
      </c>
      <c r="L281" s="111">
        <v>1971</v>
      </c>
      <c r="M281" s="111">
        <v>1971</v>
      </c>
      <c r="N281" s="111">
        <v>770565</v>
      </c>
      <c r="O281" s="111">
        <v>1214140</v>
      </c>
      <c r="P281" s="111">
        <v>1416601</v>
      </c>
      <c r="Q281" s="111">
        <v>1042097</v>
      </c>
      <c r="R281" s="111">
        <v>137674</v>
      </c>
      <c r="S281" s="111"/>
      <c r="T281" s="111"/>
      <c r="U281" s="111">
        <v>137674</v>
      </c>
      <c r="V281" s="111">
        <v>171956</v>
      </c>
      <c r="W281" s="111"/>
      <c r="X281" s="111"/>
      <c r="Y281" s="111">
        <v>171956</v>
      </c>
      <c r="Z281" s="111">
        <v>1351727</v>
      </c>
      <c r="AA281" s="111"/>
      <c r="AB281" s="111"/>
      <c r="AC281" s="111">
        <v>1351727</v>
      </c>
      <c r="AD281" s="111"/>
      <c r="AE281" s="111"/>
      <c r="AF281" s="111"/>
      <c r="AG281" s="111">
        <v>0</v>
      </c>
      <c r="AH281" s="111">
        <v>1351727</v>
      </c>
      <c r="AI281" s="111"/>
      <c r="AJ281" s="111"/>
      <c r="AK281" s="111">
        <v>1351727</v>
      </c>
      <c r="AL281" s="111">
        <v>-8602</v>
      </c>
      <c r="AM281" s="111">
        <v>46158</v>
      </c>
      <c r="AN281" s="111">
        <v>27318</v>
      </c>
      <c r="AO281" s="111">
        <v>64874</v>
      </c>
      <c r="AP281" s="111">
        <v>82695</v>
      </c>
      <c r="AQ281" s="111">
        <v>429894</v>
      </c>
      <c r="AR281" s="111">
        <v>133511</v>
      </c>
      <c r="AS281" s="111">
        <v>145011</v>
      </c>
      <c r="AT281" s="111">
        <v>29184</v>
      </c>
      <c r="AU281" s="111">
        <v>27025</v>
      </c>
      <c r="AV281" s="111">
        <v>0</v>
      </c>
      <c r="AW281" s="111">
        <v>68084</v>
      </c>
      <c r="AX281" s="111">
        <v>233900</v>
      </c>
      <c r="AY281" s="111">
        <v>10000</v>
      </c>
      <c r="AZ281" s="111">
        <v>980389</v>
      </c>
      <c r="BA281" s="112">
        <v>1416601</v>
      </c>
      <c r="BB281" s="111"/>
      <c r="BC281" s="111">
        <v>241451</v>
      </c>
      <c r="BD281" s="111">
        <v>112404</v>
      </c>
      <c r="BE281" s="111">
        <v>36512</v>
      </c>
      <c r="BF281" s="112">
        <v>390367</v>
      </c>
      <c r="BG281" s="111">
        <v>441012</v>
      </c>
      <c r="BH281" s="111">
        <v>10062</v>
      </c>
      <c r="BI281" s="111">
        <v>36536</v>
      </c>
    </row>
    <row r="282" spans="1:61" s="113" customFormat="1">
      <c r="A282" s="110" t="s">
        <v>526</v>
      </c>
      <c r="B282" s="110" t="s">
        <v>481</v>
      </c>
      <c r="C282" s="110" t="s">
        <v>318</v>
      </c>
      <c r="D282" s="110" t="s">
        <v>527</v>
      </c>
      <c r="E282" s="110" t="s">
        <v>136</v>
      </c>
      <c r="F282" s="110" t="s">
        <v>320</v>
      </c>
      <c r="G282" s="110" t="s">
        <v>528</v>
      </c>
      <c r="H282" s="110" t="s">
        <v>328</v>
      </c>
      <c r="I282" s="110" t="s">
        <v>363</v>
      </c>
      <c r="J282" s="110" t="s">
        <v>328</v>
      </c>
      <c r="K282" s="111">
        <v>23</v>
      </c>
      <c r="L282" s="111">
        <v>1971</v>
      </c>
      <c r="M282" s="111">
        <v>1971</v>
      </c>
      <c r="N282" s="111">
        <v>758428</v>
      </c>
      <c r="O282" s="111">
        <v>1108857</v>
      </c>
      <c r="P282" s="111">
        <v>1221986</v>
      </c>
      <c r="Q282" s="111">
        <v>891289</v>
      </c>
      <c r="R282" s="111">
        <v>280985</v>
      </c>
      <c r="S282" s="111"/>
      <c r="T282" s="111"/>
      <c r="U282" s="111">
        <v>280985</v>
      </c>
      <c r="V282" s="111">
        <v>141070</v>
      </c>
      <c r="W282" s="111"/>
      <c r="X282" s="111"/>
      <c r="Y282" s="111">
        <v>141070</v>
      </c>
      <c r="Z282" s="111">
        <v>1313344</v>
      </c>
      <c r="AA282" s="111"/>
      <c r="AB282" s="111"/>
      <c r="AC282" s="111">
        <v>1313344</v>
      </c>
      <c r="AD282" s="111"/>
      <c r="AE282" s="111"/>
      <c r="AF282" s="111"/>
      <c r="AG282" s="111">
        <v>0</v>
      </c>
      <c r="AH282" s="111">
        <v>1313344</v>
      </c>
      <c r="AI282" s="111"/>
      <c r="AJ282" s="111"/>
      <c r="AK282" s="111">
        <v>1313344</v>
      </c>
      <c r="AL282" s="111">
        <v>-58416</v>
      </c>
      <c r="AM282" s="111">
        <v>-85940</v>
      </c>
      <c r="AN282" s="111">
        <v>35498</v>
      </c>
      <c r="AO282" s="111">
        <v>-108858</v>
      </c>
      <c r="AP282" s="111">
        <v>118807</v>
      </c>
      <c r="AQ282" s="111">
        <v>424554</v>
      </c>
      <c r="AR282" s="111">
        <v>182528</v>
      </c>
      <c r="AS282" s="111">
        <v>211052</v>
      </c>
      <c r="AT282" s="111">
        <v>5513</v>
      </c>
      <c r="AU282" s="111">
        <v>50713</v>
      </c>
      <c r="AV282" s="111">
        <v>0</v>
      </c>
      <c r="AW282" s="111">
        <v>68084</v>
      </c>
      <c r="AX282" s="111">
        <v>72971</v>
      </c>
      <c r="AY282" s="111">
        <v>22500</v>
      </c>
      <c r="AZ282" s="111">
        <v>789434</v>
      </c>
      <c r="BA282" s="112">
        <v>1204486</v>
      </c>
      <c r="BB282" s="111">
        <v>0</v>
      </c>
      <c r="BC282" s="111">
        <v>201670</v>
      </c>
      <c r="BD282" s="111">
        <v>97942</v>
      </c>
      <c r="BE282" s="111">
        <v>26694</v>
      </c>
      <c r="BF282" s="112">
        <v>326306</v>
      </c>
      <c r="BG282" s="111">
        <v>375366</v>
      </c>
      <c r="BH282" s="111">
        <v>14676</v>
      </c>
      <c r="BI282" s="111">
        <v>62407</v>
      </c>
    </row>
    <row r="283" spans="1:61" s="113" customFormat="1">
      <c r="A283" s="110" t="s">
        <v>526</v>
      </c>
      <c r="B283" s="110" t="s">
        <v>481</v>
      </c>
      <c r="C283" s="110" t="s">
        <v>318</v>
      </c>
      <c r="D283" s="110" t="s">
        <v>527</v>
      </c>
      <c r="E283" s="110" t="s">
        <v>136</v>
      </c>
      <c r="F283" s="110" t="s">
        <v>320</v>
      </c>
      <c r="G283" s="110" t="s">
        <v>528</v>
      </c>
      <c r="H283" s="110" t="s">
        <v>328</v>
      </c>
      <c r="I283" s="110" t="s">
        <v>363</v>
      </c>
      <c r="J283" s="110" t="s">
        <v>328</v>
      </c>
      <c r="K283" s="111">
        <v>24</v>
      </c>
      <c r="L283" s="111">
        <v>1971</v>
      </c>
      <c r="M283" s="111">
        <v>1971</v>
      </c>
      <c r="N283" s="111">
        <v>640101</v>
      </c>
      <c r="O283" s="111">
        <v>942411</v>
      </c>
      <c r="P283" s="111">
        <v>976514</v>
      </c>
      <c r="Q283" s="111">
        <v>805776</v>
      </c>
      <c r="R283" s="111">
        <v>166025</v>
      </c>
      <c r="S283" s="111"/>
      <c r="T283" s="111"/>
      <c r="U283" s="111">
        <v>166025</v>
      </c>
      <c r="V283" s="111">
        <v>135362</v>
      </c>
      <c r="W283" s="111"/>
      <c r="X283" s="111"/>
      <c r="Y283" s="111">
        <v>135362</v>
      </c>
      <c r="Z283" s="111">
        <v>1107163</v>
      </c>
      <c r="AA283" s="111"/>
      <c r="AB283" s="111"/>
      <c r="AC283" s="111">
        <v>1107163</v>
      </c>
      <c r="AD283" s="111"/>
      <c r="AE283" s="111"/>
      <c r="AF283" s="111"/>
      <c r="AG283" s="111">
        <v>0</v>
      </c>
      <c r="AH283" s="111">
        <v>1107163</v>
      </c>
      <c r="AI283" s="111"/>
      <c r="AJ283" s="111"/>
      <c r="AK283" s="111">
        <v>1107163</v>
      </c>
      <c r="AL283" s="111">
        <v>-56646</v>
      </c>
      <c r="AM283" s="111">
        <v>-75504</v>
      </c>
      <c r="AN283" s="111">
        <v>1501</v>
      </c>
      <c r="AO283" s="111">
        <v>-130649</v>
      </c>
      <c r="AP283" s="111">
        <v>136822</v>
      </c>
      <c r="AQ283" s="111">
        <v>373157</v>
      </c>
      <c r="AR283" s="111">
        <v>157500</v>
      </c>
      <c r="AS283" s="111">
        <v>161755</v>
      </c>
      <c r="AT283" s="111">
        <v>9195</v>
      </c>
      <c r="AU283" s="111">
        <v>41650</v>
      </c>
      <c r="AV283" s="111">
        <v>0</v>
      </c>
      <c r="AW283" s="111">
        <v>54467</v>
      </c>
      <c r="AX283" s="111">
        <v>20000</v>
      </c>
      <c r="AY283" s="111">
        <v>0</v>
      </c>
      <c r="AZ283" s="111">
        <v>601856</v>
      </c>
      <c r="BA283" s="112">
        <v>976514</v>
      </c>
      <c r="BB283" s="111">
        <v>0</v>
      </c>
      <c r="BC283" s="111">
        <v>167172</v>
      </c>
      <c r="BD283" s="111">
        <v>57301</v>
      </c>
      <c r="BE283" s="111">
        <v>49991</v>
      </c>
      <c r="BF283" s="112">
        <v>274464</v>
      </c>
      <c r="BG283" s="111">
        <v>322599</v>
      </c>
      <c r="BH283" s="111">
        <v>15722</v>
      </c>
      <c r="BI283" s="111">
        <v>59439</v>
      </c>
    </row>
    <row r="284" spans="1:61" s="113" customFormat="1">
      <c r="A284" s="110" t="s">
        <v>221</v>
      </c>
      <c r="B284" s="110" t="s">
        <v>481</v>
      </c>
      <c r="C284" s="110" t="s">
        <v>318</v>
      </c>
      <c r="D284" s="110" t="s">
        <v>529</v>
      </c>
      <c r="E284" s="110" t="s">
        <v>136</v>
      </c>
      <c r="F284" s="110" t="s">
        <v>21</v>
      </c>
      <c r="G284" s="110"/>
      <c r="H284" s="110" t="s">
        <v>198</v>
      </c>
      <c r="I284" s="110"/>
      <c r="J284" s="110" t="s">
        <v>342</v>
      </c>
      <c r="K284" s="111">
        <v>8</v>
      </c>
      <c r="L284" s="111">
        <v>2001</v>
      </c>
      <c r="M284" s="111">
        <v>2010</v>
      </c>
      <c r="N284" s="111"/>
      <c r="O284" s="111"/>
      <c r="P284" s="111">
        <v>0</v>
      </c>
      <c r="Q284" s="111">
        <v>0</v>
      </c>
      <c r="R284" s="111"/>
      <c r="S284" s="111"/>
      <c r="T284" s="111"/>
      <c r="U284" s="111">
        <v>0</v>
      </c>
      <c r="V284" s="111"/>
      <c r="W284" s="111"/>
      <c r="X284" s="111"/>
      <c r="Y284" s="111">
        <v>0</v>
      </c>
      <c r="Z284" s="111"/>
      <c r="AA284" s="111"/>
      <c r="AB284" s="111"/>
      <c r="AC284" s="111">
        <v>0</v>
      </c>
      <c r="AD284" s="111"/>
      <c r="AE284" s="111"/>
      <c r="AF284" s="111"/>
      <c r="AG284" s="111">
        <v>0</v>
      </c>
      <c r="AH284" s="111">
        <v>0</v>
      </c>
      <c r="AI284" s="111"/>
      <c r="AJ284" s="111"/>
      <c r="AK284" s="111">
        <v>0</v>
      </c>
      <c r="AL284" s="111">
        <v>0</v>
      </c>
      <c r="AM284" s="111">
        <v>0</v>
      </c>
      <c r="AN284" s="111">
        <v>0</v>
      </c>
      <c r="AO284" s="111">
        <v>0</v>
      </c>
      <c r="AP284" s="111">
        <v>0</v>
      </c>
      <c r="AQ284" s="111">
        <v>9222</v>
      </c>
      <c r="AR284" s="111"/>
      <c r="AS284" s="111">
        <v>0</v>
      </c>
      <c r="AT284" s="111">
        <v>6000</v>
      </c>
      <c r="AU284" s="111">
        <v>20100</v>
      </c>
      <c r="AV284" s="111">
        <v>0</v>
      </c>
      <c r="AW284" s="111">
        <v>0</v>
      </c>
      <c r="AX284" s="111">
        <v>0</v>
      </c>
      <c r="AY284" s="111">
        <v>0</v>
      </c>
      <c r="AZ284" s="111">
        <v>26100</v>
      </c>
      <c r="BA284" s="112">
        <v>35322</v>
      </c>
      <c r="BB284" s="111"/>
      <c r="BC284" s="111"/>
      <c r="BD284" s="111"/>
      <c r="BE284" s="111"/>
      <c r="BF284" s="112">
        <v>0</v>
      </c>
      <c r="BG284" s="111">
        <v>0</v>
      </c>
      <c r="BH284" s="111"/>
      <c r="BI284" s="111">
        <v>0</v>
      </c>
    </row>
    <row r="285" spans="1:61" s="113" customFormat="1">
      <c r="A285" s="110" t="s">
        <v>221</v>
      </c>
      <c r="B285" s="110" t="s">
        <v>481</v>
      </c>
      <c r="C285" s="110" t="s">
        <v>318</v>
      </c>
      <c r="D285" s="110" t="s">
        <v>529</v>
      </c>
      <c r="E285" s="110" t="s">
        <v>136</v>
      </c>
      <c r="F285" s="110" t="s">
        <v>21</v>
      </c>
      <c r="G285" s="110"/>
      <c r="H285" s="110" t="s">
        <v>198</v>
      </c>
      <c r="I285" s="110"/>
      <c r="J285" s="110" t="s">
        <v>342</v>
      </c>
      <c r="K285" s="111">
        <v>8</v>
      </c>
      <c r="L285" s="111">
        <v>2001</v>
      </c>
      <c r="M285" s="111">
        <v>2010</v>
      </c>
      <c r="N285" s="111"/>
      <c r="O285" s="111"/>
      <c r="P285" s="111">
        <v>0</v>
      </c>
      <c r="Q285" s="111">
        <v>0</v>
      </c>
      <c r="R285" s="111"/>
      <c r="S285" s="111"/>
      <c r="T285" s="111"/>
      <c r="U285" s="111">
        <v>0</v>
      </c>
      <c r="V285" s="111"/>
      <c r="W285" s="111"/>
      <c r="X285" s="111"/>
      <c r="Y285" s="111">
        <v>0</v>
      </c>
      <c r="Z285" s="111"/>
      <c r="AA285" s="111"/>
      <c r="AB285" s="111"/>
      <c r="AC285" s="111">
        <v>0</v>
      </c>
      <c r="AD285" s="111"/>
      <c r="AE285" s="111"/>
      <c r="AF285" s="111"/>
      <c r="AG285" s="111">
        <v>0</v>
      </c>
      <c r="AH285" s="111">
        <v>0</v>
      </c>
      <c r="AI285" s="111"/>
      <c r="AJ285" s="111"/>
      <c r="AK285" s="111">
        <v>0</v>
      </c>
      <c r="AL285" s="111">
        <v>0</v>
      </c>
      <c r="AM285" s="111">
        <v>0</v>
      </c>
      <c r="AN285" s="111">
        <v>0</v>
      </c>
      <c r="AO285" s="111">
        <v>0</v>
      </c>
      <c r="AP285" s="111">
        <v>0</v>
      </c>
      <c r="AQ285" s="111">
        <v>10274</v>
      </c>
      <c r="AR285" s="111"/>
      <c r="AS285" s="111">
        <v>0</v>
      </c>
      <c r="AT285" s="111">
        <v>1200</v>
      </c>
      <c r="AU285" s="111">
        <v>12000</v>
      </c>
      <c r="AV285" s="111">
        <v>0</v>
      </c>
      <c r="AW285" s="111">
        <v>0</v>
      </c>
      <c r="AX285" s="111">
        <v>0</v>
      </c>
      <c r="AY285" s="111">
        <v>0</v>
      </c>
      <c r="AZ285" s="111">
        <v>13200</v>
      </c>
      <c r="BA285" s="112">
        <v>23474</v>
      </c>
      <c r="BB285" s="111"/>
      <c r="BC285" s="111"/>
      <c r="BD285" s="111"/>
      <c r="BE285" s="111"/>
      <c r="BF285" s="112">
        <v>0</v>
      </c>
      <c r="BG285" s="111">
        <v>11000</v>
      </c>
      <c r="BH285" s="111"/>
      <c r="BI285" s="111">
        <v>0</v>
      </c>
    </row>
    <row r="286" spans="1:61" s="113" customFormat="1">
      <c r="A286" s="110" t="s">
        <v>221</v>
      </c>
      <c r="B286" s="110" t="s">
        <v>481</v>
      </c>
      <c r="C286" s="110" t="s">
        <v>318</v>
      </c>
      <c r="D286" s="110" t="s">
        <v>529</v>
      </c>
      <c r="E286" s="110" t="s">
        <v>136</v>
      </c>
      <c r="F286" s="110" t="s">
        <v>320</v>
      </c>
      <c r="G286" s="110" t="s">
        <v>406</v>
      </c>
      <c r="H286" s="110" t="s">
        <v>198</v>
      </c>
      <c r="I286" s="110"/>
      <c r="J286" s="110" t="s">
        <v>342</v>
      </c>
      <c r="K286" s="111">
        <v>8</v>
      </c>
      <c r="L286" s="111">
        <v>2001</v>
      </c>
      <c r="M286" s="111">
        <v>2010</v>
      </c>
      <c r="N286" s="111"/>
      <c r="O286" s="111"/>
      <c r="P286" s="111">
        <v>0</v>
      </c>
      <c r="Q286" s="111">
        <v>0</v>
      </c>
      <c r="R286" s="111"/>
      <c r="S286" s="111"/>
      <c r="T286" s="111"/>
      <c r="U286" s="111">
        <v>0</v>
      </c>
      <c r="V286" s="111"/>
      <c r="W286" s="111"/>
      <c r="X286" s="111"/>
      <c r="Y286" s="111">
        <v>0</v>
      </c>
      <c r="Z286" s="111">
        <v>0</v>
      </c>
      <c r="AA286" s="111">
        <v>0</v>
      </c>
      <c r="AB286" s="111">
        <v>0</v>
      </c>
      <c r="AC286" s="111">
        <v>0</v>
      </c>
      <c r="AD286" s="111"/>
      <c r="AE286" s="111"/>
      <c r="AF286" s="111"/>
      <c r="AG286" s="111">
        <v>0</v>
      </c>
      <c r="AH286" s="111">
        <v>0</v>
      </c>
      <c r="AI286" s="111">
        <v>0</v>
      </c>
      <c r="AJ286" s="111">
        <v>0</v>
      </c>
      <c r="AK286" s="111">
        <v>0</v>
      </c>
      <c r="AL286" s="111">
        <v>0</v>
      </c>
      <c r="AM286" s="111">
        <v>0</v>
      </c>
      <c r="AN286" s="111">
        <v>0</v>
      </c>
      <c r="AO286" s="111">
        <v>0</v>
      </c>
      <c r="AP286" s="111">
        <v>0</v>
      </c>
      <c r="AQ286" s="111">
        <v>10730</v>
      </c>
      <c r="AR286" s="111">
        <v>0</v>
      </c>
      <c r="AS286" s="111">
        <v>0</v>
      </c>
      <c r="AT286" s="111">
        <v>1400</v>
      </c>
      <c r="AU286" s="111">
        <v>6000</v>
      </c>
      <c r="AV286" s="111">
        <v>0</v>
      </c>
      <c r="AW286" s="111">
        <v>0</v>
      </c>
      <c r="AX286" s="111">
        <v>0</v>
      </c>
      <c r="AY286" s="111">
        <v>0</v>
      </c>
      <c r="AZ286" s="111">
        <v>7660</v>
      </c>
      <c r="BA286" s="112">
        <v>18390</v>
      </c>
      <c r="BB286" s="111">
        <v>0</v>
      </c>
      <c r="BC286" s="111">
        <v>0</v>
      </c>
      <c r="BD286" s="111">
        <v>0</v>
      </c>
      <c r="BE286" s="111">
        <v>0</v>
      </c>
      <c r="BF286" s="112">
        <v>0</v>
      </c>
      <c r="BG286" s="111">
        <v>0</v>
      </c>
      <c r="BH286" s="111">
        <v>0</v>
      </c>
      <c r="BI286" s="111">
        <v>4</v>
      </c>
    </row>
    <row r="287" spans="1:61" s="113" customFormat="1">
      <c r="A287" s="110" t="s">
        <v>221</v>
      </c>
      <c r="B287" s="110" t="s">
        <v>481</v>
      </c>
      <c r="C287" s="110" t="s">
        <v>318</v>
      </c>
      <c r="D287" s="110" t="s">
        <v>530</v>
      </c>
      <c r="E287" s="110" t="s">
        <v>136</v>
      </c>
      <c r="F287" s="110" t="s">
        <v>320</v>
      </c>
      <c r="G287" s="110" t="s">
        <v>361</v>
      </c>
      <c r="H287" s="110" t="s">
        <v>362</v>
      </c>
      <c r="I287" s="110" t="s">
        <v>363</v>
      </c>
      <c r="J287" s="110" t="s">
        <v>187</v>
      </c>
      <c r="K287" s="111">
        <v>23</v>
      </c>
      <c r="L287" s="111">
        <v>2002</v>
      </c>
      <c r="M287" s="111">
        <v>2002</v>
      </c>
      <c r="N287" s="111"/>
      <c r="O287" s="111"/>
      <c r="P287" s="111">
        <v>0</v>
      </c>
      <c r="Q287" s="111">
        <v>0</v>
      </c>
      <c r="R287" s="111"/>
      <c r="S287" s="111"/>
      <c r="T287" s="111"/>
      <c r="U287" s="111">
        <v>0</v>
      </c>
      <c r="V287" s="111"/>
      <c r="W287" s="111"/>
      <c r="X287" s="111"/>
      <c r="Y287" s="111">
        <v>0</v>
      </c>
      <c r="Z287" s="111"/>
      <c r="AA287" s="111"/>
      <c r="AB287" s="111"/>
      <c r="AC287" s="111">
        <v>0</v>
      </c>
      <c r="AD287" s="111"/>
      <c r="AE287" s="111"/>
      <c r="AF287" s="111"/>
      <c r="AG287" s="111">
        <v>0</v>
      </c>
      <c r="AH287" s="111">
        <v>0</v>
      </c>
      <c r="AI287" s="111"/>
      <c r="AJ287" s="111"/>
      <c r="AK287" s="111">
        <v>0</v>
      </c>
      <c r="AL287" s="111">
        <v>0</v>
      </c>
      <c r="AM287" s="111">
        <v>0</v>
      </c>
      <c r="AN287" s="111">
        <v>0</v>
      </c>
      <c r="AO287" s="111">
        <v>0</v>
      </c>
      <c r="AP287" s="111">
        <v>4526</v>
      </c>
      <c r="AQ287" s="111">
        <v>7506</v>
      </c>
      <c r="AR287" s="111">
        <v>1000</v>
      </c>
      <c r="AS287" s="111">
        <v>1000</v>
      </c>
      <c r="AT287" s="111">
        <v>1750</v>
      </c>
      <c r="AU287" s="111">
        <v>7400</v>
      </c>
      <c r="AV287" s="111">
        <v>2000</v>
      </c>
      <c r="AW287" s="111">
        <v>0</v>
      </c>
      <c r="AX287" s="111">
        <v>1500</v>
      </c>
      <c r="AY287" s="111">
        <v>0</v>
      </c>
      <c r="AZ287" s="111">
        <v>18350</v>
      </c>
      <c r="BA287" s="112">
        <v>25856</v>
      </c>
      <c r="BB287" s="111">
        <v>0</v>
      </c>
      <c r="BC287" s="111">
        <v>0</v>
      </c>
      <c r="BD287" s="111">
        <v>0</v>
      </c>
      <c r="BE287" s="111">
        <v>0</v>
      </c>
      <c r="BF287" s="112">
        <v>0</v>
      </c>
      <c r="BG287" s="111">
        <v>0</v>
      </c>
      <c r="BH287" s="111">
        <v>1400</v>
      </c>
      <c r="BI287" s="111">
        <v>3400</v>
      </c>
    </row>
    <row r="288" spans="1:61" s="113" customFormat="1">
      <c r="A288" s="110" t="s">
        <v>221</v>
      </c>
      <c r="B288" s="110" t="s">
        <v>481</v>
      </c>
      <c r="C288" s="110" t="s">
        <v>318</v>
      </c>
      <c r="D288" s="110" t="s">
        <v>530</v>
      </c>
      <c r="E288" s="110" t="s">
        <v>136</v>
      </c>
      <c r="F288" s="110" t="s">
        <v>320</v>
      </c>
      <c r="G288" s="110" t="s">
        <v>361</v>
      </c>
      <c r="H288" s="110" t="s">
        <v>362</v>
      </c>
      <c r="I288" s="110" t="s">
        <v>363</v>
      </c>
      <c r="J288" s="110" t="s">
        <v>187</v>
      </c>
      <c r="K288" s="111">
        <v>23</v>
      </c>
      <c r="L288" s="111">
        <v>2002</v>
      </c>
      <c r="M288" s="111">
        <v>2002</v>
      </c>
      <c r="N288" s="111"/>
      <c r="O288" s="111"/>
      <c r="P288" s="111">
        <v>0</v>
      </c>
      <c r="Q288" s="111">
        <v>0</v>
      </c>
      <c r="R288" s="111"/>
      <c r="S288" s="111"/>
      <c r="T288" s="111"/>
      <c r="U288" s="111">
        <v>0</v>
      </c>
      <c r="V288" s="111"/>
      <c r="W288" s="111"/>
      <c r="X288" s="111"/>
      <c r="Y288" s="111">
        <v>0</v>
      </c>
      <c r="Z288" s="111"/>
      <c r="AA288" s="111"/>
      <c r="AB288" s="111"/>
      <c r="AC288" s="111">
        <v>0</v>
      </c>
      <c r="AD288" s="111"/>
      <c r="AE288" s="111"/>
      <c r="AF288" s="111"/>
      <c r="AG288" s="111">
        <v>0</v>
      </c>
      <c r="AH288" s="111">
        <v>0</v>
      </c>
      <c r="AI288" s="111"/>
      <c r="AJ288" s="111"/>
      <c r="AK288" s="111">
        <v>0</v>
      </c>
      <c r="AL288" s="111">
        <v>0</v>
      </c>
      <c r="AM288" s="111">
        <v>0</v>
      </c>
      <c r="AN288" s="111">
        <v>0</v>
      </c>
      <c r="AO288" s="111">
        <v>0</v>
      </c>
      <c r="AP288" s="111">
        <v>4689</v>
      </c>
      <c r="AQ288" s="111">
        <v>7950</v>
      </c>
      <c r="AR288" s="111">
        <v>750</v>
      </c>
      <c r="AS288" s="111">
        <v>750</v>
      </c>
      <c r="AT288" s="111">
        <v>2850</v>
      </c>
      <c r="AU288" s="111">
        <v>5000</v>
      </c>
      <c r="AV288" s="111">
        <v>2000</v>
      </c>
      <c r="AW288" s="111">
        <v>0</v>
      </c>
      <c r="AX288" s="111">
        <v>1000</v>
      </c>
      <c r="AY288" s="111">
        <v>0</v>
      </c>
      <c r="AZ288" s="111">
        <v>16418</v>
      </c>
      <c r="BA288" s="112">
        <v>24368</v>
      </c>
      <c r="BB288" s="111">
        <v>0</v>
      </c>
      <c r="BC288" s="111"/>
      <c r="BD288" s="111"/>
      <c r="BE288" s="111"/>
      <c r="BF288" s="112">
        <v>0</v>
      </c>
      <c r="BG288" s="111">
        <v>0</v>
      </c>
      <c r="BH288" s="111">
        <v>1200</v>
      </c>
      <c r="BI288" s="111">
        <v>3900</v>
      </c>
    </row>
    <row r="289" spans="1:66" s="113" customFormat="1">
      <c r="A289" s="110" t="s">
        <v>221</v>
      </c>
      <c r="B289" s="110" t="s">
        <v>481</v>
      </c>
      <c r="C289" s="110" t="s">
        <v>318</v>
      </c>
      <c r="D289" s="110" t="s">
        <v>530</v>
      </c>
      <c r="E289" s="110" t="s">
        <v>136</v>
      </c>
      <c r="F289" s="110" t="s">
        <v>320</v>
      </c>
      <c r="G289" s="110" t="s">
        <v>361</v>
      </c>
      <c r="H289" s="110" t="s">
        <v>362</v>
      </c>
      <c r="I289" s="110" t="s">
        <v>363</v>
      </c>
      <c r="J289" s="110" t="s">
        <v>187</v>
      </c>
      <c r="K289" s="111">
        <v>23</v>
      </c>
      <c r="L289" s="111">
        <v>2002</v>
      </c>
      <c r="M289" s="111">
        <v>2002</v>
      </c>
      <c r="N289" s="111"/>
      <c r="O289" s="111"/>
      <c r="P289" s="111">
        <v>0</v>
      </c>
      <c r="Q289" s="111">
        <v>0</v>
      </c>
      <c r="R289" s="111"/>
      <c r="S289" s="111"/>
      <c r="T289" s="111"/>
      <c r="U289" s="111">
        <v>0</v>
      </c>
      <c r="V289" s="111"/>
      <c r="W289" s="111"/>
      <c r="X289" s="111"/>
      <c r="Y289" s="111">
        <v>0</v>
      </c>
      <c r="Z289" s="111">
        <v>0</v>
      </c>
      <c r="AA289" s="111">
        <v>0</v>
      </c>
      <c r="AB289" s="111">
        <v>0</v>
      </c>
      <c r="AC289" s="111">
        <v>0</v>
      </c>
      <c r="AD289" s="111"/>
      <c r="AE289" s="111"/>
      <c r="AF289" s="111"/>
      <c r="AG289" s="111">
        <v>0</v>
      </c>
      <c r="AH289" s="111">
        <v>0</v>
      </c>
      <c r="AI289" s="111">
        <v>0</v>
      </c>
      <c r="AJ289" s="111">
        <v>0</v>
      </c>
      <c r="AK289" s="111">
        <v>0</v>
      </c>
      <c r="AL289" s="111">
        <v>0</v>
      </c>
      <c r="AM289" s="111">
        <v>0</v>
      </c>
      <c r="AN289" s="111">
        <v>0</v>
      </c>
      <c r="AO289" s="111">
        <v>0</v>
      </c>
      <c r="AP289" s="111">
        <v>3750</v>
      </c>
      <c r="AQ289" s="111">
        <v>6895</v>
      </c>
      <c r="AR289" s="111">
        <v>800</v>
      </c>
      <c r="AS289" s="111">
        <v>800</v>
      </c>
      <c r="AT289" s="111">
        <v>2500</v>
      </c>
      <c r="AU289" s="111">
        <v>7500</v>
      </c>
      <c r="AV289" s="111">
        <v>2000</v>
      </c>
      <c r="AW289" s="111">
        <v>0</v>
      </c>
      <c r="AX289" s="111">
        <v>10390</v>
      </c>
      <c r="AY289" s="111">
        <v>0</v>
      </c>
      <c r="AZ289" s="111">
        <v>29890</v>
      </c>
      <c r="BA289" s="112">
        <v>36785</v>
      </c>
      <c r="BB289" s="111"/>
      <c r="BC289" s="111"/>
      <c r="BD289" s="111"/>
      <c r="BE289" s="111">
        <v>0</v>
      </c>
      <c r="BF289" s="112">
        <v>0</v>
      </c>
      <c r="BG289" s="111">
        <v>0</v>
      </c>
      <c r="BH289" s="111">
        <v>5000</v>
      </c>
      <c r="BI289" s="111">
        <v>7500</v>
      </c>
    </row>
    <row r="290" spans="1:66" s="113" customFormat="1">
      <c r="A290" s="110" t="s">
        <v>221</v>
      </c>
      <c r="B290" s="110" t="s">
        <v>481</v>
      </c>
      <c r="C290" s="110" t="s">
        <v>318</v>
      </c>
      <c r="D290" s="110" t="s">
        <v>527</v>
      </c>
      <c r="E290" s="110" t="s">
        <v>136</v>
      </c>
      <c r="F290" s="110" t="s">
        <v>320</v>
      </c>
      <c r="G290" s="110" t="s">
        <v>189</v>
      </c>
      <c r="H290" s="110" t="s">
        <v>326</v>
      </c>
      <c r="I290" s="110" t="s">
        <v>327</v>
      </c>
      <c r="J290" s="110" t="s">
        <v>328</v>
      </c>
      <c r="K290" s="111">
        <v>60</v>
      </c>
      <c r="L290" s="111">
        <v>1961</v>
      </c>
      <c r="M290" s="111">
        <v>1963</v>
      </c>
      <c r="N290" s="111">
        <v>10197228</v>
      </c>
      <c r="O290" s="111">
        <v>6300107</v>
      </c>
      <c r="P290" s="111">
        <v>6523107</v>
      </c>
      <c r="Q290" s="111">
        <v>6199948</v>
      </c>
      <c r="R290" s="111">
        <v>412667</v>
      </c>
      <c r="S290" s="111"/>
      <c r="T290" s="111"/>
      <c r="U290" s="111">
        <v>412667</v>
      </c>
      <c r="V290" s="111">
        <v>505804</v>
      </c>
      <c r="W290" s="111"/>
      <c r="X290" s="111"/>
      <c r="Y290" s="111">
        <v>505804</v>
      </c>
      <c r="Z290" s="111">
        <v>7118419</v>
      </c>
      <c r="AA290" s="111"/>
      <c r="AB290" s="111"/>
      <c r="AC290" s="111">
        <v>7118419</v>
      </c>
      <c r="AD290" s="111">
        <v>192778</v>
      </c>
      <c r="AE290" s="111"/>
      <c r="AF290" s="111"/>
      <c r="AG290" s="111">
        <v>192778</v>
      </c>
      <c r="AH290" s="111">
        <v>7311197</v>
      </c>
      <c r="AI290" s="111"/>
      <c r="AJ290" s="111"/>
      <c r="AK290" s="111">
        <v>7311197</v>
      </c>
      <c r="AL290" s="111">
        <v>-1011090</v>
      </c>
      <c r="AM290" s="111">
        <v>223000</v>
      </c>
      <c r="AN290" s="111">
        <v>0</v>
      </c>
      <c r="AO290" s="111">
        <v>-788090</v>
      </c>
      <c r="AP290" s="111">
        <v>773518</v>
      </c>
      <c r="AQ290" s="111">
        <v>3075018</v>
      </c>
      <c r="AR290" s="111">
        <v>1118127</v>
      </c>
      <c r="AS290" s="111">
        <v>1318127</v>
      </c>
      <c r="AT290" s="111">
        <v>468483</v>
      </c>
      <c r="AU290" s="111">
        <v>290000</v>
      </c>
      <c r="AV290" s="111">
        <v>0</v>
      </c>
      <c r="AW290" s="111">
        <v>384146</v>
      </c>
      <c r="AX290" s="111">
        <v>482500</v>
      </c>
      <c r="AY290" s="111">
        <v>43000</v>
      </c>
      <c r="AZ290" s="111">
        <v>3448089</v>
      </c>
      <c r="BA290" s="112">
        <v>6523107</v>
      </c>
      <c r="BB290" s="111">
        <v>3228081</v>
      </c>
      <c r="BC290" s="111">
        <v>172694</v>
      </c>
      <c r="BD290" s="111">
        <v>158431</v>
      </c>
      <c r="BE290" s="111">
        <v>203889</v>
      </c>
      <c r="BF290" s="112">
        <v>3763095</v>
      </c>
      <c r="BG290" s="111">
        <v>4859833</v>
      </c>
      <c r="BH290" s="111">
        <v>126000</v>
      </c>
      <c r="BI290" s="111">
        <v>200000</v>
      </c>
    </row>
    <row r="291" spans="1:66" s="113" customFormat="1">
      <c r="A291" s="110" t="s">
        <v>221</v>
      </c>
      <c r="B291" s="110" t="s">
        <v>481</v>
      </c>
      <c r="C291" s="110" t="s">
        <v>318</v>
      </c>
      <c r="D291" s="110" t="s">
        <v>527</v>
      </c>
      <c r="E291" s="110" t="s">
        <v>136</v>
      </c>
      <c r="F291" s="110" t="s">
        <v>320</v>
      </c>
      <c r="G291" s="110" t="s">
        <v>189</v>
      </c>
      <c r="H291" s="110" t="s">
        <v>326</v>
      </c>
      <c r="I291" s="110" t="s">
        <v>327</v>
      </c>
      <c r="J291" s="110" t="s">
        <v>328</v>
      </c>
      <c r="K291" s="111">
        <v>60</v>
      </c>
      <c r="L291" s="111">
        <v>1961</v>
      </c>
      <c r="M291" s="111">
        <v>1963</v>
      </c>
      <c r="N291" s="111">
        <v>7964028</v>
      </c>
      <c r="O291" s="111">
        <v>6783102</v>
      </c>
      <c r="P291" s="111">
        <v>6783102</v>
      </c>
      <c r="Q291" s="111">
        <v>6051086</v>
      </c>
      <c r="R291" s="111">
        <v>410239</v>
      </c>
      <c r="S291" s="111"/>
      <c r="T291" s="111"/>
      <c r="U291" s="111">
        <v>410239</v>
      </c>
      <c r="V291" s="111">
        <v>751938</v>
      </c>
      <c r="W291" s="111"/>
      <c r="X291" s="111"/>
      <c r="Y291" s="111">
        <v>751938</v>
      </c>
      <c r="Z291" s="111">
        <v>7213263</v>
      </c>
      <c r="AA291" s="111"/>
      <c r="AB291" s="111"/>
      <c r="AC291" s="111">
        <v>7213263</v>
      </c>
      <c r="AD291" s="111">
        <v>3311027</v>
      </c>
      <c r="AE291" s="111"/>
      <c r="AF291" s="111"/>
      <c r="AG291" s="111">
        <v>3311027</v>
      </c>
      <c r="AH291" s="111">
        <v>10524290</v>
      </c>
      <c r="AI291" s="111"/>
      <c r="AJ291" s="111"/>
      <c r="AK291" s="111">
        <v>10524290</v>
      </c>
      <c r="AL291" s="111">
        <v>-3741188</v>
      </c>
      <c r="AM291" s="111">
        <v>0</v>
      </c>
      <c r="AN291" s="111">
        <v>0</v>
      </c>
      <c r="AO291" s="111">
        <v>-3741188</v>
      </c>
      <c r="AP291" s="111">
        <v>631798</v>
      </c>
      <c r="AQ291" s="111">
        <v>2805705</v>
      </c>
      <c r="AR291" s="111">
        <v>1601448</v>
      </c>
      <c r="AS291" s="111">
        <v>1601448</v>
      </c>
      <c r="AT291" s="111">
        <v>412577</v>
      </c>
      <c r="AU291" s="111">
        <v>217673</v>
      </c>
      <c r="AV291" s="111">
        <v>0</v>
      </c>
      <c r="AW291" s="111">
        <v>394643</v>
      </c>
      <c r="AX291" s="111">
        <v>409000</v>
      </c>
      <c r="AY291" s="111">
        <v>22000</v>
      </c>
      <c r="AZ291" s="111">
        <v>3977397</v>
      </c>
      <c r="BA291" s="112">
        <v>6783102</v>
      </c>
      <c r="BB291" s="111">
        <v>2995697</v>
      </c>
      <c r="BC291" s="111">
        <v>251928</v>
      </c>
      <c r="BD291" s="111">
        <v>189894</v>
      </c>
      <c r="BE291" s="111">
        <v>403936</v>
      </c>
      <c r="BF291" s="112">
        <v>3841455</v>
      </c>
      <c r="BG291" s="111">
        <v>5116196</v>
      </c>
      <c r="BH291" s="111">
        <v>135000</v>
      </c>
      <c r="BI291" s="111">
        <v>200000</v>
      </c>
    </row>
    <row r="292" spans="1:66" s="113" customFormat="1">
      <c r="A292" s="110" t="s">
        <v>221</v>
      </c>
      <c r="B292" s="110" t="s">
        <v>481</v>
      </c>
      <c r="C292" s="110" t="s">
        <v>318</v>
      </c>
      <c r="D292" s="110" t="s">
        <v>531</v>
      </c>
      <c r="E292" s="110" t="s">
        <v>136</v>
      </c>
      <c r="F292" s="110" t="s">
        <v>320</v>
      </c>
      <c r="G292" s="110" t="s">
        <v>196</v>
      </c>
      <c r="H292" s="110" t="s">
        <v>331</v>
      </c>
      <c r="I292" s="110"/>
      <c r="J292" s="110" t="s">
        <v>197</v>
      </c>
      <c r="K292" s="111">
        <v>57</v>
      </c>
      <c r="L292" s="111">
        <v>1870</v>
      </c>
      <c r="M292" s="111"/>
      <c r="N292" s="111"/>
      <c r="O292" s="111"/>
      <c r="P292" s="111">
        <v>0</v>
      </c>
      <c r="Q292" s="111">
        <v>0</v>
      </c>
      <c r="R292" s="111"/>
      <c r="S292" s="111"/>
      <c r="T292" s="111"/>
      <c r="U292" s="111">
        <v>0</v>
      </c>
      <c r="V292" s="111"/>
      <c r="W292" s="111"/>
      <c r="X292" s="111"/>
      <c r="Y292" s="111">
        <v>0</v>
      </c>
      <c r="Z292" s="111">
        <v>0</v>
      </c>
      <c r="AA292" s="111">
        <v>0</v>
      </c>
      <c r="AB292" s="111">
        <v>0</v>
      </c>
      <c r="AC292" s="111">
        <v>0</v>
      </c>
      <c r="AD292" s="111"/>
      <c r="AE292" s="111"/>
      <c r="AF292" s="111"/>
      <c r="AG292" s="111">
        <v>0</v>
      </c>
      <c r="AH292" s="111">
        <v>0</v>
      </c>
      <c r="AI292" s="111">
        <v>0</v>
      </c>
      <c r="AJ292" s="111">
        <v>0</v>
      </c>
      <c r="AK292" s="111">
        <v>0</v>
      </c>
      <c r="AL292" s="111">
        <v>0</v>
      </c>
      <c r="AM292" s="111">
        <v>0</v>
      </c>
      <c r="AN292" s="111">
        <v>0</v>
      </c>
      <c r="AO292" s="111">
        <v>0</v>
      </c>
      <c r="AP292" s="111">
        <v>0</v>
      </c>
      <c r="AQ292" s="111">
        <v>15054</v>
      </c>
      <c r="AR292" s="111"/>
      <c r="AS292" s="111">
        <v>0</v>
      </c>
      <c r="AT292" s="111">
        <v>0</v>
      </c>
      <c r="AU292" s="111">
        <v>0</v>
      </c>
      <c r="AV292" s="111">
        <v>0</v>
      </c>
      <c r="AW292" s="111">
        <v>0</v>
      </c>
      <c r="AX292" s="111">
        <v>0</v>
      </c>
      <c r="AY292" s="111">
        <v>0</v>
      </c>
      <c r="AZ292" s="111">
        <v>642007</v>
      </c>
      <c r="BA292" s="112">
        <v>657061</v>
      </c>
      <c r="BB292" s="111"/>
      <c r="BC292" s="111"/>
      <c r="BD292" s="111"/>
      <c r="BE292" s="111">
        <v>417528</v>
      </c>
      <c r="BF292" s="112">
        <v>417528</v>
      </c>
      <c r="BG292" s="111">
        <v>578344</v>
      </c>
      <c r="BH292" s="111">
        <v>0</v>
      </c>
      <c r="BI292" s="111">
        <v>0</v>
      </c>
    </row>
    <row r="293" spans="1:66" s="113" customFormat="1">
      <c r="A293" s="110" t="s">
        <v>221</v>
      </c>
      <c r="B293" s="110" t="s">
        <v>481</v>
      </c>
      <c r="C293" s="110" t="s">
        <v>318</v>
      </c>
      <c r="D293" s="110" t="s">
        <v>531</v>
      </c>
      <c r="E293" s="110" t="s">
        <v>136</v>
      </c>
      <c r="F293" s="110" t="s">
        <v>320</v>
      </c>
      <c r="G293" s="110" t="s">
        <v>196</v>
      </c>
      <c r="H293" s="110" t="s">
        <v>331</v>
      </c>
      <c r="I293" s="110"/>
      <c r="J293" s="110" t="s">
        <v>197</v>
      </c>
      <c r="K293" s="111">
        <v>57</v>
      </c>
      <c r="L293" s="111">
        <v>1870</v>
      </c>
      <c r="M293" s="111"/>
      <c r="N293" s="111"/>
      <c r="O293" s="111"/>
      <c r="P293" s="111">
        <v>0</v>
      </c>
      <c r="Q293" s="111">
        <v>0</v>
      </c>
      <c r="R293" s="111"/>
      <c r="S293" s="111"/>
      <c r="T293" s="111"/>
      <c r="U293" s="111">
        <v>0</v>
      </c>
      <c r="V293" s="111"/>
      <c r="W293" s="111"/>
      <c r="X293" s="111"/>
      <c r="Y293" s="111">
        <v>0</v>
      </c>
      <c r="Z293" s="111">
        <v>0</v>
      </c>
      <c r="AA293" s="111">
        <v>0</v>
      </c>
      <c r="AB293" s="111">
        <v>0</v>
      </c>
      <c r="AC293" s="111">
        <v>0</v>
      </c>
      <c r="AD293" s="111"/>
      <c r="AE293" s="111"/>
      <c r="AF293" s="111"/>
      <c r="AG293" s="111">
        <v>0</v>
      </c>
      <c r="AH293" s="111">
        <v>0</v>
      </c>
      <c r="AI293" s="111">
        <v>0</v>
      </c>
      <c r="AJ293" s="111">
        <v>0</v>
      </c>
      <c r="AK293" s="111">
        <v>0</v>
      </c>
      <c r="AL293" s="111">
        <v>0</v>
      </c>
      <c r="AM293" s="111">
        <v>0</v>
      </c>
      <c r="AN293" s="111">
        <v>0</v>
      </c>
      <c r="AO293" s="111">
        <v>0</v>
      </c>
      <c r="AP293" s="111">
        <v>0</v>
      </c>
      <c r="AQ293" s="111">
        <v>15874</v>
      </c>
      <c r="AR293" s="111"/>
      <c r="AS293" s="111">
        <v>0</v>
      </c>
      <c r="AT293" s="111">
        <v>0</v>
      </c>
      <c r="AU293" s="111">
        <v>0</v>
      </c>
      <c r="AV293" s="111">
        <v>0</v>
      </c>
      <c r="AW293" s="111">
        <v>0</v>
      </c>
      <c r="AX293" s="111">
        <v>0</v>
      </c>
      <c r="AY293" s="111">
        <v>0</v>
      </c>
      <c r="AZ293" s="111">
        <v>551001</v>
      </c>
      <c r="BA293" s="112">
        <v>566875</v>
      </c>
      <c r="BB293" s="111"/>
      <c r="BC293" s="111"/>
      <c r="BD293" s="111"/>
      <c r="BE293" s="111">
        <v>359519</v>
      </c>
      <c r="BF293" s="112">
        <v>359519</v>
      </c>
      <c r="BG293" s="111">
        <v>504262</v>
      </c>
      <c r="BH293" s="111">
        <v>0</v>
      </c>
      <c r="BI293" s="111">
        <v>0</v>
      </c>
    </row>
    <row r="294" spans="1:66" s="113" customFormat="1">
      <c r="A294" s="110" t="s">
        <v>221</v>
      </c>
      <c r="B294" s="110" t="s">
        <v>481</v>
      </c>
      <c r="C294" s="110" t="s">
        <v>318</v>
      </c>
      <c r="D294" s="110" t="s">
        <v>532</v>
      </c>
      <c r="E294" s="110" t="s">
        <v>136</v>
      </c>
      <c r="F294" s="110" t="s">
        <v>320</v>
      </c>
      <c r="G294" s="110"/>
      <c r="H294" s="110" t="s">
        <v>326</v>
      </c>
      <c r="I294" s="110" t="s">
        <v>284</v>
      </c>
      <c r="J294" s="110" t="s">
        <v>328</v>
      </c>
      <c r="K294" s="111">
        <v>11</v>
      </c>
      <c r="L294" s="111">
        <v>1973</v>
      </c>
      <c r="M294" s="111">
        <v>1974</v>
      </c>
      <c r="N294" s="111"/>
      <c r="O294" s="111"/>
      <c r="P294" s="111">
        <v>0</v>
      </c>
      <c r="Q294" s="111">
        <v>0</v>
      </c>
      <c r="R294" s="111"/>
      <c r="S294" s="111"/>
      <c r="T294" s="111"/>
      <c r="U294" s="111">
        <v>0</v>
      </c>
      <c r="V294" s="111"/>
      <c r="W294" s="111"/>
      <c r="X294" s="111"/>
      <c r="Y294" s="111">
        <v>0</v>
      </c>
      <c r="Z294" s="111">
        <v>0</v>
      </c>
      <c r="AA294" s="111">
        <v>0</v>
      </c>
      <c r="AB294" s="111">
        <v>0</v>
      </c>
      <c r="AC294" s="111">
        <v>0</v>
      </c>
      <c r="AD294" s="111"/>
      <c r="AE294" s="111"/>
      <c r="AF294" s="111"/>
      <c r="AG294" s="111">
        <v>0</v>
      </c>
      <c r="AH294" s="111">
        <v>0</v>
      </c>
      <c r="AI294" s="111">
        <v>0</v>
      </c>
      <c r="AJ294" s="111">
        <v>0</v>
      </c>
      <c r="AK294" s="111">
        <v>0</v>
      </c>
      <c r="AL294" s="111">
        <v>0</v>
      </c>
      <c r="AM294" s="111">
        <v>0</v>
      </c>
      <c r="AN294" s="111">
        <v>0</v>
      </c>
      <c r="AO294" s="111">
        <v>0</v>
      </c>
      <c r="AP294" s="111">
        <v>6965</v>
      </c>
      <c r="AQ294" s="111">
        <v>8685</v>
      </c>
      <c r="AR294" s="111">
        <v>3647</v>
      </c>
      <c r="AS294" s="111">
        <v>3647</v>
      </c>
      <c r="AT294" s="111">
        <v>375</v>
      </c>
      <c r="AU294" s="111">
        <v>0</v>
      </c>
      <c r="AV294" s="111">
        <v>0</v>
      </c>
      <c r="AW294" s="111">
        <v>0</v>
      </c>
      <c r="AX294" s="111">
        <v>500</v>
      </c>
      <c r="AY294" s="111">
        <v>0</v>
      </c>
      <c r="AZ294" s="111">
        <v>5822</v>
      </c>
      <c r="BA294" s="112">
        <v>14507</v>
      </c>
      <c r="BB294" s="111"/>
      <c r="BC294" s="111"/>
      <c r="BD294" s="111"/>
      <c r="BE294" s="111"/>
      <c r="BF294" s="112">
        <v>0</v>
      </c>
      <c r="BG294" s="111">
        <v>0</v>
      </c>
      <c r="BH294" s="111">
        <v>0</v>
      </c>
      <c r="BI294" s="111">
        <v>0</v>
      </c>
    </row>
    <row r="295" spans="1:66" s="113" customFormat="1">
      <c r="A295" s="110" t="s">
        <v>221</v>
      </c>
      <c r="B295" s="110" t="s">
        <v>481</v>
      </c>
      <c r="C295" s="110" t="s">
        <v>318</v>
      </c>
      <c r="D295" s="110" t="s">
        <v>532</v>
      </c>
      <c r="E295" s="110" t="s">
        <v>136</v>
      </c>
      <c r="F295" s="110" t="s">
        <v>320</v>
      </c>
      <c r="G295" s="110"/>
      <c r="H295" s="110" t="s">
        <v>326</v>
      </c>
      <c r="I295" s="110" t="s">
        <v>284</v>
      </c>
      <c r="J295" s="110" t="s">
        <v>328</v>
      </c>
      <c r="K295" s="111">
        <v>11</v>
      </c>
      <c r="L295" s="111">
        <v>1973</v>
      </c>
      <c r="M295" s="111">
        <v>1974</v>
      </c>
      <c r="N295" s="111"/>
      <c r="O295" s="111"/>
      <c r="P295" s="111">
        <v>0</v>
      </c>
      <c r="Q295" s="111">
        <v>0</v>
      </c>
      <c r="R295" s="111"/>
      <c r="S295" s="111"/>
      <c r="T295" s="111"/>
      <c r="U295" s="111">
        <v>0</v>
      </c>
      <c r="V295" s="111"/>
      <c r="W295" s="111"/>
      <c r="X295" s="111"/>
      <c r="Y295" s="111">
        <v>0</v>
      </c>
      <c r="Z295" s="111">
        <v>0</v>
      </c>
      <c r="AA295" s="111">
        <v>0</v>
      </c>
      <c r="AB295" s="111">
        <v>0</v>
      </c>
      <c r="AC295" s="111">
        <v>0</v>
      </c>
      <c r="AD295" s="111"/>
      <c r="AE295" s="111"/>
      <c r="AF295" s="111"/>
      <c r="AG295" s="111">
        <v>0</v>
      </c>
      <c r="AH295" s="111">
        <v>0</v>
      </c>
      <c r="AI295" s="111">
        <v>0</v>
      </c>
      <c r="AJ295" s="111">
        <v>0</v>
      </c>
      <c r="AK295" s="111">
        <v>0</v>
      </c>
      <c r="AL295" s="111">
        <v>0</v>
      </c>
      <c r="AM295" s="111">
        <v>0</v>
      </c>
      <c r="AN295" s="111">
        <v>0</v>
      </c>
      <c r="AO295" s="111">
        <v>0</v>
      </c>
      <c r="AP295" s="111">
        <v>8884</v>
      </c>
      <c r="AQ295" s="111">
        <v>16171</v>
      </c>
      <c r="AR295" s="111">
        <v>9375</v>
      </c>
      <c r="AS295" s="111">
        <v>9375</v>
      </c>
      <c r="AT295" s="111">
        <v>0</v>
      </c>
      <c r="AU295" s="111">
        <v>250</v>
      </c>
      <c r="AV295" s="111">
        <v>0</v>
      </c>
      <c r="AW295" s="111">
        <v>0</v>
      </c>
      <c r="AX295" s="111">
        <v>0</v>
      </c>
      <c r="AY295" s="111">
        <v>0</v>
      </c>
      <c r="AZ295" s="111">
        <v>11048</v>
      </c>
      <c r="BA295" s="112">
        <v>27219</v>
      </c>
      <c r="BB295" s="111"/>
      <c r="BC295" s="111"/>
      <c r="BD295" s="111"/>
      <c r="BE295" s="111"/>
      <c r="BF295" s="112">
        <v>0</v>
      </c>
      <c r="BG295" s="111">
        <v>0</v>
      </c>
      <c r="BH295" s="111">
        <v>0</v>
      </c>
      <c r="BI295" s="111">
        <v>0</v>
      </c>
    </row>
    <row r="296" spans="1:66" s="113" customFormat="1">
      <c r="A296" s="110" t="s">
        <v>221</v>
      </c>
      <c r="B296" s="110" t="s">
        <v>481</v>
      </c>
      <c r="C296" s="110" t="s">
        <v>318</v>
      </c>
      <c r="D296" s="110" t="s">
        <v>533</v>
      </c>
      <c r="E296" s="110" t="s">
        <v>136</v>
      </c>
      <c r="F296" s="110" t="s">
        <v>320</v>
      </c>
      <c r="G296" s="110"/>
      <c r="H296" s="110" t="s">
        <v>331</v>
      </c>
      <c r="I296" s="110"/>
      <c r="J296" s="110" t="s">
        <v>405</v>
      </c>
      <c r="K296" s="111">
        <v>9</v>
      </c>
      <c r="L296" s="111">
        <v>2000</v>
      </c>
      <c r="M296" s="111">
        <v>1858</v>
      </c>
      <c r="N296" s="111"/>
      <c r="O296" s="111"/>
      <c r="P296" s="111">
        <v>0</v>
      </c>
      <c r="Q296" s="111">
        <v>0</v>
      </c>
      <c r="R296" s="111"/>
      <c r="S296" s="111"/>
      <c r="T296" s="111"/>
      <c r="U296" s="111">
        <v>0</v>
      </c>
      <c r="V296" s="111"/>
      <c r="W296" s="111"/>
      <c r="X296" s="111"/>
      <c r="Y296" s="111">
        <v>0</v>
      </c>
      <c r="Z296" s="111"/>
      <c r="AA296" s="111"/>
      <c r="AB296" s="111"/>
      <c r="AC296" s="111">
        <v>0</v>
      </c>
      <c r="AD296" s="111"/>
      <c r="AE296" s="111"/>
      <c r="AF296" s="111"/>
      <c r="AG296" s="111">
        <v>0</v>
      </c>
      <c r="AH296" s="111">
        <v>0</v>
      </c>
      <c r="AI296" s="111"/>
      <c r="AJ296" s="111"/>
      <c r="AK296" s="111">
        <v>0</v>
      </c>
      <c r="AL296" s="111">
        <v>0</v>
      </c>
      <c r="AM296" s="111">
        <v>0</v>
      </c>
      <c r="AN296" s="111">
        <v>0</v>
      </c>
      <c r="AO296" s="111">
        <v>0</v>
      </c>
      <c r="AP296" s="111">
        <v>0</v>
      </c>
      <c r="AQ296" s="111">
        <v>285333</v>
      </c>
      <c r="AR296" s="111">
        <v>20015</v>
      </c>
      <c r="AS296" s="111">
        <v>20015</v>
      </c>
      <c r="AT296" s="111">
        <v>0</v>
      </c>
      <c r="AU296" s="111">
        <v>8268</v>
      </c>
      <c r="AV296" s="111">
        <v>0</v>
      </c>
      <c r="AW296" s="111">
        <v>28200</v>
      </c>
      <c r="AX296" s="111">
        <v>51287</v>
      </c>
      <c r="AY296" s="111">
        <v>3500</v>
      </c>
      <c r="AZ296" s="111">
        <v>121670</v>
      </c>
      <c r="BA296" s="112">
        <v>407003</v>
      </c>
      <c r="BB296" s="111">
        <v>174841</v>
      </c>
      <c r="BC296" s="111">
        <v>48000</v>
      </c>
      <c r="BD296" s="111">
        <v>0</v>
      </c>
      <c r="BE296" s="111">
        <v>54453</v>
      </c>
      <c r="BF296" s="112">
        <v>277294</v>
      </c>
      <c r="BG296" s="111">
        <v>307920</v>
      </c>
      <c r="BH296" s="111">
        <v>600</v>
      </c>
      <c r="BI296" s="111">
        <v>4000</v>
      </c>
    </row>
    <row r="297" spans="1:66" s="113" customFormat="1">
      <c r="A297" s="110" t="s">
        <v>221</v>
      </c>
      <c r="B297" s="110" t="s">
        <v>481</v>
      </c>
      <c r="C297" s="110" t="s">
        <v>318</v>
      </c>
      <c r="D297" s="110" t="s">
        <v>533</v>
      </c>
      <c r="E297" s="110" t="s">
        <v>136</v>
      </c>
      <c r="F297" s="110" t="s">
        <v>320</v>
      </c>
      <c r="G297" s="110"/>
      <c r="H297" s="110" t="s">
        <v>331</v>
      </c>
      <c r="I297" s="110"/>
      <c r="J297" s="110" t="s">
        <v>405</v>
      </c>
      <c r="K297" s="111">
        <v>9</v>
      </c>
      <c r="L297" s="111">
        <v>2000</v>
      </c>
      <c r="M297" s="111">
        <v>1858</v>
      </c>
      <c r="N297" s="111"/>
      <c r="O297" s="111"/>
      <c r="P297" s="111">
        <v>0</v>
      </c>
      <c r="Q297" s="111">
        <v>0</v>
      </c>
      <c r="R297" s="111"/>
      <c r="S297" s="111"/>
      <c r="T297" s="111"/>
      <c r="U297" s="111">
        <v>0</v>
      </c>
      <c r="V297" s="111"/>
      <c r="W297" s="111"/>
      <c r="X297" s="111"/>
      <c r="Y297" s="111">
        <v>0</v>
      </c>
      <c r="Z297" s="111"/>
      <c r="AA297" s="111"/>
      <c r="AB297" s="111"/>
      <c r="AC297" s="111">
        <v>0</v>
      </c>
      <c r="AD297" s="111"/>
      <c r="AE297" s="111"/>
      <c r="AF297" s="111"/>
      <c r="AG297" s="111">
        <v>0</v>
      </c>
      <c r="AH297" s="111">
        <v>0</v>
      </c>
      <c r="AI297" s="111"/>
      <c r="AJ297" s="111"/>
      <c r="AK297" s="111">
        <v>0</v>
      </c>
      <c r="AL297" s="111">
        <v>0</v>
      </c>
      <c r="AM297" s="111">
        <v>0</v>
      </c>
      <c r="AN297" s="111">
        <v>0</v>
      </c>
      <c r="AO297" s="111">
        <v>0</v>
      </c>
      <c r="AP297" s="111">
        <v>0</v>
      </c>
      <c r="AQ297" s="111">
        <v>344348</v>
      </c>
      <c r="AR297" s="111">
        <v>17896</v>
      </c>
      <c r="AS297" s="111">
        <v>17896</v>
      </c>
      <c r="AT297" s="111">
        <v>4753</v>
      </c>
      <c r="AU297" s="111">
        <v>30500</v>
      </c>
      <c r="AV297" s="111">
        <v>0</v>
      </c>
      <c r="AW297" s="111">
        <v>28200</v>
      </c>
      <c r="AX297" s="111">
        <v>118439</v>
      </c>
      <c r="AY297" s="111">
        <v>0</v>
      </c>
      <c r="AZ297" s="111">
        <v>210788</v>
      </c>
      <c r="BA297" s="112">
        <v>555136</v>
      </c>
      <c r="BB297" s="111">
        <v>204215</v>
      </c>
      <c r="BC297" s="111">
        <v>95995</v>
      </c>
      <c r="BD297" s="111">
        <v>0</v>
      </c>
      <c r="BE297" s="111">
        <v>66000</v>
      </c>
      <c r="BF297" s="112">
        <v>366210</v>
      </c>
      <c r="BG297" s="111">
        <v>404357</v>
      </c>
      <c r="BH297" s="111">
        <v>630</v>
      </c>
      <c r="BI297" s="111">
        <v>4230</v>
      </c>
    </row>
    <row r="298" spans="1:66" s="113" customFormat="1">
      <c r="A298" s="110" t="s">
        <v>221</v>
      </c>
      <c r="B298" s="110" t="s">
        <v>481</v>
      </c>
      <c r="C298" s="110" t="s">
        <v>318</v>
      </c>
      <c r="D298" s="110" t="s">
        <v>533</v>
      </c>
      <c r="E298" s="110" t="s">
        <v>136</v>
      </c>
      <c r="F298" s="110" t="s">
        <v>320</v>
      </c>
      <c r="G298" s="110" t="s">
        <v>534</v>
      </c>
      <c r="H298" s="110" t="s">
        <v>331</v>
      </c>
      <c r="I298" s="110"/>
      <c r="J298" s="110" t="s">
        <v>405</v>
      </c>
      <c r="K298" s="111">
        <v>9</v>
      </c>
      <c r="L298" s="111">
        <v>2000</v>
      </c>
      <c r="M298" s="111">
        <v>1858</v>
      </c>
      <c r="N298" s="111"/>
      <c r="O298" s="111"/>
      <c r="P298" s="111">
        <v>0</v>
      </c>
      <c r="Q298" s="111">
        <v>0</v>
      </c>
      <c r="R298" s="111"/>
      <c r="S298" s="111"/>
      <c r="T298" s="111"/>
      <c r="U298" s="111">
        <v>0</v>
      </c>
      <c r="V298" s="111"/>
      <c r="W298" s="111"/>
      <c r="X298" s="111"/>
      <c r="Y298" s="111">
        <v>0</v>
      </c>
      <c r="Z298" s="111">
        <v>0</v>
      </c>
      <c r="AA298" s="111">
        <v>0</v>
      </c>
      <c r="AB298" s="111">
        <v>0</v>
      </c>
      <c r="AC298" s="111">
        <v>0</v>
      </c>
      <c r="AD298" s="111"/>
      <c r="AE298" s="111"/>
      <c r="AF298" s="111"/>
      <c r="AG298" s="111">
        <v>0</v>
      </c>
      <c r="AH298" s="111">
        <v>0</v>
      </c>
      <c r="AI298" s="111">
        <v>0</v>
      </c>
      <c r="AJ298" s="111">
        <v>0</v>
      </c>
      <c r="AK298" s="111">
        <v>0</v>
      </c>
      <c r="AL298" s="111">
        <v>0</v>
      </c>
      <c r="AM298" s="111">
        <v>0</v>
      </c>
      <c r="AN298" s="111">
        <v>0</v>
      </c>
      <c r="AO298" s="111">
        <v>0</v>
      </c>
      <c r="AP298" s="111">
        <v>0</v>
      </c>
      <c r="AQ298" s="111">
        <v>547989</v>
      </c>
      <c r="AR298" s="111">
        <v>21824</v>
      </c>
      <c r="AS298" s="111">
        <v>21824</v>
      </c>
      <c r="AT298" s="111">
        <v>12013</v>
      </c>
      <c r="AU298" s="111">
        <v>29399</v>
      </c>
      <c r="AV298" s="111">
        <v>0</v>
      </c>
      <c r="AW298" s="111">
        <v>22560</v>
      </c>
      <c r="AX298" s="111">
        <v>211666</v>
      </c>
      <c r="AY298" s="111">
        <v>0</v>
      </c>
      <c r="AZ298" s="111">
        <v>302812</v>
      </c>
      <c r="BA298" s="112">
        <v>850801</v>
      </c>
      <c r="BB298" s="111">
        <v>291495</v>
      </c>
      <c r="BC298" s="111">
        <v>156959</v>
      </c>
      <c r="BD298" s="111">
        <v>0</v>
      </c>
      <c r="BE298" s="111">
        <v>121754</v>
      </c>
      <c r="BF298" s="112">
        <v>570208</v>
      </c>
      <c r="BG298" s="111">
        <v>628096</v>
      </c>
      <c r="BH298" s="111">
        <v>710</v>
      </c>
      <c r="BI298" s="111">
        <v>5210</v>
      </c>
      <c r="BL298" s="189"/>
      <c r="BM298" s="189"/>
    </row>
    <row r="299" spans="1:66" s="113" customFormat="1">
      <c r="A299" s="110" t="s">
        <v>221</v>
      </c>
      <c r="B299" s="110" t="s">
        <v>535</v>
      </c>
      <c r="C299" s="110" t="s">
        <v>318</v>
      </c>
      <c r="D299" s="110" t="s">
        <v>536</v>
      </c>
      <c r="E299" s="110" t="s">
        <v>136</v>
      </c>
      <c r="F299" s="110" t="s">
        <v>320</v>
      </c>
      <c r="G299" s="110" t="s">
        <v>427</v>
      </c>
      <c r="H299" s="110" t="s">
        <v>332</v>
      </c>
      <c r="I299" s="110" t="s">
        <v>284</v>
      </c>
      <c r="J299" s="110" t="s">
        <v>537</v>
      </c>
      <c r="K299" s="111">
        <v>12</v>
      </c>
      <c r="L299" s="111">
        <v>1962</v>
      </c>
      <c r="M299" s="111">
        <v>1965</v>
      </c>
      <c r="N299" s="111">
        <v>6273988</v>
      </c>
      <c r="O299" s="111">
        <v>5916733</v>
      </c>
      <c r="P299" s="111">
        <v>6139739</v>
      </c>
      <c r="Q299" s="111">
        <v>5355301</v>
      </c>
      <c r="R299" s="111">
        <v>994986</v>
      </c>
      <c r="S299" s="111"/>
      <c r="T299" s="111"/>
      <c r="U299" s="111">
        <v>994986</v>
      </c>
      <c r="V299" s="111">
        <v>599858</v>
      </c>
      <c r="W299" s="111"/>
      <c r="X299" s="111"/>
      <c r="Y299" s="111">
        <v>599858</v>
      </c>
      <c r="Z299" s="111">
        <v>6950145</v>
      </c>
      <c r="AA299" s="111"/>
      <c r="AB299" s="111"/>
      <c r="AC299" s="111">
        <v>6950145</v>
      </c>
      <c r="AD299" s="111"/>
      <c r="AE299" s="111"/>
      <c r="AF299" s="111"/>
      <c r="AG299" s="111">
        <v>0</v>
      </c>
      <c r="AH299" s="111">
        <v>6950145</v>
      </c>
      <c r="AI299" s="111"/>
      <c r="AJ299" s="111"/>
      <c r="AK299" s="111">
        <v>6950145</v>
      </c>
      <c r="AL299" s="111">
        <v>-1033412</v>
      </c>
      <c r="AM299" s="111">
        <v>223006</v>
      </c>
      <c r="AN299" s="111">
        <v>0</v>
      </c>
      <c r="AO299" s="111">
        <v>-810406</v>
      </c>
      <c r="AP299" s="111">
        <v>0</v>
      </c>
      <c r="AQ299" s="111">
        <v>380889</v>
      </c>
      <c r="AR299" s="111">
        <v>1175563</v>
      </c>
      <c r="AS299" s="111">
        <v>1373569</v>
      </c>
      <c r="AT299" s="111">
        <v>979374</v>
      </c>
      <c r="AU299" s="111">
        <v>215303</v>
      </c>
      <c r="AV299" s="111">
        <v>0</v>
      </c>
      <c r="AW299" s="111">
        <v>0</v>
      </c>
      <c r="AX299" s="111">
        <v>1128540</v>
      </c>
      <c r="AY299" s="111">
        <v>1047378</v>
      </c>
      <c r="AZ299" s="111">
        <v>5758850</v>
      </c>
      <c r="BA299" s="112">
        <v>6139739</v>
      </c>
      <c r="BB299" s="111">
        <v>631110</v>
      </c>
      <c r="BC299" s="111">
        <v>1086422</v>
      </c>
      <c r="BD299" s="111">
        <v>417941</v>
      </c>
      <c r="BE299" s="111">
        <v>429371</v>
      </c>
      <c r="BF299" s="112">
        <v>2564844</v>
      </c>
      <c r="BG299" s="111">
        <v>3128387</v>
      </c>
      <c r="BH299" s="111">
        <v>400</v>
      </c>
      <c r="BI299" s="111">
        <v>1800400</v>
      </c>
      <c r="BL299" s="189" t="s">
        <v>602</v>
      </c>
      <c r="BN299" s="189" t="s">
        <v>603</v>
      </c>
    </row>
    <row r="300" spans="1:66" s="113" customFormat="1">
      <c r="A300" s="110" t="s">
        <v>221</v>
      </c>
      <c r="B300" s="110" t="s">
        <v>481</v>
      </c>
      <c r="C300" s="110" t="s">
        <v>318</v>
      </c>
      <c r="D300" s="110" t="s">
        <v>538</v>
      </c>
      <c r="E300" s="110" t="s">
        <v>136</v>
      </c>
      <c r="F300" s="110" t="s">
        <v>320</v>
      </c>
      <c r="G300" s="110" t="s">
        <v>359</v>
      </c>
      <c r="H300" s="110" t="s">
        <v>372</v>
      </c>
      <c r="I300" s="110" t="s">
        <v>354</v>
      </c>
      <c r="J300" s="110" t="s">
        <v>339</v>
      </c>
      <c r="K300" s="111">
        <v>6</v>
      </c>
      <c r="L300" s="111">
        <v>2003</v>
      </c>
      <c r="M300" s="111">
        <v>2008</v>
      </c>
      <c r="N300" s="111"/>
      <c r="O300" s="111"/>
      <c r="P300" s="111">
        <v>0</v>
      </c>
      <c r="Q300" s="111">
        <v>0</v>
      </c>
      <c r="R300" s="111"/>
      <c r="S300" s="111"/>
      <c r="T300" s="111"/>
      <c r="U300" s="111">
        <v>0</v>
      </c>
      <c r="V300" s="111"/>
      <c r="W300" s="111"/>
      <c r="X300" s="111"/>
      <c r="Y300" s="111">
        <v>0</v>
      </c>
      <c r="Z300" s="111"/>
      <c r="AA300" s="111"/>
      <c r="AB300" s="111"/>
      <c r="AC300" s="111">
        <v>0</v>
      </c>
      <c r="AD300" s="111"/>
      <c r="AE300" s="111"/>
      <c r="AF300" s="111"/>
      <c r="AG300" s="111">
        <v>0</v>
      </c>
      <c r="AH300" s="111">
        <v>0</v>
      </c>
      <c r="AI300" s="111"/>
      <c r="AJ300" s="111"/>
      <c r="AK300" s="111">
        <v>0</v>
      </c>
      <c r="AL300" s="111">
        <v>0</v>
      </c>
      <c r="AM300" s="111">
        <v>0</v>
      </c>
      <c r="AN300" s="111">
        <v>0</v>
      </c>
      <c r="AO300" s="111">
        <v>0</v>
      </c>
      <c r="AP300" s="111">
        <v>0</v>
      </c>
      <c r="AQ300" s="111">
        <v>34116</v>
      </c>
      <c r="AR300" s="111">
        <v>5600</v>
      </c>
      <c r="AS300" s="111">
        <v>5600</v>
      </c>
      <c r="AT300" s="111">
        <v>0</v>
      </c>
      <c r="AU300" s="111">
        <v>0</v>
      </c>
      <c r="AV300" s="111">
        <v>0</v>
      </c>
      <c r="AW300" s="111">
        <v>0</v>
      </c>
      <c r="AX300" s="111">
        <v>0</v>
      </c>
      <c r="AY300" s="111">
        <v>0</v>
      </c>
      <c r="AZ300" s="111">
        <v>5600</v>
      </c>
      <c r="BA300" s="112">
        <v>39716</v>
      </c>
      <c r="BB300" s="111">
        <v>9453</v>
      </c>
      <c r="BC300" s="111"/>
      <c r="BD300" s="111"/>
      <c r="BE300" s="111">
        <v>1049</v>
      </c>
      <c r="BF300" s="112">
        <v>10502</v>
      </c>
      <c r="BG300" s="111">
        <v>10504</v>
      </c>
      <c r="BH300" s="111">
        <v>1000</v>
      </c>
      <c r="BI300" s="111">
        <v>10000</v>
      </c>
      <c r="BK300" s="189" t="s">
        <v>540</v>
      </c>
      <c r="BL300" s="190">
        <v>4292</v>
      </c>
      <c r="BM300" s="189" t="s">
        <v>540</v>
      </c>
      <c r="BN300" s="190">
        <v>62097.333333333336</v>
      </c>
    </row>
    <row r="301" spans="1:66" s="113" customFormat="1">
      <c r="A301" s="110" t="s">
        <v>221</v>
      </c>
      <c r="B301" s="110" t="s">
        <v>481</v>
      </c>
      <c r="C301" s="110" t="s">
        <v>318</v>
      </c>
      <c r="D301" s="110" t="s">
        <v>538</v>
      </c>
      <c r="E301" s="110" t="s">
        <v>136</v>
      </c>
      <c r="F301" s="110" t="s">
        <v>320</v>
      </c>
      <c r="G301" s="110" t="s">
        <v>359</v>
      </c>
      <c r="H301" s="110" t="s">
        <v>372</v>
      </c>
      <c r="I301" s="110" t="s">
        <v>354</v>
      </c>
      <c r="J301" s="110" t="s">
        <v>339</v>
      </c>
      <c r="K301" s="111">
        <v>6</v>
      </c>
      <c r="L301" s="111">
        <v>2003</v>
      </c>
      <c r="M301" s="111">
        <v>2008</v>
      </c>
      <c r="N301" s="111"/>
      <c r="O301" s="111"/>
      <c r="P301" s="111">
        <v>0</v>
      </c>
      <c r="Q301" s="111">
        <v>0</v>
      </c>
      <c r="R301" s="111"/>
      <c r="S301" s="111"/>
      <c r="T301" s="111"/>
      <c r="U301" s="111">
        <v>0</v>
      </c>
      <c r="V301" s="111"/>
      <c r="W301" s="111"/>
      <c r="X301" s="111"/>
      <c r="Y301" s="111">
        <v>0</v>
      </c>
      <c r="Z301" s="111"/>
      <c r="AA301" s="111"/>
      <c r="AB301" s="111"/>
      <c r="AC301" s="111">
        <v>0</v>
      </c>
      <c r="AD301" s="111"/>
      <c r="AE301" s="111"/>
      <c r="AF301" s="111"/>
      <c r="AG301" s="111">
        <v>0</v>
      </c>
      <c r="AH301" s="111">
        <v>0</v>
      </c>
      <c r="AI301" s="111"/>
      <c r="AJ301" s="111"/>
      <c r="AK301" s="111">
        <v>0</v>
      </c>
      <c r="AL301" s="111">
        <v>0</v>
      </c>
      <c r="AM301" s="111">
        <v>0</v>
      </c>
      <c r="AN301" s="111">
        <v>0</v>
      </c>
      <c r="AO301" s="111">
        <v>0</v>
      </c>
      <c r="AP301" s="111">
        <v>0</v>
      </c>
      <c r="AQ301" s="111">
        <v>67369</v>
      </c>
      <c r="AR301" s="111">
        <v>2688</v>
      </c>
      <c r="AS301" s="111">
        <v>2688</v>
      </c>
      <c r="AT301" s="111">
        <v>0</v>
      </c>
      <c r="AU301" s="111">
        <v>7983</v>
      </c>
      <c r="AV301" s="111">
        <v>0</v>
      </c>
      <c r="AW301" s="111">
        <v>0</v>
      </c>
      <c r="AX301" s="111">
        <v>0</v>
      </c>
      <c r="AY301" s="111">
        <v>0</v>
      </c>
      <c r="AZ301" s="111">
        <v>10671</v>
      </c>
      <c r="BA301" s="112">
        <v>78040</v>
      </c>
      <c r="BB301" s="111">
        <v>13564</v>
      </c>
      <c r="BC301" s="111"/>
      <c r="BD301" s="111"/>
      <c r="BE301" s="111">
        <v>1506</v>
      </c>
      <c r="BF301" s="112">
        <v>15070</v>
      </c>
      <c r="BG301" s="111">
        <v>15072</v>
      </c>
      <c r="BH301" s="111">
        <v>500</v>
      </c>
      <c r="BI301" s="111">
        <v>10000</v>
      </c>
      <c r="BK301" s="189" t="s">
        <v>601</v>
      </c>
      <c r="BL301" s="190">
        <v>15645.813559322034</v>
      </c>
      <c r="BM301" s="189" t="s">
        <v>601</v>
      </c>
      <c r="BN301" s="190">
        <v>294698</v>
      </c>
    </row>
    <row r="302" spans="1:66" s="113" customFormat="1">
      <c r="A302" s="110" t="s">
        <v>221</v>
      </c>
      <c r="B302" s="110" t="s">
        <v>481</v>
      </c>
      <c r="C302" s="110" t="s">
        <v>318</v>
      </c>
      <c r="D302" s="110" t="s">
        <v>539</v>
      </c>
      <c r="E302" s="110" t="s">
        <v>136</v>
      </c>
      <c r="F302" s="110" t="s">
        <v>320</v>
      </c>
      <c r="G302" s="110" t="s">
        <v>193</v>
      </c>
      <c r="H302" s="110" t="s">
        <v>331</v>
      </c>
      <c r="I302" s="110"/>
      <c r="J302" s="110" t="s">
        <v>331</v>
      </c>
      <c r="K302" s="111">
        <v>8</v>
      </c>
      <c r="L302" s="111">
        <v>1991</v>
      </c>
      <c r="M302" s="111">
        <v>2008</v>
      </c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  <c r="AA302" s="111"/>
      <c r="AB302" s="111"/>
      <c r="AC302" s="111"/>
      <c r="AD302" s="111"/>
      <c r="AE302" s="111"/>
      <c r="AF302" s="111"/>
      <c r="AG302" s="111"/>
      <c r="AH302" s="111"/>
      <c r="AI302" s="111"/>
      <c r="AJ302" s="111"/>
      <c r="AK302" s="111"/>
      <c r="AL302" s="111"/>
      <c r="AM302" s="111"/>
      <c r="AN302" s="111"/>
      <c r="AO302" s="111"/>
      <c r="AP302" s="111">
        <v>0</v>
      </c>
      <c r="AQ302" s="111">
        <v>4148</v>
      </c>
      <c r="AR302" s="111">
        <v>5440</v>
      </c>
      <c r="AS302" s="111">
        <v>5440</v>
      </c>
      <c r="AT302" s="111">
        <v>0</v>
      </c>
      <c r="AU302" s="111">
        <v>0</v>
      </c>
      <c r="AV302" s="111">
        <v>5330</v>
      </c>
      <c r="AW302" s="111">
        <v>0</v>
      </c>
      <c r="AX302" s="111">
        <v>0</v>
      </c>
      <c r="AY302" s="111">
        <v>0</v>
      </c>
      <c r="AZ302" s="111">
        <v>11199</v>
      </c>
      <c r="BA302" s="112">
        <v>15347</v>
      </c>
      <c r="BB302" s="111"/>
      <c r="BC302" s="111"/>
      <c r="BD302" s="111"/>
      <c r="BE302" s="111"/>
      <c r="BF302" s="112">
        <v>0</v>
      </c>
      <c r="BG302" s="111">
        <v>0</v>
      </c>
      <c r="BH302" s="111">
        <v>0</v>
      </c>
      <c r="BI302" s="111">
        <v>8000</v>
      </c>
      <c r="BK302" s="189" t="s">
        <v>542</v>
      </c>
      <c r="BL302" s="190">
        <v>43916.169811320753</v>
      </c>
      <c r="BM302" s="189" t="s">
        <v>542</v>
      </c>
      <c r="BN302" s="190">
        <v>89093.796296296292</v>
      </c>
    </row>
    <row r="303" spans="1:66" s="113" customFormat="1">
      <c r="A303" s="110" t="s">
        <v>221</v>
      </c>
      <c r="B303" s="110" t="s">
        <v>481</v>
      </c>
      <c r="C303" s="110" t="s">
        <v>318</v>
      </c>
      <c r="D303" s="110" t="s">
        <v>539</v>
      </c>
      <c r="E303" s="110" t="s">
        <v>136</v>
      </c>
      <c r="F303" s="110" t="s">
        <v>320</v>
      </c>
      <c r="G303" s="110" t="s">
        <v>193</v>
      </c>
      <c r="H303" s="110" t="s">
        <v>331</v>
      </c>
      <c r="I303" s="110"/>
      <c r="J303" s="110" t="s">
        <v>331</v>
      </c>
      <c r="K303" s="111">
        <v>8</v>
      </c>
      <c r="L303" s="111">
        <v>1991</v>
      </c>
      <c r="M303" s="111">
        <v>2008</v>
      </c>
      <c r="N303" s="111"/>
      <c r="O303" s="111"/>
      <c r="P303" s="111">
        <v>0</v>
      </c>
      <c r="Q303" s="111">
        <v>0</v>
      </c>
      <c r="R303" s="111"/>
      <c r="S303" s="111"/>
      <c r="T303" s="111"/>
      <c r="U303" s="111">
        <v>0</v>
      </c>
      <c r="V303" s="111"/>
      <c r="W303" s="111"/>
      <c r="X303" s="111"/>
      <c r="Y303" s="111">
        <v>0</v>
      </c>
      <c r="Z303" s="111">
        <v>0</v>
      </c>
      <c r="AA303" s="111">
        <v>0</v>
      </c>
      <c r="AB303" s="111">
        <v>0</v>
      </c>
      <c r="AC303" s="111">
        <v>0</v>
      </c>
      <c r="AD303" s="111"/>
      <c r="AE303" s="111"/>
      <c r="AF303" s="111"/>
      <c r="AG303" s="111">
        <v>0</v>
      </c>
      <c r="AH303" s="111">
        <v>0</v>
      </c>
      <c r="AI303" s="111">
        <v>0</v>
      </c>
      <c r="AJ303" s="111">
        <v>0</v>
      </c>
      <c r="AK303" s="111">
        <v>0</v>
      </c>
      <c r="AL303" s="111">
        <v>0</v>
      </c>
      <c r="AM303" s="111">
        <v>0</v>
      </c>
      <c r="AN303" s="111">
        <v>0</v>
      </c>
      <c r="AO303" s="111">
        <v>0</v>
      </c>
      <c r="AP303" s="111">
        <v>0</v>
      </c>
      <c r="AQ303" s="111">
        <v>4040</v>
      </c>
      <c r="AR303" s="111">
        <v>6290</v>
      </c>
      <c r="AS303" s="111">
        <v>6290</v>
      </c>
      <c r="AT303" s="111">
        <v>1000</v>
      </c>
      <c r="AU303" s="111">
        <v>1000</v>
      </c>
      <c r="AV303" s="111">
        <v>6130</v>
      </c>
      <c r="AW303" s="111">
        <v>0</v>
      </c>
      <c r="AX303" s="111">
        <v>0</v>
      </c>
      <c r="AY303" s="111">
        <v>0</v>
      </c>
      <c r="AZ303" s="111">
        <v>14578</v>
      </c>
      <c r="BA303" s="112">
        <v>18618</v>
      </c>
      <c r="BB303" s="111"/>
      <c r="BC303" s="111"/>
      <c r="BD303" s="111"/>
      <c r="BE303" s="111"/>
      <c r="BF303" s="112">
        <v>0</v>
      </c>
      <c r="BG303" s="111">
        <v>0</v>
      </c>
      <c r="BH303" s="111">
        <v>0</v>
      </c>
      <c r="BI303" s="111">
        <v>8000</v>
      </c>
      <c r="BK303" s="189" t="s">
        <v>222</v>
      </c>
      <c r="BL303" s="190">
        <v>20224.864077669903</v>
      </c>
      <c r="BM303" s="189" t="s">
        <v>222</v>
      </c>
      <c r="BN303" s="190">
        <v>67629.621621621627</v>
      </c>
    </row>
    <row r="304" spans="1:66" s="113" customFormat="1">
      <c r="A304" s="110" t="s">
        <v>221</v>
      </c>
      <c r="B304" s="110" t="s">
        <v>481</v>
      </c>
      <c r="C304" s="110" t="s">
        <v>318</v>
      </c>
      <c r="D304" s="110" t="s">
        <v>539</v>
      </c>
      <c r="E304" s="110" t="s">
        <v>136</v>
      </c>
      <c r="F304" s="110" t="s">
        <v>320</v>
      </c>
      <c r="G304" s="110"/>
      <c r="H304" s="110" t="s">
        <v>331</v>
      </c>
      <c r="I304" s="110"/>
      <c r="J304" s="110" t="s">
        <v>405</v>
      </c>
      <c r="K304" s="111">
        <v>9</v>
      </c>
      <c r="L304" s="111">
        <v>1996</v>
      </c>
      <c r="M304" s="111">
        <v>1996</v>
      </c>
      <c r="N304" s="111">
        <v>50395</v>
      </c>
      <c r="O304" s="111">
        <v>412644</v>
      </c>
      <c r="P304" s="111">
        <v>412644</v>
      </c>
      <c r="Q304" s="111">
        <v>325306</v>
      </c>
      <c r="R304" s="111">
        <v>38453</v>
      </c>
      <c r="S304" s="111"/>
      <c r="T304" s="111"/>
      <c r="U304" s="111">
        <v>38453</v>
      </c>
      <c r="V304" s="111">
        <v>56218</v>
      </c>
      <c r="W304" s="111"/>
      <c r="X304" s="111"/>
      <c r="Y304" s="111">
        <v>56218</v>
      </c>
      <c r="Z304" s="111">
        <v>419977</v>
      </c>
      <c r="AA304" s="111"/>
      <c r="AB304" s="111"/>
      <c r="AC304" s="111">
        <v>419977</v>
      </c>
      <c r="AD304" s="111"/>
      <c r="AE304" s="111"/>
      <c r="AF304" s="111"/>
      <c r="AG304" s="111">
        <v>0</v>
      </c>
      <c r="AH304" s="111">
        <v>419977</v>
      </c>
      <c r="AI304" s="111"/>
      <c r="AJ304" s="111"/>
      <c r="AK304" s="111">
        <v>419977</v>
      </c>
      <c r="AL304" s="111">
        <v>-7333</v>
      </c>
      <c r="AM304" s="111">
        <v>0</v>
      </c>
      <c r="AN304" s="111">
        <v>0</v>
      </c>
      <c r="AO304" s="111">
        <v>-7333</v>
      </c>
      <c r="AP304" s="111">
        <v>0</v>
      </c>
      <c r="AQ304" s="111">
        <v>42141</v>
      </c>
      <c r="AR304" s="111"/>
      <c r="AS304" s="111">
        <v>0</v>
      </c>
      <c r="AT304" s="111">
        <v>2500</v>
      </c>
      <c r="AU304" s="111">
        <v>1500</v>
      </c>
      <c r="AV304" s="111">
        <v>190025</v>
      </c>
      <c r="AW304" s="111">
        <v>25594</v>
      </c>
      <c r="AX304" s="111">
        <v>89154</v>
      </c>
      <c r="AY304" s="111">
        <v>0</v>
      </c>
      <c r="AZ304" s="111">
        <v>370503</v>
      </c>
      <c r="BA304" s="112">
        <v>412644</v>
      </c>
      <c r="BB304" s="111">
        <v>0</v>
      </c>
      <c r="BC304" s="111">
        <v>163400</v>
      </c>
      <c r="BD304" s="111">
        <v>23852</v>
      </c>
      <c r="BE304" s="111">
        <v>29802</v>
      </c>
      <c r="BF304" s="112">
        <v>217054</v>
      </c>
      <c r="BG304" s="111">
        <v>236990</v>
      </c>
      <c r="BH304" s="111">
        <v>10260</v>
      </c>
      <c r="BI304" s="111">
        <v>18260</v>
      </c>
    </row>
    <row r="305" spans="1:61" s="113" customFormat="1">
      <c r="A305" s="110" t="s">
        <v>221</v>
      </c>
      <c r="B305" s="110" t="s">
        <v>481</v>
      </c>
      <c r="C305" s="110" t="s">
        <v>318</v>
      </c>
      <c r="D305" s="110" t="s">
        <v>539</v>
      </c>
      <c r="E305" s="110" t="s">
        <v>136</v>
      </c>
      <c r="F305" s="110" t="s">
        <v>320</v>
      </c>
      <c r="G305" s="110"/>
      <c r="H305" s="110" t="s">
        <v>331</v>
      </c>
      <c r="I305" s="110"/>
      <c r="J305" s="110" t="s">
        <v>405</v>
      </c>
      <c r="K305" s="111">
        <v>9</v>
      </c>
      <c r="L305" s="111">
        <v>1996</v>
      </c>
      <c r="M305" s="111">
        <v>1996</v>
      </c>
      <c r="N305" s="111">
        <v>33423</v>
      </c>
      <c r="O305" s="111">
        <v>408272</v>
      </c>
      <c r="P305" s="111">
        <v>428272</v>
      </c>
      <c r="Q305" s="111">
        <v>313436</v>
      </c>
      <c r="R305" s="111">
        <v>0</v>
      </c>
      <c r="S305" s="111"/>
      <c r="T305" s="111"/>
      <c r="U305" s="111">
        <v>0</v>
      </c>
      <c r="V305" s="111">
        <v>92170</v>
      </c>
      <c r="W305" s="111"/>
      <c r="X305" s="111"/>
      <c r="Y305" s="111">
        <v>92170</v>
      </c>
      <c r="Z305" s="111">
        <v>405606</v>
      </c>
      <c r="AA305" s="111"/>
      <c r="AB305" s="111"/>
      <c r="AC305" s="111">
        <v>405606</v>
      </c>
      <c r="AD305" s="111"/>
      <c r="AE305" s="111"/>
      <c r="AF305" s="111"/>
      <c r="AG305" s="111">
        <v>0</v>
      </c>
      <c r="AH305" s="111">
        <v>405606</v>
      </c>
      <c r="AI305" s="111"/>
      <c r="AJ305" s="111"/>
      <c r="AK305" s="111">
        <v>405606</v>
      </c>
      <c r="AL305" s="111">
        <v>2666</v>
      </c>
      <c r="AM305" s="111">
        <v>20000</v>
      </c>
      <c r="AN305" s="111">
        <v>0</v>
      </c>
      <c r="AO305" s="111">
        <v>22666</v>
      </c>
      <c r="AP305" s="111">
        <v>0</v>
      </c>
      <c r="AQ305" s="111">
        <v>51451</v>
      </c>
      <c r="AR305" s="111">
        <v>12408</v>
      </c>
      <c r="AS305" s="111">
        <v>32408</v>
      </c>
      <c r="AT305" s="111">
        <v>25000</v>
      </c>
      <c r="AU305" s="111">
        <v>9250</v>
      </c>
      <c r="AV305" s="111">
        <v>117525</v>
      </c>
      <c r="AW305" s="111">
        <v>25594</v>
      </c>
      <c r="AX305" s="111">
        <v>118490</v>
      </c>
      <c r="AY305" s="111">
        <v>0</v>
      </c>
      <c r="AZ305" s="111">
        <v>376821</v>
      </c>
      <c r="BA305" s="112">
        <v>428272</v>
      </c>
      <c r="BB305" s="111">
        <v>0</v>
      </c>
      <c r="BC305" s="111">
        <v>173012</v>
      </c>
      <c r="BD305" s="111">
        <v>0</v>
      </c>
      <c r="BE305" s="111">
        <v>51941</v>
      </c>
      <c r="BF305" s="112">
        <v>224953</v>
      </c>
      <c r="BG305" s="111">
        <v>246459</v>
      </c>
      <c r="BH305" s="111">
        <v>800</v>
      </c>
      <c r="BI305" s="111">
        <v>900</v>
      </c>
    </row>
    <row r="307" spans="1:61">
      <c r="K307" s="97" t="s">
        <v>6</v>
      </c>
      <c r="L307" s="97" t="s">
        <v>4</v>
      </c>
      <c r="M307" s="97" t="s">
        <v>5</v>
      </c>
      <c r="N307" s="97" t="s">
        <v>7</v>
      </c>
      <c r="AP307" s="114" t="s">
        <v>540</v>
      </c>
      <c r="AQ307" s="115">
        <f t="shared" ref="AQ307:BI307" si="0">AVERAGE(AQ2:AQ22)</f>
        <v>629527.04761904757</v>
      </c>
      <c r="AR307" s="115">
        <f t="shared" si="0"/>
        <v>465627.31578947371</v>
      </c>
      <c r="AS307" s="115">
        <f t="shared" si="0"/>
        <v>440297.04761904763</v>
      </c>
      <c r="AT307" s="115">
        <f t="shared" si="0"/>
        <v>31721.380952380954</v>
      </c>
      <c r="AU307" s="115">
        <f t="shared" si="0"/>
        <v>111491</v>
      </c>
      <c r="AV307" s="115">
        <f t="shared" si="0"/>
        <v>9127.6666666666661</v>
      </c>
      <c r="AW307" s="115">
        <f t="shared" si="0"/>
        <v>214.28571428571428</v>
      </c>
      <c r="AX307" s="115">
        <f t="shared" si="0"/>
        <v>155684.04761904763</v>
      </c>
      <c r="AY307" s="115">
        <f t="shared" si="0"/>
        <v>130542.66666666667</v>
      </c>
      <c r="AZ307" s="115">
        <f t="shared" si="0"/>
        <v>986514.09523809527</v>
      </c>
      <c r="BA307" s="116">
        <f t="shared" si="0"/>
        <v>1626512.1904761905</v>
      </c>
      <c r="BB307" s="115">
        <f t="shared" si="0"/>
        <v>163944.625</v>
      </c>
      <c r="BC307" s="115">
        <f t="shared" si="0"/>
        <v>400799.15</v>
      </c>
      <c r="BD307" s="115">
        <f t="shared" si="0"/>
        <v>227064.8</v>
      </c>
      <c r="BE307" s="115">
        <f t="shared" si="0"/>
        <v>87908.35</v>
      </c>
      <c r="BF307" s="116">
        <f t="shared" si="0"/>
        <v>690079.95238095243</v>
      </c>
      <c r="BG307" s="115">
        <f t="shared" si="0"/>
        <v>855890.95238095243</v>
      </c>
      <c r="BH307" s="115">
        <f t="shared" si="0"/>
        <v>4292</v>
      </c>
      <c r="BI307" s="115">
        <f t="shared" si="0"/>
        <v>62097.333333333336</v>
      </c>
    </row>
    <row r="308" spans="1:61">
      <c r="J308" s="114" t="s">
        <v>222</v>
      </c>
      <c r="K308" s="115">
        <f>AVERAGE(K195:K305)</f>
        <v>21.212962962962962</v>
      </c>
      <c r="L308" s="182">
        <f>AVERAGE(L2:L22)</f>
        <v>1964.9047619047619</v>
      </c>
      <c r="M308" s="182">
        <f>AVERAGE(M2:M22)</f>
        <v>1972.8571428571429</v>
      </c>
      <c r="N308" s="183">
        <f>AVERAGE(N2:N22)</f>
        <v>2123471.9</v>
      </c>
      <c r="AP308" s="114" t="s">
        <v>541</v>
      </c>
      <c r="AQ308" s="115">
        <f t="shared" ref="AQ308:BI308" si="1">AVERAGE(AQ23:AQ140)</f>
        <v>243839.57627118644</v>
      </c>
      <c r="AR308" s="115">
        <f t="shared" si="1"/>
        <v>64354.834782608697</v>
      </c>
      <c r="AS308" s="115">
        <f t="shared" si="1"/>
        <v>87519.694915254237</v>
      </c>
      <c r="AT308" s="115">
        <f t="shared" si="1"/>
        <v>52708.338983050846</v>
      </c>
      <c r="AU308" s="115">
        <f t="shared" si="1"/>
        <v>131274.60169491524</v>
      </c>
      <c r="AV308" s="115">
        <f t="shared" si="1"/>
        <v>4904.0169491525421</v>
      </c>
      <c r="AW308" s="115">
        <f t="shared" si="1"/>
        <v>95905.330508474581</v>
      </c>
      <c r="AX308" s="115">
        <f t="shared" si="1"/>
        <v>140878.75423728814</v>
      </c>
      <c r="AY308" s="115">
        <f t="shared" si="1"/>
        <v>19606.711864406781</v>
      </c>
      <c r="AZ308" s="115">
        <f t="shared" si="1"/>
        <v>638046.11864406778</v>
      </c>
      <c r="BA308" s="116">
        <f t="shared" si="1"/>
        <v>795397.47457627114</v>
      </c>
      <c r="BB308" s="115">
        <f t="shared" si="1"/>
        <v>186881.91525423728</v>
      </c>
      <c r="BC308" s="115">
        <f t="shared" si="1"/>
        <v>163784.32584269662</v>
      </c>
      <c r="BD308" s="115">
        <f t="shared" si="1"/>
        <v>45246.766233766233</v>
      </c>
      <c r="BE308" s="115">
        <f t="shared" si="1"/>
        <v>119983.19148936171</v>
      </c>
      <c r="BF308" s="116">
        <f t="shared" si="1"/>
        <v>345002.21367521369</v>
      </c>
      <c r="BG308" s="115">
        <f t="shared" si="1"/>
        <v>417020.37606837606</v>
      </c>
      <c r="BH308" s="115">
        <f t="shared" si="1"/>
        <v>15645.813559322034</v>
      </c>
      <c r="BI308" s="115">
        <f t="shared" si="1"/>
        <v>294698</v>
      </c>
    </row>
    <row r="309" spans="1:61">
      <c r="J309" s="114" t="s">
        <v>540</v>
      </c>
      <c r="K309" s="182">
        <f>AVERAGE(K2:K22)</f>
        <v>19.61904761904762</v>
      </c>
      <c r="L309" s="182">
        <f>AVERAGE(L141:L194)</f>
        <v>1973.462962962963</v>
      </c>
      <c r="M309" s="182">
        <f>AVERAGE(M141:M194)</f>
        <v>1977.0416666666667</v>
      </c>
      <c r="N309" s="183">
        <f>AVERAGE(N141:N194)</f>
        <v>20788133.53125</v>
      </c>
      <c r="AP309" s="114" t="s">
        <v>542</v>
      </c>
      <c r="AQ309" s="115">
        <f t="shared" ref="AQ309:BI309" si="2">AVERAGE(AQ141:AQ194)</f>
        <v>1044601.3703703703</v>
      </c>
      <c r="AR309" s="115">
        <f t="shared" si="2"/>
        <v>142508.15384615384</v>
      </c>
      <c r="AS309" s="115">
        <f t="shared" si="2"/>
        <v>174731.75925925927</v>
      </c>
      <c r="AT309" s="115">
        <f t="shared" si="2"/>
        <v>78191.037037037036</v>
      </c>
      <c r="AU309" s="115">
        <f t="shared" si="2"/>
        <v>156163.09259259258</v>
      </c>
      <c r="AV309" s="115">
        <f t="shared" si="2"/>
        <v>10415.351851851852</v>
      </c>
      <c r="AW309" s="115">
        <f t="shared" si="2"/>
        <v>9948.6481481481478</v>
      </c>
      <c r="AX309" s="115">
        <f t="shared" si="2"/>
        <v>76625.240740740745</v>
      </c>
      <c r="AY309" s="115">
        <f t="shared" si="2"/>
        <v>24348.574074074073</v>
      </c>
      <c r="AZ309" s="115">
        <f t="shared" si="2"/>
        <v>732542.4444444445</v>
      </c>
      <c r="BA309" s="116">
        <f t="shared" si="2"/>
        <v>1383348.1666666667</v>
      </c>
      <c r="BB309" s="115">
        <f t="shared" si="2"/>
        <v>571961.14285714284</v>
      </c>
      <c r="BC309" s="115">
        <f t="shared" si="2"/>
        <v>648416.78048780491</v>
      </c>
      <c r="BD309" s="115">
        <f t="shared" si="2"/>
        <v>82856.428571428565</v>
      </c>
      <c r="BE309" s="115">
        <f t="shared" si="2"/>
        <v>184744.02702702704</v>
      </c>
      <c r="BF309" s="116">
        <f t="shared" si="2"/>
        <v>884292.24074074079</v>
      </c>
      <c r="BG309" s="115">
        <f t="shared" si="2"/>
        <v>1088014.3518518519</v>
      </c>
      <c r="BH309" s="115">
        <f t="shared" si="2"/>
        <v>43916.169811320753</v>
      </c>
      <c r="BI309" s="115">
        <f t="shared" si="2"/>
        <v>89093.796296296292</v>
      </c>
    </row>
    <row r="310" spans="1:61">
      <c r="J310" s="114" t="s">
        <v>542</v>
      </c>
      <c r="K310" s="182">
        <f>AVERAGE(K141:K194)</f>
        <v>16.814814814814813</v>
      </c>
      <c r="L310" s="182">
        <f>AVERAGE(L23:L140)</f>
        <v>1967.050847457627</v>
      </c>
      <c r="M310" s="182">
        <f>AVERAGE(M23:M140)</f>
        <v>1969.6434782608696</v>
      </c>
      <c r="N310" s="183">
        <f>AVERAGE(N23:N140)</f>
        <v>3799030.6447368423</v>
      </c>
      <c r="AP310" s="114" t="s">
        <v>222</v>
      </c>
      <c r="AQ310" s="115">
        <f t="shared" ref="AQ310:BI310" si="3">AVERAGE(AQ195:AQ305)</f>
        <v>313828.13513513515</v>
      </c>
      <c r="AR310" s="115">
        <f t="shared" si="3"/>
        <v>80470.872340425529</v>
      </c>
      <c r="AS310" s="115">
        <f t="shared" si="3"/>
        <v>77429.540540540547</v>
      </c>
      <c r="AT310" s="115">
        <f t="shared" si="3"/>
        <v>65348.693693693691</v>
      </c>
      <c r="AU310" s="115">
        <f t="shared" si="3"/>
        <v>46868.405405405407</v>
      </c>
      <c r="AV310" s="115">
        <f t="shared" si="3"/>
        <v>20023.225225225226</v>
      </c>
      <c r="AW310" s="115">
        <f t="shared" si="3"/>
        <v>50470.603603603602</v>
      </c>
      <c r="AX310" s="115">
        <f t="shared" si="3"/>
        <v>94679.360360360355</v>
      </c>
      <c r="AY310" s="115">
        <f t="shared" si="3"/>
        <v>45395.792792792796</v>
      </c>
      <c r="AZ310" s="115">
        <f t="shared" si="3"/>
        <v>583102.25225225231</v>
      </c>
      <c r="BA310" s="116">
        <f t="shared" si="3"/>
        <v>892761.7657657658</v>
      </c>
      <c r="BB310" s="115">
        <f t="shared" si="3"/>
        <v>193656.72916666666</v>
      </c>
      <c r="BC310" s="115">
        <f t="shared" si="3"/>
        <v>261645.83823529413</v>
      </c>
      <c r="BD310" s="115">
        <f t="shared" si="3"/>
        <v>50201.393442622953</v>
      </c>
      <c r="BE310" s="115">
        <f t="shared" si="3"/>
        <v>116101.08536585367</v>
      </c>
      <c r="BF310" s="116">
        <f t="shared" si="3"/>
        <v>357387.51351351349</v>
      </c>
      <c r="BG310" s="115">
        <f t="shared" si="3"/>
        <v>434592.36036036036</v>
      </c>
      <c r="BH310" s="115">
        <f t="shared" si="3"/>
        <v>20224.864077669903</v>
      </c>
      <c r="BI310" s="115">
        <f t="shared" si="3"/>
        <v>67629.621621621627</v>
      </c>
    </row>
    <row r="311" spans="1:61" ht="11.25" customHeight="1">
      <c r="J311" s="114" t="s">
        <v>541</v>
      </c>
      <c r="K311" s="182">
        <f>AVERAGE(K23:K140)</f>
        <v>16.440677966101696</v>
      </c>
      <c r="L311" s="182">
        <f>AVERAGE(L195:L305)</f>
        <v>1969.4144144144145</v>
      </c>
      <c r="M311" s="182">
        <f>AVERAGE(M195:M305)</f>
        <v>1975.6831683168316</v>
      </c>
      <c r="N311" s="183">
        <f>AVERAGE(N195:N305)</f>
        <v>2290257.90625</v>
      </c>
      <c r="AP311" s="117" t="s">
        <v>33</v>
      </c>
      <c r="AQ311" s="115">
        <f t="shared" ref="AQ311:BI311" si="4">SUM(AQ307:AQ310)</f>
        <v>2231796.1293957396</v>
      </c>
      <c r="AR311" s="115">
        <f t="shared" si="4"/>
        <v>752961.17675866175</v>
      </c>
      <c r="AS311" s="115">
        <f t="shared" si="4"/>
        <v>779978.04233410163</v>
      </c>
      <c r="AT311" s="115">
        <f t="shared" si="4"/>
        <v>227969.45066616253</v>
      </c>
      <c r="AU311" s="115">
        <f t="shared" si="4"/>
        <v>445797.09969291318</v>
      </c>
      <c r="AV311" s="115">
        <f t="shared" si="4"/>
        <v>44470.260692896292</v>
      </c>
      <c r="AW311" s="115">
        <f t="shared" si="4"/>
        <v>156538.86797451205</v>
      </c>
      <c r="AX311" s="115">
        <f t="shared" si="4"/>
        <v>467867.40295743686</v>
      </c>
      <c r="AY311" s="115">
        <f t="shared" si="4"/>
        <v>219893.74539794034</v>
      </c>
      <c r="AZ311" s="115">
        <f t="shared" si="4"/>
        <v>2940204.91057886</v>
      </c>
      <c r="BA311" s="116">
        <f t="shared" si="4"/>
        <v>4698019.5974848941</v>
      </c>
      <c r="BB311" s="115">
        <f t="shared" si="4"/>
        <v>1116444.4122780468</v>
      </c>
      <c r="BC311" s="115">
        <f t="shared" si="4"/>
        <v>1474646.0945657957</v>
      </c>
      <c r="BD311" s="115">
        <f t="shared" si="4"/>
        <v>405369.38824781775</v>
      </c>
      <c r="BE311" s="115">
        <f t="shared" si="4"/>
        <v>508736.65388224245</v>
      </c>
      <c r="BF311" s="116">
        <f t="shared" si="4"/>
        <v>2276761.9203104204</v>
      </c>
      <c r="BG311" s="115">
        <f t="shared" si="4"/>
        <v>2795518.0406615403</v>
      </c>
      <c r="BH311" s="115">
        <f t="shared" si="4"/>
        <v>84078.847448312692</v>
      </c>
      <c r="BI311" s="115">
        <f t="shared" si="4"/>
        <v>513518.7512512512</v>
      </c>
    </row>
    <row r="312" spans="1:61" ht="11.25" customHeight="1">
      <c r="AR312" s="115"/>
      <c r="AU312" s="97" t="s">
        <v>2</v>
      </c>
      <c r="AY312" s="97" t="s">
        <v>3</v>
      </c>
    </row>
    <row r="313" spans="1:61">
      <c r="M313" s="97" t="s">
        <v>11</v>
      </c>
      <c r="N313" s="185">
        <v>20788134</v>
      </c>
      <c r="AT313" s="114" t="s">
        <v>540</v>
      </c>
      <c r="AU313" s="181">
        <f>SUM(AS307:AU307)</f>
        <v>583509.42857142864</v>
      </c>
      <c r="AX313" s="114" t="s">
        <v>540</v>
      </c>
      <c r="AY313" s="181">
        <f>SUM(AV307:AY307)</f>
        <v>295568.66666666669</v>
      </c>
    </row>
    <row r="314" spans="1:61" ht="15.75" customHeight="1">
      <c r="M314" s="97" t="s">
        <v>12</v>
      </c>
      <c r="N314" s="185">
        <v>3799031</v>
      </c>
      <c r="AT314" s="114" t="s">
        <v>542</v>
      </c>
      <c r="AU314" s="181">
        <f>SUM(AS309:AU309)</f>
        <v>409085.88888888888</v>
      </c>
      <c r="AX314" s="114" t="s">
        <v>541</v>
      </c>
      <c r="AY314" s="181">
        <f>SUM(AV308:AY308)</f>
        <v>261294.81355932204</v>
      </c>
      <c r="BA314" s="118" t="s">
        <v>31</v>
      </c>
      <c r="BB314" s="119">
        <f>AVERAGE(BA307:BA310)</f>
        <v>1174504.8993712235</v>
      </c>
    </row>
    <row r="315" spans="1:61" ht="15.75" customHeight="1">
      <c r="M315" s="97" t="s">
        <v>13</v>
      </c>
      <c r="N315" s="185">
        <v>2290258</v>
      </c>
      <c r="AT315" s="114" t="s">
        <v>541</v>
      </c>
      <c r="AU315" s="181">
        <f>SUM(AS308:AU308)</f>
        <v>271502.63559322036</v>
      </c>
      <c r="AX315" s="114" t="s">
        <v>222</v>
      </c>
      <c r="AY315" s="181">
        <f>SUM(AV310:AY310)</f>
        <v>210568.98198198195</v>
      </c>
      <c r="BA315" s="118" t="s">
        <v>29</v>
      </c>
      <c r="BB315" s="119">
        <f>MEDIAN(BA307:BA310)</f>
        <v>1138054.9662162163</v>
      </c>
      <c r="BF315" s="120" t="s">
        <v>598</v>
      </c>
      <c r="BG315" s="97" t="s">
        <v>599</v>
      </c>
      <c r="BI315" s="97" t="s">
        <v>600</v>
      </c>
    </row>
    <row r="316" spans="1:61">
      <c r="M316" s="97" t="s">
        <v>14</v>
      </c>
      <c r="N316" s="185">
        <v>2123472</v>
      </c>
      <c r="AT316" s="114" t="s">
        <v>222</v>
      </c>
      <c r="AU316" s="181">
        <f>SUM(AS310:AU310)</f>
        <v>189646.63963963964</v>
      </c>
      <c r="AX316" s="114" t="s">
        <v>542</v>
      </c>
      <c r="AY316" s="181">
        <f>SUM(AV309:AY309)</f>
        <v>121337.81481481482</v>
      </c>
      <c r="BA316" s="121" t="s">
        <v>27</v>
      </c>
      <c r="BB316" s="122">
        <f>STDEV(BA307:BA310)</f>
        <v>396243.92082620435</v>
      </c>
      <c r="BF316" s="116">
        <f t="shared" ref="BF316" si="5">AVERAGE(BF11:BF31)</f>
        <v>452854.71428571426</v>
      </c>
      <c r="BG316" s="187">
        <v>304204</v>
      </c>
      <c r="BH316" s="114" t="s">
        <v>540</v>
      </c>
      <c r="BI316" s="188">
        <f>SUM(BF316/BG316)</f>
        <v>1.4886546997597476</v>
      </c>
    </row>
    <row r="317" spans="1:61">
      <c r="AT317" s="117" t="s">
        <v>33</v>
      </c>
      <c r="AU317" s="115">
        <f>SUM(AS311:AU311)</f>
        <v>1453744.5926931773</v>
      </c>
      <c r="AX317" s="117" t="s">
        <v>33</v>
      </c>
      <c r="AY317" s="115">
        <f>SUM(AV311:AY311)</f>
        <v>888770.27702278551</v>
      </c>
      <c r="BF317" s="116">
        <f t="shared" ref="BF317" si="6">AVERAGE(BF32:BF149)</f>
        <v>413043.51282051281</v>
      </c>
      <c r="BG317" s="187">
        <v>919040</v>
      </c>
      <c r="BH317" s="114" t="s">
        <v>541</v>
      </c>
      <c r="BI317" s="188">
        <f>SUM(BF317/BG317)</f>
        <v>0.44942930973680451</v>
      </c>
    </row>
    <row r="318" spans="1:61">
      <c r="BF318" s="116">
        <f t="shared" ref="BF318" si="7">AVERAGE(BF150:BF203)</f>
        <v>812807.16666666663</v>
      </c>
      <c r="BG318" s="187">
        <v>744344</v>
      </c>
      <c r="BH318" s="114" t="s">
        <v>542</v>
      </c>
      <c r="BI318" s="188">
        <f>SUM(BF318/BG318)</f>
        <v>1.0919778579079924</v>
      </c>
    </row>
    <row r="319" spans="1:61">
      <c r="BF319" s="116">
        <f t="shared" ref="BF319" si="8">AVERAGE(BF204:BF314)</f>
        <v>370967.40972542844</v>
      </c>
      <c r="BG319" s="187">
        <v>467026</v>
      </c>
      <c r="BH319" s="114" t="s">
        <v>222</v>
      </c>
      <c r="BI319" s="188">
        <f>SUM(BF319/BG319)</f>
        <v>0.79431853842276112</v>
      </c>
    </row>
    <row r="322" spans="53:53">
      <c r="BA322" s="120">
        <f>BA310/BA307</f>
        <v>0.54888107878514814</v>
      </c>
    </row>
    <row r="347" spans="63:63">
      <c r="BK347" s="191" t="s">
        <v>604</v>
      </c>
    </row>
  </sheetData>
  <phoneticPr fontId="32" type="noConversion"/>
  <pageMargins left="0.7" right="0.7" top="0.75" bottom="0.75" header="0.3" footer="0.3"/>
  <pageSetup orientation="portrait" horizontalDpi="4294967292" verticalDpi="4294967292"/>
  <ignoredErrors>
    <ignoredError sqref="L308:N311" formulaRange="1"/>
  </ignoredErrors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3" sqref="A13:B14"/>
    </sheetView>
  </sheetViews>
  <sheetFormatPr defaultColWidth="8.875" defaultRowHeight="15.75"/>
  <cols>
    <col min="1" max="1" width="9.375" customWidth="1"/>
    <col min="2" max="2" width="9.125" customWidth="1"/>
  </cols>
  <sheetData>
    <row r="1" spans="1:8" ht="22.5">
      <c r="A1" t="s">
        <v>242</v>
      </c>
      <c r="B1" t="s">
        <v>543</v>
      </c>
      <c r="H1" s="123"/>
    </row>
    <row r="2" spans="1:8">
      <c r="A2">
        <v>2001</v>
      </c>
      <c r="B2">
        <v>1011248</v>
      </c>
      <c r="C2" t="s">
        <v>544</v>
      </c>
      <c r="D2">
        <f>((B3-B2)/B2)</f>
        <v>-7.6885195323006823E-3</v>
      </c>
      <c r="E2">
        <f>B2-B12</f>
        <v>93784</v>
      </c>
    </row>
    <row r="3" spans="1:8">
      <c r="A3">
        <v>2002</v>
      </c>
      <c r="B3">
        <v>1003473</v>
      </c>
      <c r="C3" t="s">
        <v>545</v>
      </c>
      <c r="D3">
        <f>((B4-B3)/B3)</f>
        <v>-1.5297870495768197E-2</v>
      </c>
    </row>
    <row r="4" spans="1:8">
      <c r="A4">
        <v>2003</v>
      </c>
      <c r="B4">
        <v>988122</v>
      </c>
      <c r="C4" t="s">
        <v>546</v>
      </c>
      <c r="D4">
        <f>((B5-B4)/B4)</f>
        <v>8.0364570366817049E-3</v>
      </c>
    </row>
    <row r="5" spans="1:8">
      <c r="A5">
        <v>2004</v>
      </c>
      <c r="B5">
        <v>996063</v>
      </c>
      <c r="C5" t="s">
        <v>547</v>
      </c>
      <c r="D5">
        <f>((B6-B5)/B5)</f>
        <v>-3.6059968094387607E-2</v>
      </c>
    </row>
    <row r="6" spans="1:8">
      <c r="A6">
        <v>2005</v>
      </c>
      <c r="B6">
        <v>960145</v>
      </c>
      <c r="C6" t="s">
        <v>548</v>
      </c>
      <c r="D6">
        <f>((B7-B6)/B6)</f>
        <v>-2.8910216686021381E-2</v>
      </c>
    </row>
    <row r="7" spans="1:8">
      <c r="A7">
        <v>2006</v>
      </c>
      <c r="B7">
        <v>932387</v>
      </c>
      <c r="C7" t="s">
        <v>239</v>
      </c>
      <c r="D7">
        <f>((B7-B6)/B6)</f>
        <v>-2.8910216686021381E-2</v>
      </c>
    </row>
    <row r="8" spans="1:8">
      <c r="A8">
        <v>2007</v>
      </c>
      <c r="B8">
        <v>936399</v>
      </c>
      <c r="C8" t="s">
        <v>240</v>
      </c>
      <c r="D8">
        <f>((B9-B8)/B8)</f>
        <v>-9.1072288629099347E-3</v>
      </c>
    </row>
    <row r="9" spans="1:8">
      <c r="A9">
        <v>2008</v>
      </c>
      <c r="B9">
        <v>927871</v>
      </c>
      <c r="C9" t="s">
        <v>241</v>
      </c>
      <c r="D9">
        <f>((B10-B9)/B9)</f>
        <v>4.6775898804898526E-2</v>
      </c>
    </row>
    <row r="10" spans="1:8">
      <c r="A10">
        <v>2009</v>
      </c>
      <c r="B10">
        <v>971273</v>
      </c>
      <c r="C10" t="s">
        <v>549</v>
      </c>
      <c r="D10">
        <f>((B11-B10)/B10)</f>
        <v>2.9417063997454886E-2</v>
      </c>
    </row>
    <row r="11" spans="1:8">
      <c r="A11">
        <v>2010</v>
      </c>
      <c r="B11">
        <v>999845</v>
      </c>
      <c r="C11" t="s">
        <v>550</v>
      </c>
      <c r="D11">
        <f>(B12-B11)/B11</f>
        <v>-8.2393771034510344E-2</v>
      </c>
    </row>
    <row r="12" spans="1:8">
      <c r="A12">
        <v>2011</v>
      </c>
      <c r="B12">
        <v>917464</v>
      </c>
    </row>
    <row r="13" spans="1:8">
      <c r="A13" s="67" t="s">
        <v>31</v>
      </c>
      <c r="B13" s="124">
        <f>AVERAGE(B2:B12)</f>
        <v>967662.72727272729</v>
      </c>
    </row>
    <row r="14" spans="1:8">
      <c r="A14" s="67" t="s">
        <v>29</v>
      </c>
      <c r="B14" s="124">
        <f>MEDIAN(B2:B12)</f>
        <v>971273</v>
      </c>
    </row>
    <row r="15" spans="1:8">
      <c r="A15" s="67"/>
      <c r="B15" s="124">
        <f>STDEV(B2:B12)</f>
        <v>34405.739768506384</v>
      </c>
    </row>
  </sheetData>
  <phoneticPr fontId="3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opLeftCell="A9" zoomScale="80" zoomScaleNormal="80" workbookViewId="0">
      <selection activeCell="A13" sqref="A13:B14"/>
    </sheetView>
  </sheetViews>
  <sheetFormatPr defaultColWidth="8.875" defaultRowHeight="15"/>
  <cols>
    <col min="1" max="1" width="9" style="89" customWidth="1"/>
    <col min="2" max="2" width="13.625" style="89" bestFit="1" customWidth="1"/>
    <col min="3" max="16" width="8.875" style="89"/>
    <col min="17" max="17" width="9.375" style="89" customWidth="1"/>
    <col min="18" max="18" width="36.625" style="89" customWidth="1"/>
    <col min="19" max="16384" width="8.875" style="89"/>
  </cols>
  <sheetData>
    <row r="1" spans="1:4">
      <c r="A1" s="156" t="s">
        <v>242</v>
      </c>
      <c r="B1" s="156" t="s">
        <v>393</v>
      </c>
    </row>
    <row r="2" spans="1:4">
      <c r="A2" s="89">
        <v>2006</v>
      </c>
      <c r="B2" s="89">
        <v>2706733</v>
      </c>
      <c r="C2" s="89">
        <f>((B3-B2)/B2)</f>
        <v>5.5785332354539585E-2</v>
      </c>
      <c r="D2" s="89">
        <f>B5-B2</f>
        <v>250419</v>
      </c>
    </row>
    <row r="3" spans="1:4">
      <c r="A3" s="89">
        <v>2007</v>
      </c>
      <c r="B3" s="89">
        <v>2857729</v>
      </c>
      <c r="C3" s="89">
        <f>(B4-B3)/B3</f>
        <v>-1.2604064276213734E-2</v>
      </c>
    </row>
    <row r="4" spans="1:4">
      <c r="A4" s="89">
        <v>2008</v>
      </c>
      <c r="B4" s="89">
        <v>2821710</v>
      </c>
      <c r="C4" s="89">
        <f>(B5-B4)/B4</f>
        <v>4.7999971648397602E-2</v>
      </c>
    </row>
    <row r="5" spans="1:4">
      <c r="A5" s="89">
        <v>2009</v>
      </c>
      <c r="B5" s="89">
        <v>2957152</v>
      </c>
    </row>
    <row r="7" spans="1:4">
      <c r="C7" s="89" t="s">
        <v>239</v>
      </c>
    </row>
    <row r="8" spans="1:4" ht="61.5" customHeight="1">
      <c r="C8" s="89" t="s">
        <v>240</v>
      </c>
    </row>
    <row r="9" spans="1:4">
      <c r="C9" s="89" t="s">
        <v>241</v>
      </c>
    </row>
    <row r="13" spans="1:4" ht="15.75">
      <c r="A13" s="90" t="s">
        <v>31</v>
      </c>
      <c r="B13" s="125">
        <f>AVERAGE(B2:B5)</f>
        <v>2835831</v>
      </c>
    </row>
    <row r="14" spans="1:4" ht="15.75">
      <c r="A14" s="90" t="s">
        <v>29</v>
      </c>
      <c r="B14" s="125">
        <f>MEDIAN(B2:B5)</f>
        <v>2839719.5</v>
      </c>
    </row>
    <row r="15" spans="1:4" ht="15.75">
      <c r="A15" s="90" t="s">
        <v>27</v>
      </c>
      <c r="B15" s="125">
        <f>STDEV(B2:B5)</f>
        <v>103382.78981532661</v>
      </c>
    </row>
    <row r="18" spans="1:18" ht="42.75" customHeight="1">
      <c r="Q18" s="193" t="s">
        <v>551</v>
      </c>
      <c r="R18" s="194"/>
    </row>
    <row r="19" spans="1:18" ht="19.5" customHeight="1">
      <c r="A19" s="156" t="s">
        <v>242</v>
      </c>
      <c r="B19" s="156" t="s">
        <v>393</v>
      </c>
      <c r="Q19" s="126" t="s">
        <v>242</v>
      </c>
      <c r="R19" s="126" t="s">
        <v>552</v>
      </c>
    </row>
    <row r="20" spans="1:18" ht="15.75">
      <c r="A20" s="158">
        <v>2006</v>
      </c>
      <c r="B20" s="160">
        <v>2706733</v>
      </c>
      <c r="Q20" s="93">
        <v>2006</v>
      </c>
      <c r="R20" s="127">
        <v>2706733</v>
      </c>
    </row>
    <row r="21" spans="1:18" ht="15.75">
      <c r="A21" s="158">
        <v>2007</v>
      </c>
      <c r="B21" s="160">
        <v>2857729</v>
      </c>
      <c r="Q21" s="93">
        <v>2007</v>
      </c>
      <c r="R21" s="127">
        <v>2857729</v>
      </c>
    </row>
    <row r="22" spans="1:18" ht="15.75">
      <c r="A22" s="158">
        <v>2008</v>
      </c>
      <c r="B22" s="160">
        <v>2821710</v>
      </c>
      <c r="Q22" s="93">
        <v>2008</v>
      </c>
      <c r="R22" s="127">
        <v>2821710</v>
      </c>
    </row>
    <row r="23" spans="1:18" ht="15.75">
      <c r="A23" s="158">
        <v>2009</v>
      </c>
      <c r="B23" s="160">
        <v>2957152</v>
      </c>
      <c r="C23" s="161">
        <f>SUM(B23-B22)</f>
        <v>135442</v>
      </c>
      <c r="Q23" s="93">
        <v>2009</v>
      </c>
      <c r="R23" s="127">
        <v>2957152</v>
      </c>
    </row>
  </sheetData>
  <mergeCells count="1">
    <mergeCell ref="Q18:R18"/>
  </mergeCells>
  <phoneticPr fontId="3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70" zoomScaleNormal="70" workbookViewId="0">
      <selection activeCell="A8" sqref="A8:B9"/>
    </sheetView>
  </sheetViews>
  <sheetFormatPr defaultColWidth="8.875" defaultRowHeight="15"/>
  <cols>
    <col min="1" max="1" width="8.625" style="89" customWidth="1"/>
    <col min="2" max="2" width="6.625" style="89" customWidth="1"/>
    <col min="3" max="9" width="8.875" style="89"/>
    <col min="10" max="10" width="34.875" style="89" customWidth="1"/>
    <col min="11" max="16384" width="8.875" style="89"/>
  </cols>
  <sheetData>
    <row r="1" spans="1:4">
      <c r="A1" s="89">
        <v>2007</v>
      </c>
      <c r="B1" s="89">
        <v>537</v>
      </c>
      <c r="C1" s="89" t="s">
        <v>240</v>
      </c>
      <c r="D1" s="89">
        <f>(B2-B1)/B1</f>
        <v>5.7728119180633149E-2</v>
      </c>
    </row>
    <row r="2" spans="1:4">
      <c r="A2" s="89">
        <v>2008</v>
      </c>
      <c r="B2" s="89">
        <v>568</v>
      </c>
      <c r="C2" s="89" t="s">
        <v>241</v>
      </c>
      <c r="D2" s="89">
        <f>(B3-B2)/B2</f>
        <v>0.28169014084507044</v>
      </c>
    </row>
    <row r="3" spans="1:4">
      <c r="A3" s="89">
        <v>2009</v>
      </c>
      <c r="B3" s="89">
        <v>728</v>
      </c>
      <c r="C3" s="89" t="s">
        <v>549</v>
      </c>
      <c r="D3" s="89">
        <f>(B4-B3)/B3</f>
        <v>-6.8681318681318687E-2</v>
      </c>
    </row>
    <row r="4" spans="1:4">
      <c r="A4" s="89">
        <v>2010</v>
      </c>
      <c r="B4" s="89">
        <v>678</v>
      </c>
      <c r="C4" s="89" t="s">
        <v>550</v>
      </c>
      <c r="D4" s="89">
        <f>(B5-B4)/B4</f>
        <v>-0.11946902654867257</v>
      </c>
    </row>
    <row r="5" spans="1:4">
      <c r="A5" s="89">
        <v>2011</v>
      </c>
      <c r="B5" s="89">
        <v>597</v>
      </c>
    </row>
    <row r="8" spans="1:4" ht="15.75">
      <c r="A8" s="90" t="s">
        <v>31</v>
      </c>
      <c r="B8" s="92">
        <f>AVERAGE(B1:B5)</f>
        <v>621.6</v>
      </c>
    </row>
    <row r="9" spans="1:4" ht="15.75">
      <c r="A9" s="90" t="s">
        <v>29</v>
      </c>
      <c r="B9" s="90">
        <f>MEDIAN(B1:B5)</f>
        <v>597</v>
      </c>
    </row>
    <row r="10" spans="1:4" ht="15.75">
      <c r="A10" s="90" t="s">
        <v>27</v>
      </c>
      <c r="B10" s="128">
        <f>STDEV(B1:B5)</f>
        <v>79.273576934562428</v>
      </c>
    </row>
    <row r="14" spans="1:4">
      <c r="A14" s="158">
        <v>2007</v>
      </c>
      <c r="B14" s="89">
        <v>537</v>
      </c>
    </row>
    <row r="15" spans="1:4">
      <c r="A15" s="158">
        <v>2008</v>
      </c>
      <c r="B15" s="89">
        <v>568</v>
      </c>
    </row>
    <row r="16" spans="1:4">
      <c r="A16" s="158">
        <v>2009</v>
      </c>
      <c r="B16" s="89">
        <v>728</v>
      </c>
    </row>
    <row r="17" spans="1:10">
      <c r="A17" s="158">
        <v>2010</v>
      </c>
      <c r="B17" s="89">
        <v>678</v>
      </c>
    </row>
    <row r="18" spans="1:10">
      <c r="A18" s="158">
        <v>2011</v>
      </c>
      <c r="B18" s="89">
        <v>597</v>
      </c>
    </row>
    <row r="28" spans="1:10" ht="54.75" customHeight="1">
      <c r="I28" s="195" t="s">
        <v>510</v>
      </c>
      <c r="J28" s="196"/>
    </row>
    <row r="29" spans="1:10" ht="15.75">
      <c r="I29" s="93" t="s">
        <v>242</v>
      </c>
      <c r="J29" s="93" t="s">
        <v>552</v>
      </c>
    </row>
    <row r="30" spans="1:10" ht="15.75">
      <c r="I30" s="93">
        <v>2007</v>
      </c>
      <c r="J30" s="93">
        <v>537</v>
      </c>
    </row>
    <row r="31" spans="1:10" ht="15.75">
      <c r="I31" s="93">
        <v>2008</v>
      </c>
      <c r="J31" s="93">
        <v>568</v>
      </c>
    </row>
    <row r="32" spans="1:10" ht="15.75">
      <c r="I32" s="93">
        <v>2009</v>
      </c>
      <c r="J32" s="93">
        <v>728</v>
      </c>
    </row>
    <row r="33" spans="9:10" ht="15.75">
      <c r="I33" s="93">
        <v>2010</v>
      </c>
      <c r="J33" s="93">
        <v>678</v>
      </c>
    </row>
    <row r="34" spans="9:10" ht="15.75">
      <c r="I34" s="93">
        <v>2011</v>
      </c>
      <c r="J34" s="93">
        <v>597</v>
      </c>
    </row>
  </sheetData>
  <mergeCells count="1">
    <mergeCell ref="I28:J28"/>
  </mergeCells>
  <phoneticPr fontId="3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="70" zoomScaleNormal="70" workbookViewId="0">
      <selection activeCell="A8" sqref="A8:B9"/>
    </sheetView>
  </sheetViews>
  <sheetFormatPr defaultColWidth="8.875" defaultRowHeight="15"/>
  <cols>
    <col min="1" max="1" width="8.125" style="89" customWidth="1"/>
    <col min="2" max="2" width="8.625" style="89" customWidth="1"/>
    <col min="3" max="16" width="8.875" style="89"/>
    <col min="17" max="17" width="29.625" style="89" customWidth="1"/>
    <col min="18" max="16384" width="8.875" style="89"/>
  </cols>
  <sheetData>
    <row r="1" spans="1:17">
      <c r="A1" s="129">
        <v>2005</v>
      </c>
      <c r="B1" s="88">
        <v>413605</v>
      </c>
      <c r="C1" s="89" t="s">
        <v>548</v>
      </c>
      <c r="D1" s="89">
        <f>(B2-B1)/B1</f>
        <v>-8.3461273437216675E-3</v>
      </c>
    </row>
    <row r="2" spans="1:17">
      <c r="A2" s="129">
        <v>2006</v>
      </c>
      <c r="B2" s="88">
        <v>410153</v>
      </c>
      <c r="C2" s="89" t="s">
        <v>239</v>
      </c>
      <c r="D2" s="89">
        <f>(B3-B2)/B2</f>
        <v>0.15408884001823708</v>
      </c>
    </row>
    <row r="3" spans="1:17">
      <c r="A3" s="129">
        <v>2007</v>
      </c>
      <c r="B3" s="88">
        <v>473353</v>
      </c>
      <c r="C3" s="89" t="s">
        <v>240</v>
      </c>
      <c r="D3" s="89">
        <f>(B4-B3)/B3</f>
        <v>-5.4432949616882116E-2</v>
      </c>
    </row>
    <row r="4" spans="1:17">
      <c r="A4" s="129">
        <v>2008</v>
      </c>
      <c r="B4" s="88">
        <v>447587</v>
      </c>
      <c r="C4" s="89" t="s">
        <v>241</v>
      </c>
      <c r="D4" s="89">
        <f>(B5-B4)/B4</f>
        <v>-0.10667423316584262</v>
      </c>
    </row>
    <row r="5" spans="1:17">
      <c r="A5" s="129">
        <v>2009</v>
      </c>
      <c r="B5" s="88">
        <v>399841</v>
      </c>
      <c r="C5" s="89" t="s">
        <v>549</v>
      </c>
      <c r="D5" s="89">
        <f>(B6-B5)/B5</f>
        <v>5.264342576174029E-2</v>
      </c>
    </row>
    <row r="6" spans="1:17">
      <c r="A6" s="129">
        <v>2010</v>
      </c>
      <c r="B6" s="88">
        <v>420890</v>
      </c>
    </row>
    <row r="8" spans="1:17" ht="15.75">
      <c r="A8" s="90" t="s">
        <v>31</v>
      </c>
      <c r="B8" s="91">
        <f>AVERAGE(B1:B6)</f>
        <v>427571.5</v>
      </c>
    </row>
    <row r="9" spans="1:17" ht="15.75">
      <c r="A9" s="90" t="s">
        <v>29</v>
      </c>
      <c r="B9" s="91">
        <f>MEDIAN(B1:B6)</f>
        <v>417247.5</v>
      </c>
    </row>
    <row r="10" spans="1:17" ht="15.75">
      <c r="A10" s="90" t="s">
        <v>27</v>
      </c>
      <c r="B10" s="130">
        <f>STDEV(B1:B6)</f>
        <v>27599.479413568653</v>
      </c>
    </row>
    <row r="11" spans="1:17" ht="62.25" customHeight="1">
      <c r="P11" s="197" t="s">
        <v>391</v>
      </c>
      <c r="Q11" s="198"/>
    </row>
    <row r="12" spans="1:17" ht="15.75">
      <c r="A12" s="164">
        <v>2005</v>
      </c>
      <c r="B12" s="88">
        <v>413605</v>
      </c>
      <c r="P12" s="93" t="s">
        <v>242</v>
      </c>
      <c r="Q12" s="93" t="s">
        <v>552</v>
      </c>
    </row>
    <row r="13" spans="1:17" ht="15.75">
      <c r="A13" s="164">
        <v>2006</v>
      </c>
      <c r="B13" s="88">
        <v>410153</v>
      </c>
      <c r="P13" s="131">
        <v>2005</v>
      </c>
      <c r="Q13" s="95">
        <v>413605</v>
      </c>
    </row>
    <row r="14" spans="1:17" ht="15.75">
      <c r="A14" s="164">
        <v>2007</v>
      </c>
      <c r="B14" s="88">
        <v>473353</v>
      </c>
      <c r="P14" s="131">
        <v>2006</v>
      </c>
      <c r="Q14" s="95">
        <v>410153</v>
      </c>
    </row>
    <row r="15" spans="1:17" ht="15.75">
      <c r="A15" s="164">
        <v>2008</v>
      </c>
      <c r="B15" s="88">
        <v>447587</v>
      </c>
      <c r="P15" s="131">
        <v>2007</v>
      </c>
      <c r="Q15" s="95">
        <v>473353</v>
      </c>
    </row>
    <row r="16" spans="1:17" ht="15.75">
      <c r="A16" s="164">
        <v>2009</v>
      </c>
      <c r="B16" s="88">
        <v>399841</v>
      </c>
      <c r="P16" s="131">
        <v>2008</v>
      </c>
      <c r="Q16" s="95">
        <v>447587</v>
      </c>
    </row>
    <row r="17" spans="1:17" ht="15.75">
      <c r="A17" s="164">
        <v>2010</v>
      </c>
      <c r="B17" s="88">
        <v>420890</v>
      </c>
      <c r="C17" s="88">
        <f>B17-B16</f>
        <v>21049</v>
      </c>
      <c r="P17" s="131">
        <v>2009</v>
      </c>
      <c r="Q17" s="95">
        <v>399841</v>
      </c>
    </row>
    <row r="18" spans="1:17" ht="15.75">
      <c r="P18" s="131">
        <v>2010</v>
      </c>
      <c r="Q18" s="95">
        <v>420890</v>
      </c>
    </row>
    <row r="19" spans="1:17">
      <c r="P19" s="132"/>
    </row>
    <row r="24" spans="1:17">
      <c r="D24" s="89" t="s">
        <v>553</v>
      </c>
    </row>
  </sheetData>
  <mergeCells count="1">
    <mergeCell ref="P11:Q11"/>
  </mergeCells>
  <phoneticPr fontId="3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2" sqref="B22"/>
    </sheetView>
  </sheetViews>
  <sheetFormatPr defaultRowHeight="15.75"/>
  <cols>
    <col min="2" max="2" width="11.125" bestFit="1" customWidth="1"/>
  </cols>
  <sheetData>
    <row r="1" spans="1:2">
      <c r="A1" t="s">
        <v>242</v>
      </c>
      <c r="B1" t="s">
        <v>552</v>
      </c>
    </row>
    <row r="2" spans="1:2">
      <c r="A2">
        <v>2005</v>
      </c>
      <c r="B2" s="186">
        <v>241510</v>
      </c>
    </row>
    <row r="3" spans="1:2">
      <c r="A3">
        <v>2006</v>
      </c>
      <c r="B3" s="186">
        <v>223577</v>
      </c>
    </row>
    <row r="4" spans="1:2">
      <c r="A4">
        <v>2007</v>
      </c>
      <c r="B4" s="186">
        <v>245064</v>
      </c>
    </row>
    <row r="5" spans="1:2">
      <c r="A5">
        <v>2008</v>
      </c>
      <c r="B5" s="186">
        <v>200844</v>
      </c>
    </row>
    <row r="6" spans="1:2">
      <c r="A6">
        <v>2009</v>
      </c>
      <c r="B6" s="186">
        <v>312343</v>
      </c>
    </row>
    <row r="7" spans="1:2">
      <c r="A7">
        <v>2010</v>
      </c>
      <c r="B7" s="186">
        <v>240385</v>
      </c>
    </row>
    <row r="8" spans="1:2">
      <c r="A8">
        <v>2011</v>
      </c>
      <c r="B8" s="186">
        <v>283528</v>
      </c>
    </row>
    <row r="20" spans="2:2">
      <c r="B20" t="s">
        <v>595</v>
      </c>
    </row>
    <row r="21" spans="2:2">
      <c r="B21" t="s">
        <v>596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opLeftCell="A7" workbookViewId="0">
      <selection activeCell="A8" sqref="A8:B9"/>
    </sheetView>
  </sheetViews>
  <sheetFormatPr defaultColWidth="8.875" defaultRowHeight="15"/>
  <cols>
    <col min="1" max="1" width="8.625" style="89" customWidth="1"/>
    <col min="2" max="2" width="7.375" style="89" customWidth="1"/>
    <col min="3" max="13" width="8.875" style="89"/>
    <col min="14" max="14" width="8" style="89" customWidth="1"/>
    <col min="15" max="15" width="36.125" style="89" customWidth="1"/>
    <col min="16" max="16384" width="8.875" style="89"/>
  </cols>
  <sheetData>
    <row r="1" spans="1:4">
      <c r="A1" s="87">
        <v>2005</v>
      </c>
      <c r="B1" s="88">
        <v>22978</v>
      </c>
      <c r="C1" s="89" t="s">
        <v>548</v>
      </c>
      <c r="D1" s="89">
        <f>(B2-B1)/B1</f>
        <v>-6.0536165027417529E-2</v>
      </c>
    </row>
    <row r="2" spans="1:4">
      <c r="A2" s="87">
        <v>2006</v>
      </c>
      <c r="B2" s="88">
        <v>21587</v>
      </c>
      <c r="C2" s="89" t="s">
        <v>239</v>
      </c>
      <c r="D2" s="89">
        <f>(B3-B2)/B2</f>
        <v>-3.2890165377310416E-3</v>
      </c>
    </row>
    <row r="3" spans="1:4">
      <c r="A3" s="87">
        <v>2007</v>
      </c>
      <c r="B3" s="88">
        <v>21516</v>
      </c>
      <c r="C3" s="89" t="s">
        <v>240</v>
      </c>
      <c r="D3" s="89">
        <f>(B4-B3)/B3</f>
        <v>-5.4424614240565161E-2</v>
      </c>
    </row>
    <row r="4" spans="1:4">
      <c r="A4" s="87">
        <v>2008</v>
      </c>
      <c r="B4" s="88">
        <v>20345</v>
      </c>
      <c r="C4" s="89" t="s">
        <v>241</v>
      </c>
      <c r="D4" s="89">
        <f>(B5-B4)/B4</f>
        <v>3.4357335954780042E-2</v>
      </c>
    </row>
    <row r="5" spans="1:4">
      <c r="A5" s="87">
        <v>2009</v>
      </c>
      <c r="B5" s="88">
        <v>21044</v>
      </c>
      <c r="C5" s="89" t="s">
        <v>549</v>
      </c>
      <c r="D5" s="89">
        <f>(B6-B5)/B5</f>
        <v>5.1368561110055125E-2</v>
      </c>
    </row>
    <row r="6" spans="1:4">
      <c r="A6" s="87">
        <v>2010</v>
      </c>
      <c r="B6" s="88">
        <v>22125</v>
      </c>
    </row>
    <row r="8" spans="1:4" ht="15.75">
      <c r="A8" s="90" t="s">
        <v>31</v>
      </c>
      <c r="B8" s="91">
        <f>AVERAGE(B1:B6)</f>
        <v>21599.166666666668</v>
      </c>
    </row>
    <row r="9" spans="1:4" ht="15.75">
      <c r="A9" s="90" t="s">
        <v>29</v>
      </c>
      <c r="B9" s="91">
        <f>MEDIAN(B1:B6)</f>
        <v>21551.5</v>
      </c>
    </row>
    <row r="10" spans="1:4" ht="15.75">
      <c r="A10" s="90" t="s">
        <v>27</v>
      </c>
      <c r="B10" s="92">
        <f>STDEV(B1:B6)</f>
        <v>901.76391958575641</v>
      </c>
    </row>
    <row r="13" spans="1:4">
      <c r="A13" s="165" t="s">
        <v>512</v>
      </c>
      <c r="B13" s="88">
        <v>22978</v>
      </c>
    </row>
    <row r="14" spans="1:4">
      <c r="A14" s="165" t="s">
        <v>395</v>
      </c>
      <c r="B14" s="88">
        <v>21587</v>
      </c>
    </row>
    <row r="15" spans="1:4">
      <c r="A15" s="165" t="s">
        <v>589</v>
      </c>
      <c r="B15" s="88">
        <v>21516</v>
      </c>
    </row>
    <row r="16" spans="1:4">
      <c r="A16" s="165" t="s">
        <v>588</v>
      </c>
      <c r="B16" s="88">
        <v>20345</v>
      </c>
    </row>
    <row r="17" spans="1:15">
      <c r="A17" s="165" t="s">
        <v>587</v>
      </c>
      <c r="B17" s="88">
        <v>21044</v>
      </c>
    </row>
    <row r="18" spans="1:15">
      <c r="A18" s="165" t="s">
        <v>511</v>
      </c>
      <c r="B18" s="88">
        <v>22125</v>
      </c>
      <c r="C18" s="88">
        <f>B18-B17</f>
        <v>1081</v>
      </c>
    </row>
    <row r="28" spans="1:15">
      <c r="F28" s="184" t="s">
        <v>8</v>
      </c>
      <c r="G28" s="184" t="s">
        <v>9</v>
      </c>
      <c r="H28" s="184" t="s">
        <v>10</v>
      </c>
    </row>
    <row r="29" spans="1:15" ht="54.75" customHeight="1">
      <c r="E29" s="89">
        <v>2005</v>
      </c>
      <c r="N29" s="197" t="s">
        <v>554</v>
      </c>
      <c r="O29" s="198"/>
    </row>
    <row r="30" spans="1:15" ht="18" customHeight="1">
      <c r="E30" s="89">
        <v>2006</v>
      </c>
      <c r="N30" s="93" t="s">
        <v>242</v>
      </c>
      <c r="O30" s="93" t="s">
        <v>552</v>
      </c>
    </row>
    <row r="31" spans="1:15" ht="15.75">
      <c r="E31" s="89">
        <v>2007</v>
      </c>
      <c r="N31" s="131">
        <v>2005</v>
      </c>
      <c r="O31" s="95">
        <v>22978</v>
      </c>
    </row>
    <row r="32" spans="1:15" ht="15.75">
      <c r="N32" s="131">
        <v>2006</v>
      </c>
      <c r="O32" s="95">
        <v>21587</v>
      </c>
    </row>
    <row r="33" spans="14:15" ht="15.75">
      <c r="N33" s="131">
        <v>2007</v>
      </c>
      <c r="O33" s="95">
        <v>21516</v>
      </c>
    </row>
    <row r="34" spans="14:15" ht="15.75">
      <c r="N34" s="131">
        <v>2008</v>
      </c>
      <c r="O34" s="95">
        <v>20345</v>
      </c>
    </row>
    <row r="35" spans="14:15" ht="15.75">
      <c r="N35" s="131">
        <v>2009</v>
      </c>
      <c r="O35" s="95">
        <v>21044</v>
      </c>
    </row>
    <row r="36" spans="14:15" ht="15.75">
      <c r="N36" s="131">
        <v>2010</v>
      </c>
      <c r="O36" s="95">
        <v>22125</v>
      </c>
    </row>
  </sheetData>
  <mergeCells count="1">
    <mergeCell ref="N29:O29"/>
  </mergeCells>
  <phoneticPr fontId="3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1" sqref="C21"/>
    </sheetView>
  </sheetViews>
  <sheetFormatPr defaultRowHeight="15.75"/>
  <cols>
    <col min="2" max="2" width="10.125" bestFit="1" customWidth="1"/>
  </cols>
  <sheetData>
    <row r="1" spans="1:3">
      <c r="A1" t="s">
        <v>242</v>
      </c>
      <c r="B1" t="s">
        <v>552</v>
      </c>
      <c r="C1" t="s">
        <v>594</v>
      </c>
    </row>
    <row r="2" spans="1:3">
      <c r="A2">
        <v>2005</v>
      </c>
      <c r="B2" s="186">
        <v>40252</v>
      </c>
      <c r="C2">
        <v>6</v>
      </c>
    </row>
    <row r="3" spans="1:3">
      <c r="A3">
        <v>2006</v>
      </c>
      <c r="B3" s="186">
        <v>37263</v>
      </c>
      <c r="C3">
        <v>6</v>
      </c>
    </row>
    <row r="4" spans="1:3">
      <c r="A4">
        <v>2007</v>
      </c>
      <c r="B4" s="186">
        <v>35009</v>
      </c>
      <c r="C4">
        <v>7</v>
      </c>
    </row>
    <row r="5" spans="1:3">
      <c r="A5">
        <v>2008</v>
      </c>
      <c r="B5" s="186">
        <v>33474</v>
      </c>
      <c r="C5">
        <v>6</v>
      </c>
    </row>
    <row r="6" spans="1:3">
      <c r="A6">
        <v>2009</v>
      </c>
      <c r="B6" s="186">
        <v>39043</v>
      </c>
      <c r="C6">
        <v>8</v>
      </c>
    </row>
    <row r="7" spans="1:3">
      <c r="A7">
        <v>2010</v>
      </c>
      <c r="B7" s="186">
        <v>40064</v>
      </c>
      <c r="C7">
        <v>6</v>
      </c>
    </row>
    <row r="8" spans="1:3">
      <c r="A8">
        <v>2011</v>
      </c>
      <c r="B8" s="186">
        <v>40504</v>
      </c>
      <c r="C8">
        <v>7</v>
      </c>
    </row>
    <row r="19" spans="3:3">
      <c r="C19" t="s">
        <v>595</v>
      </c>
    </row>
    <row r="20" spans="3:3">
      <c r="C20" t="s">
        <v>597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:B7"/>
    </sheetView>
  </sheetViews>
  <sheetFormatPr defaultColWidth="8.875" defaultRowHeight="15"/>
  <cols>
    <col min="1" max="1" width="7.875" style="89" customWidth="1"/>
    <col min="2" max="2" width="8.375" style="89" bestFit="1" customWidth="1"/>
    <col min="3" max="16384" width="8.875" style="89"/>
  </cols>
  <sheetData>
    <row r="1" spans="1:2">
      <c r="A1" s="163">
        <v>2006</v>
      </c>
      <c r="B1" s="89">
        <v>4.63</v>
      </c>
    </row>
    <row r="2" spans="1:2">
      <c r="A2" s="163">
        <v>2007</v>
      </c>
      <c r="B2" s="89">
        <v>4.68</v>
      </c>
    </row>
    <row r="3" spans="1:2">
      <c r="A3" s="163">
        <v>2008</v>
      </c>
      <c r="B3" s="89">
        <v>4.68</v>
      </c>
    </row>
    <row r="4" spans="1:2">
      <c r="A4" s="163">
        <v>2009</v>
      </c>
      <c r="B4" s="89">
        <v>4.7300000000000004</v>
      </c>
    </row>
    <row r="6" spans="1:2" ht="15.75">
      <c r="A6" s="90" t="s">
        <v>31</v>
      </c>
      <c r="B6" s="90">
        <f>AVERAGE(B1:B4)</f>
        <v>4.68</v>
      </c>
    </row>
    <row r="7" spans="1:2" ht="15.75">
      <c r="A7" s="90" t="s">
        <v>29</v>
      </c>
      <c r="B7" s="90">
        <f>MEDIAN(B1:B4)</f>
        <v>4.68</v>
      </c>
    </row>
    <row r="8" spans="1:2" ht="15.75">
      <c r="A8" s="90" t="s">
        <v>27</v>
      </c>
      <c r="B8" s="133">
        <f>STDEV(B1:B4)</f>
        <v>4.082482904638652E-2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A4" zoomScale="80" zoomScaleNormal="80" workbookViewId="0">
      <selection activeCell="A6" sqref="A6:B7"/>
    </sheetView>
  </sheetViews>
  <sheetFormatPr defaultColWidth="8.875" defaultRowHeight="15"/>
  <cols>
    <col min="1" max="1" width="12" style="89" customWidth="1"/>
    <col min="2" max="16" width="8.875" style="89"/>
    <col min="17" max="17" width="28.375" style="89" customWidth="1"/>
    <col min="18" max="16384" width="8.875" style="89"/>
  </cols>
  <sheetData>
    <row r="1" spans="1:17">
      <c r="A1" s="157" t="s">
        <v>395</v>
      </c>
      <c r="B1" s="88">
        <v>12365</v>
      </c>
      <c r="D1" s="159" t="s">
        <v>396</v>
      </c>
    </row>
    <row r="2" spans="1:17">
      <c r="A2" s="157" t="s">
        <v>589</v>
      </c>
      <c r="B2" s="88">
        <v>11574</v>
      </c>
      <c r="C2" s="158" t="s">
        <v>239</v>
      </c>
      <c r="D2" s="89">
        <f>SUM(B2-B1)/B1</f>
        <v>-6.3970885564092195E-2</v>
      </c>
    </row>
    <row r="3" spans="1:17">
      <c r="A3" s="157" t="s">
        <v>588</v>
      </c>
      <c r="B3" s="88">
        <v>11778</v>
      </c>
      <c r="C3" s="158" t="s">
        <v>240</v>
      </c>
      <c r="D3" s="89">
        <f>SUM(B3-B2)/B2</f>
        <v>1.762571280456195E-2</v>
      </c>
    </row>
    <row r="4" spans="1:17">
      <c r="A4" s="157" t="s">
        <v>587</v>
      </c>
      <c r="B4" s="88">
        <v>11613</v>
      </c>
      <c r="C4" s="158" t="s">
        <v>241</v>
      </c>
      <c r="D4" s="89">
        <f>SUM(B4-B3)/B3</f>
        <v>-1.4009169638308712E-2</v>
      </c>
    </row>
    <row r="6" spans="1:17" ht="15.75">
      <c r="A6" s="90" t="s">
        <v>31</v>
      </c>
      <c r="B6" s="91">
        <f>AVERAGE(B1:B4)</f>
        <v>11832.5</v>
      </c>
    </row>
    <row r="7" spans="1:17" ht="15.75">
      <c r="A7" s="90" t="s">
        <v>29</v>
      </c>
      <c r="B7" s="91">
        <f>MEDIAN(B1:B4)</f>
        <v>11695.5</v>
      </c>
    </row>
    <row r="8" spans="1:17" ht="15.75">
      <c r="A8" s="90" t="s">
        <v>27</v>
      </c>
      <c r="B8" s="92">
        <f>STDEV(B1:B4)</f>
        <v>365.84559584611645</v>
      </c>
    </row>
    <row r="9" spans="1:17" ht="58.5" customHeight="1">
      <c r="P9" s="199" t="s">
        <v>605</v>
      </c>
      <c r="Q9" s="199"/>
    </row>
    <row r="10" spans="1:17" ht="15.75">
      <c r="P10" s="93" t="s">
        <v>242</v>
      </c>
      <c r="Q10" s="93" t="s">
        <v>243</v>
      </c>
    </row>
    <row r="11" spans="1:17" ht="15.75">
      <c r="P11" s="94">
        <v>2006</v>
      </c>
      <c r="Q11" s="95">
        <v>12365</v>
      </c>
    </row>
    <row r="12" spans="1:17" ht="15.75">
      <c r="P12" s="94">
        <v>2007</v>
      </c>
      <c r="Q12" s="95">
        <v>11574</v>
      </c>
    </row>
    <row r="13" spans="1:17" ht="15.75">
      <c r="P13" s="94">
        <v>2008</v>
      </c>
      <c r="Q13" s="95">
        <v>11778</v>
      </c>
    </row>
    <row r="14" spans="1:17" ht="15.75">
      <c r="P14" s="94">
        <v>2009</v>
      </c>
      <c r="Q14" s="95">
        <v>11613</v>
      </c>
    </row>
  </sheetData>
  <mergeCells count="1">
    <mergeCell ref="P9:Q9"/>
  </mergeCells>
  <phoneticPr fontId="3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opLeftCell="B13" zoomScale="70" zoomScaleNormal="70" workbookViewId="0">
      <selection activeCell="B11" sqref="B11:B14"/>
    </sheetView>
  </sheetViews>
  <sheetFormatPr defaultColWidth="8.875" defaultRowHeight="15"/>
  <cols>
    <col min="1" max="1" width="9" style="89" customWidth="1"/>
    <col min="2" max="2" width="12.125" style="89" customWidth="1"/>
    <col min="3" max="17" width="8.875" style="89"/>
    <col min="18" max="18" width="26.875" style="89" customWidth="1"/>
    <col min="19" max="16384" width="8.875" style="89"/>
  </cols>
  <sheetData>
    <row r="1" spans="1:18" ht="15.75">
      <c r="A1" s="87">
        <v>2006</v>
      </c>
      <c r="B1" s="134">
        <v>719504</v>
      </c>
      <c r="C1" s="89" t="s">
        <v>239</v>
      </c>
      <c r="D1" s="89">
        <f>(B2-B1)/B1</f>
        <v>3.9325702150370255E-2</v>
      </c>
    </row>
    <row r="2" spans="1:18" ht="15.75">
      <c r="A2" s="87">
        <v>2007</v>
      </c>
      <c r="B2" s="134">
        <v>747799</v>
      </c>
      <c r="C2" s="89" t="s">
        <v>240</v>
      </c>
      <c r="D2" s="89">
        <f>(B3-B2)/B2</f>
        <v>3.8919549237161323E-2</v>
      </c>
    </row>
    <row r="3" spans="1:18" ht="15.75">
      <c r="A3" s="87">
        <v>2008</v>
      </c>
      <c r="B3" s="134">
        <v>776903</v>
      </c>
      <c r="C3" s="89" t="s">
        <v>241</v>
      </c>
      <c r="D3" s="89">
        <f>(B4-B3)/B3</f>
        <v>-7.8865701380996078E-2</v>
      </c>
    </row>
    <row r="4" spans="1:18" ht="15.75">
      <c r="A4" s="87">
        <v>2009</v>
      </c>
      <c r="B4" s="134">
        <v>715632</v>
      </c>
    </row>
    <row r="6" spans="1:18">
      <c r="A6" s="135" t="s">
        <v>31</v>
      </c>
      <c r="B6" s="136">
        <f>AVERAGE(B1:B4)</f>
        <v>739959.5</v>
      </c>
    </row>
    <row r="7" spans="1:18">
      <c r="A7" s="135" t="s">
        <v>29</v>
      </c>
      <c r="B7" s="136">
        <f>MEDIAN(B1:B4)</f>
        <v>733651.5</v>
      </c>
    </row>
    <row r="8" spans="1:18" ht="15.75">
      <c r="A8" s="135" t="s">
        <v>27</v>
      </c>
      <c r="B8" s="137">
        <v>28499</v>
      </c>
    </row>
    <row r="9" spans="1:18" ht="60.75" customHeight="1">
      <c r="Q9" s="199" t="s">
        <v>555</v>
      </c>
      <c r="R9" s="199"/>
    </row>
    <row r="10" spans="1:18" ht="15.75">
      <c r="Q10" s="93" t="s">
        <v>242</v>
      </c>
      <c r="R10" s="93" t="s">
        <v>556</v>
      </c>
    </row>
    <row r="11" spans="1:18" ht="15.75">
      <c r="A11" s="165" t="s">
        <v>395</v>
      </c>
      <c r="B11" s="134">
        <v>719.50400000000002</v>
      </c>
      <c r="C11" s="192"/>
      <c r="Q11" s="94">
        <v>2006</v>
      </c>
      <c r="R11" s="138">
        <v>719.50400000000002</v>
      </c>
    </row>
    <row r="12" spans="1:18" ht="15.75">
      <c r="A12" s="165" t="s">
        <v>589</v>
      </c>
      <c r="B12" s="134">
        <v>747.79899999999998</v>
      </c>
      <c r="C12" s="192"/>
      <c r="Q12" s="94">
        <v>2007</v>
      </c>
      <c r="R12" s="138">
        <v>747.79899999999998</v>
      </c>
    </row>
    <row r="13" spans="1:18" ht="15.75">
      <c r="A13" s="165" t="s">
        <v>588</v>
      </c>
      <c r="B13" s="134">
        <v>776.90300000000002</v>
      </c>
      <c r="C13" s="192"/>
      <c r="Q13" s="94">
        <v>2008</v>
      </c>
      <c r="R13" s="138">
        <v>776.90300000000002</v>
      </c>
    </row>
    <row r="14" spans="1:18" ht="15.75">
      <c r="A14" s="165" t="s">
        <v>587</v>
      </c>
      <c r="B14" s="134">
        <v>715.63199999999995</v>
      </c>
      <c r="C14" s="192"/>
      <c r="Q14" s="94">
        <v>2009</v>
      </c>
      <c r="R14" s="138">
        <v>715.63199999999995</v>
      </c>
    </row>
  </sheetData>
  <mergeCells count="1">
    <mergeCell ref="Q9:R9"/>
  </mergeCells>
  <phoneticPr fontId="3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opLeftCell="A19" zoomScale="70" zoomScaleNormal="70" workbookViewId="0">
      <selection activeCell="C29" sqref="C29"/>
    </sheetView>
  </sheetViews>
  <sheetFormatPr defaultColWidth="8.875" defaultRowHeight="15"/>
  <cols>
    <col min="1" max="1" width="8.625" style="89" customWidth="1"/>
    <col min="2" max="2" width="13.125" style="89" bestFit="1" customWidth="1"/>
    <col min="3" max="17" width="8.875" style="89"/>
    <col min="18" max="18" width="15.625" style="89" customWidth="1"/>
    <col min="19" max="19" width="13.5" style="89" customWidth="1"/>
    <col min="20" max="16384" width="8.875" style="89"/>
  </cols>
  <sheetData>
    <row r="1" spans="1:19" ht="15.75">
      <c r="A1" s="87">
        <v>2006</v>
      </c>
      <c r="B1" s="134">
        <v>88.257999999999996</v>
      </c>
      <c r="C1" s="89" t="s">
        <v>239</v>
      </c>
      <c r="D1" s="89">
        <f>(B2-B1)/B1</f>
        <v>0.18456117292483404</v>
      </c>
    </row>
    <row r="2" spans="1:19" ht="56.25" customHeight="1">
      <c r="A2" s="87">
        <v>2007</v>
      </c>
      <c r="B2" s="134">
        <v>104.547</v>
      </c>
      <c r="C2" s="89" t="s">
        <v>240</v>
      </c>
      <c r="D2" s="89">
        <f>(B3-B2)/B2</f>
        <v>-1.6518886242551236E-2</v>
      </c>
      <c r="Q2" s="199" t="s">
        <v>606</v>
      </c>
      <c r="R2" s="199"/>
      <c r="S2" s="199"/>
    </row>
    <row r="3" spans="1:19" ht="15.75">
      <c r="A3" s="87">
        <v>2008</v>
      </c>
      <c r="B3" s="134">
        <v>102.82</v>
      </c>
      <c r="C3" s="89" t="s">
        <v>241</v>
      </c>
      <c r="D3" s="89">
        <f>(B4-B3)/B3</f>
        <v>-5.4901770083641277E-2</v>
      </c>
      <c r="Q3" s="168" t="s">
        <v>242</v>
      </c>
      <c r="R3" s="168" t="s">
        <v>556</v>
      </c>
      <c r="S3" s="168" t="s">
        <v>231</v>
      </c>
    </row>
    <row r="4" spans="1:19" ht="15.75">
      <c r="A4" s="87">
        <v>2009</v>
      </c>
      <c r="B4" s="134">
        <v>97.174999999999997</v>
      </c>
      <c r="Q4" s="169">
        <v>2006</v>
      </c>
      <c r="R4" s="170">
        <v>88.257999999999996</v>
      </c>
      <c r="S4" s="168" t="s">
        <v>513</v>
      </c>
    </row>
    <row r="5" spans="1:19" ht="15.75">
      <c r="Q5" s="169">
        <v>2007</v>
      </c>
      <c r="R5" s="170">
        <v>104.547</v>
      </c>
      <c r="S5" s="171">
        <v>0.19</v>
      </c>
    </row>
    <row r="6" spans="1:19" ht="15.75">
      <c r="A6" s="90" t="s">
        <v>31</v>
      </c>
      <c r="B6" s="139">
        <f>AVERAGE(B1:B4)</f>
        <v>98.2</v>
      </c>
      <c r="Q6" s="169">
        <v>2008</v>
      </c>
      <c r="R6" s="170">
        <v>102.82</v>
      </c>
      <c r="S6" s="171">
        <v>-0.02</v>
      </c>
    </row>
    <row r="7" spans="1:19" ht="15.75">
      <c r="A7" s="90" t="s">
        <v>29</v>
      </c>
      <c r="B7" s="139">
        <f>MEDIAN(B1:B4)</f>
        <v>99.997500000000002</v>
      </c>
      <c r="Q7" s="169">
        <v>2009</v>
      </c>
      <c r="R7" s="170">
        <v>97.174999999999997</v>
      </c>
      <c r="S7" s="171">
        <v>-0.05</v>
      </c>
    </row>
    <row r="8" spans="1:19" ht="15.75">
      <c r="A8" s="90" t="s">
        <v>27</v>
      </c>
      <c r="B8" s="125">
        <v>7338</v>
      </c>
    </row>
    <row r="11" spans="1:19" ht="54.75" customHeight="1">
      <c r="Q11" s="199" t="s">
        <v>557</v>
      </c>
      <c r="R11" s="199"/>
    </row>
    <row r="12" spans="1:19" ht="15.75">
      <c r="A12" s="165" t="s">
        <v>395</v>
      </c>
      <c r="B12" s="134">
        <v>88.257999999999996</v>
      </c>
      <c r="C12" s="192"/>
      <c r="Q12" s="93" t="s">
        <v>242</v>
      </c>
      <c r="R12" s="93" t="s">
        <v>556</v>
      </c>
    </row>
    <row r="13" spans="1:19" ht="15.75">
      <c r="A13" s="165" t="s">
        <v>589</v>
      </c>
      <c r="B13" s="134">
        <v>104.547</v>
      </c>
      <c r="C13" s="192"/>
      <c r="Q13" s="94">
        <v>2006</v>
      </c>
      <c r="R13" s="138">
        <v>88.257999999999996</v>
      </c>
      <c r="S13" s="89">
        <f>R13/1000</f>
        <v>8.8257999999999989E-2</v>
      </c>
    </row>
    <row r="14" spans="1:19" ht="15.75">
      <c r="A14" s="165" t="s">
        <v>588</v>
      </c>
      <c r="B14" s="134">
        <v>102.82</v>
      </c>
      <c r="C14" s="192"/>
      <c r="E14" s="167" t="s">
        <v>514</v>
      </c>
      <c r="Q14" s="94">
        <v>2007</v>
      </c>
      <c r="R14" s="138">
        <v>104.547</v>
      </c>
      <c r="S14" s="89">
        <f t="shared" ref="S14:S16" si="0">R14/1000</f>
        <v>0.104547</v>
      </c>
    </row>
    <row r="15" spans="1:19" ht="15.75">
      <c r="A15" s="165" t="s">
        <v>587</v>
      </c>
      <c r="B15" s="134">
        <v>97.174999999999997</v>
      </c>
      <c r="C15" s="192"/>
      <c r="E15" s="89">
        <v>467026</v>
      </c>
      <c r="Q15" s="94">
        <v>2008</v>
      </c>
      <c r="R15" s="138">
        <v>102.82</v>
      </c>
      <c r="S15" s="89">
        <f t="shared" si="0"/>
        <v>0.10281999999999999</v>
      </c>
    </row>
    <row r="16" spans="1:19" ht="15.75">
      <c r="Q16" s="94">
        <v>2009</v>
      </c>
      <c r="R16" s="138">
        <v>97.174999999999997</v>
      </c>
      <c r="S16" s="89">
        <f t="shared" si="0"/>
        <v>9.7174999999999997E-2</v>
      </c>
    </row>
    <row r="18" spans="1:2" ht="15.75">
      <c r="A18" s="165" t="s">
        <v>395</v>
      </c>
      <c r="B18" s="134">
        <f>88258000/467026</f>
        <v>188.97877205979967</v>
      </c>
    </row>
    <row r="19" spans="1:2" ht="15.75">
      <c r="A19" s="165" t="s">
        <v>589</v>
      </c>
      <c r="B19" s="134">
        <f>104547000/467026</f>
        <v>223.85691588905115</v>
      </c>
    </row>
    <row r="20" spans="1:2" ht="15.75">
      <c r="A20" s="165" t="s">
        <v>588</v>
      </c>
      <c r="B20" s="134">
        <f>102820000/467026</f>
        <v>220.15904896087156</v>
      </c>
    </row>
    <row r="21" spans="1:2" ht="15.75">
      <c r="A21" s="165" t="s">
        <v>587</v>
      </c>
      <c r="B21" s="134">
        <f>97175000/467026</f>
        <v>208.07192747298865</v>
      </c>
    </row>
  </sheetData>
  <mergeCells count="2">
    <mergeCell ref="Q11:R11"/>
    <mergeCell ref="Q2:S2"/>
  </mergeCells>
  <phoneticPr fontId="3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5" sqref="A5:B6"/>
    </sheetView>
  </sheetViews>
  <sheetFormatPr defaultColWidth="8.875" defaultRowHeight="15"/>
  <cols>
    <col min="1" max="1" width="11.75" style="140" customWidth="1"/>
    <col min="2" max="2" width="8.375" style="140" bestFit="1" customWidth="1"/>
    <col min="3" max="10" width="8.875" style="140"/>
    <col min="11" max="11" width="13.625" style="140" customWidth="1"/>
    <col min="12" max="12" width="11.5" style="140" customWidth="1"/>
    <col min="13" max="16384" width="8.875" style="140"/>
  </cols>
  <sheetData>
    <row r="1" spans="1:5">
      <c r="A1" s="148">
        <v>2008</v>
      </c>
      <c r="B1" s="147">
        <v>103789</v>
      </c>
    </row>
    <row r="2" spans="1:5">
      <c r="A2" s="148">
        <v>2009</v>
      </c>
      <c r="B2" s="147">
        <v>122009</v>
      </c>
    </row>
    <row r="3" spans="1:5">
      <c r="A3" s="148">
        <v>2010</v>
      </c>
      <c r="B3" s="147">
        <v>118487</v>
      </c>
      <c r="C3" s="140" t="s">
        <v>241</v>
      </c>
      <c r="D3" s="140">
        <f>SUM(B2-B1)/B1</f>
        <v>0.17554846852749328</v>
      </c>
      <c r="E3" s="143">
        <v>0.18</v>
      </c>
    </row>
    <row r="4" spans="1:5">
      <c r="C4" s="140" t="s">
        <v>549</v>
      </c>
      <c r="D4" s="140">
        <f>SUM(B3-B2)/B2</f>
        <v>-2.886672294666787E-2</v>
      </c>
      <c r="E4" s="143">
        <v>-0.03</v>
      </c>
    </row>
    <row r="5" spans="1:5">
      <c r="A5" s="145" t="s">
        <v>31</v>
      </c>
      <c r="B5" s="146">
        <f>AVERAGE(B1:B3)</f>
        <v>114761.66666666667</v>
      </c>
    </row>
    <row r="6" spans="1:5">
      <c r="A6" s="145" t="s">
        <v>29</v>
      </c>
      <c r="B6" s="146">
        <f>MEDIAN(B1:B3)</f>
        <v>118487</v>
      </c>
    </row>
    <row r="7" spans="1:5" ht="15.75">
      <c r="A7" s="145"/>
      <c r="B7" s="144"/>
      <c r="D7" s="140">
        <v>2009</v>
      </c>
      <c r="E7" s="140">
        <v>2010</v>
      </c>
    </row>
    <row r="8" spans="1:5">
      <c r="D8" s="143">
        <v>0.18</v>
      </c>
      <c r="E8" s="143">
        <v>-0.03</v>
      </c>
    </row>
    <row r="12" spans="1:5">
      <c r="A12" s="166" t="s">
        <v>589</v>
      </c>
      <c r="B12" s="147">
        <v>103789</v>
      </c>
    </row>
    <row r="13" spans="1:5">
      <c r="A13" s="166" t="s">
        <v>588</v>
      </c>
      <c r="B13" s="147">
        <v>122009</v>
      </c>
    </row>
    <row r="14" spans="1:5">
      <c r="A14" s="166" t="s">
        <v>587</v>
      </c>
      <c r="B14" s="147">
        <v>118487</v>
      </c>
      <c r="C14" s="147">
        <f>B14-B13</f>
        <v>-3522</v>
      </c>
    </row>
    <row r="22" spans="11:12" ht="57.75" customHeight="1">
      <c r="K22" s="200" t="s">
        <v>559</v>
      </c>
      <c r="L22" s="200"/>
    </row>
    <row r="23" spans="11:12">
      <c r="K23" s="142" t="s">
        <v>242</v>
      </c>
      <c r="L23" s="142" t="s">
        <v>558</v>
      </c>
    </row>
    <row r="24" spans="11:12">
      <c r="K24" s="142">
        <v>2008</v>
      </c>
      <c r="L24" s="141">
        <v>103789</v>
      </c>
    </row>
    <row r="25" spans="11:12">
      <c r="K25" s="142">
        <v>2009</v>
      </c>
      <c r="L25" s="141">
        <v>122009</v>
      </c>
    </row>
    <row r="26" spans="11:12">
      <c r="K26" s="142">
        <v>2010</v>
      </c>
      <c r="L26" s="141">
        <v>118487</v>
      </c>
    </row>
  </sheetData>
  <mergeCells count="1">
    <mergeCell ref="K22:L22"/>
  </mergeCells>
  <phoneticPr fontId="3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:B7"/>
    </sheetView>
  </sheetViews>
  <sheetFormatPr defaultColWidth="8.875" defaultRowHeight="15"/>
  <cols>
    <col min="1" max="1" width="12" style="140" customWidth="1"/>
    <col min="2" max="2" width="8.375" style="140" bestFit="1" customWidth="1"/>
    <col min="3" max="16384" width="8.875" style="140"/>
  </cols>
  <sheetData>
    <row r="1" spans="1:2">
      <c r="A1" s="162" t="s">
        <v>588</v>
      </c>
      <c r="B1" s="140">
        <v>138</v>
      </c>
    </row>
    <row r="2" spans="1:2">
      <c r="A2" s="162" t="s">
        <v>587</v>
      </c>
      <c r="B2" s="147">
        <v>4514</v>
      </c>
    </row>
    <row r="3" spans="1:2">
      <c r="A3" s="162" t="s">
        <v>511</v>
      </c>
      <c r="B3" s="147">
        <v>8214</v>
      </c>
    </row>
    <row r="6" spans="1:2" ht="15.75">
      <c r="A6" s="145" t="s">
        <v>31</v>
      </c>
      <c r="B6" s="144">
        <f>AVERAGE(B1:B3)</f>
        <v>4288.666666666667</v>
      </c>
    </row>
    <row r="7" spans="1:2" ht="15.75">
      <c r="A7" s="145" t="s">
        <v>29</v>
      </c>
      <c r="B7" s="144">
        <f>MEDIAN(B1:B3)</f>
        <v>4514</v>
      </c>
    </row>
    <row r="8" spans="1:2" ht="15.75">
      <c r="A8" s="145" t="s">
        <v>27</v>
      </c>
      <c r="B8" s="144">
        <f>STDEV(B1:B3)</f>
        <v>4042.7126206710923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:B7"/>
    </sheetView>
  </sheetViews>
  <sheetFormatPr defaultColWidth="8.875" defaultRowHeight="15"/>
  <cols>
    <col min="1" max="1" width="11.5" style="140" customWidth="1"/>
    <col min="2" max="2" width="4.5" style="140" customWidth="1"/>
    <col min="3" max="16384" width="8.875" style="140"/>
  </cols>
  <sheetData>
    <row r="1" spans="1:2">
      <c r="A1" s="162" t="s">
        <v>588</v>
      </c>
      <c r="B1" s="140">
        <v>4</v>
      </c>
    </row>
    <row r="2" spans="1:2">
      <c r="A2" s="162" t="s">
        <v>587</v>
      </c>
      <c r="B2" s="140">
        <v>662</v>
      </c>
    </row>
    <row r="3" spans="1:2">
      <c r="A3" s="162" t="s">
        <v>511</v>
      </c>
      <c r="B3" s="140">
        <v>1570</v>
      </c>
    </row>
    <row r="6" spans="1:2">
      <c r="A6" s="145" t="s">
        <v>31</v>
      </c>
      <c r="B6" s="149">
        <f>AVERAGE(B1:B3)</f>
        <v>745.33333333333337</v>
      </c>
    </row>
    <row r="7" spans="1:2">
      <c r="A7" s="145" t="s">
        <v>29</v>
      </c>
      <c r="B7" s="149">
        <f>MEDIAN(B1:B3)</f>
        <v>662</v>
      </c>
    </row>
    <row r="8" spans="1:2">
      <c r="A8" s="145" t="s">
        <v>27</v>
      </c>
      <c r="B8" s="149">
        <f>STDEV(B1:B3)</f>
        <v>786.31884966172174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C16" workbookViewId="0">
      <selection activeCell="D18" sqref="D18:E19"/>
    </sheetView>
  </sheetViews>
  <sheetFormatPr defaultColWidth="8.875" defaultRowHeight="15"/>
  <cols>
    <col min="1" max="1" width="34.625" style="140" bestFit="1" customWidth="1"/>
    <col min="2" max="3" width="8.875" style="140"/>
    <col min="4" max="4" width="15.875" style="140" bestFit="1" customWidth="1"/>
    <col min="5" max="16384" width="8.875" style="140"/>
  </cols>
  <sheetData>
    <row r="1" spans="1:3" ht="15.75">
      <c r="A1" s="140" t="s">
        <v>573</v>
      </c>
      <c r="B1" s="151">
        <v>0.03</v>
      </c>
      <c r="C1" s="140">
        <v>0.03</v>
      </c>
    </row>
    <row r="2" spans="1:3" ht="15.75">
      <c r="A2" s="140" t="s">
        <v>572</v>
      </c>
      <c r="B2" s="151">
        <v>0.05</v>
      </c>
      <c r="C2" s="140">
        <v>0.05</v>
      </c>
    </row>
    <row r="3" spans="1:3" ht="15.75">
      <c r="A3" s="140" t="s">
        <v>571</v>
      </c>
      <c r="B3" s="151">
        <v>0.06</v>
      </c>
      <c r="C3" s="140">
        <v>0.06</v>
      </c>
    </row>
    <row r="4" spans="1:3" ht="15.75">
      <c r="A4" s="140" t="s">
        <v>570</v>
      </c>
      <c r="B4" s="151">
        <v>7.0000000000000007E-2</v>
      </c>
      <c r="C4" s="140">
        <v>7.0000000000000007E-2</v>
      </c>
    </row>
    <row r="5" spans="1:3" ht="15.75">
      <c r="A5" s="140" t="s">
        <v>569</v>
      </c>
      <c r="B5" s="151">
        <v>7.0000000000000007E-2</v>
      </c>
      <c r="C5" s="140">
        <v>7.0000000000000007E-2</v>
      </c>
    </row>
    <row r="6" spans="1:3" ht="15.75">
      <c r="A6" s="140" t="s">
        <v>568</v>
      </c>
      <c r="B6" s="151">
        <v>0.12</v>
      </c>
      <c r="C6" s="140">
        <v>0.12</v>
      </c>
    </row>
    <row r="7" spans="1:3" ht="15.75">
      <c r="A7" s="140" t="s">
        <v>567</v>
      </c>
      <c r="B7" s="151">
        <v>0.19</v>
      </c>
      <c r="C7" s="140">
        <v>0.19</v>
      </c>
    </row>
    <row r="8" spans="1:3" ht="15.75">
      <c r="A8" s="140" t="s">
        <v>566</v>
      </c>
      <c r="B8" s="151">
        <v>0.26</v>
      </c>
      <c r="C8" s="140">
        <v>0.26</v>
      </c>
    </row>
    <row r="9" spans="1:3" ht="15.75">
      <c r="A9" s="140" t="s">
        <v>565</v>
      </c>
      <c r="B9" s="151">
        <v>0.32</v>
      </c>
      <c r="C9" s="140">
        <v>0.32</v>
      </c>
    </row>
    <row r="10" spans="1:3" ht="15.75">
      <c r="A10" s="140" t="s">
        <v>564</v>
      </c>
      <c r="B10" s="151">
        <v>0.35</v>
      </c>
      <c r="C10" s="140">
        <v>0.35</v>
      </c>
    </row>
    <row r="11" spans="1:3" ht="15.75">
      <c r="A11" s="140" t="s">
        <v>563</v>
      </c>
      <c r="B11" s="151">
        <v>0.42</v>
      </c>
      <c r="C11" s="140">
        <v>0.42</v>
      </c>
    </row>
    <row r="12" spans="1:3" ht="15.75">
      <c r="A12" s="140" t="s">
        <v>562</v>
      </c>
      <c r="B12" s="151">
        <v>0.44</v>
      </c>
      <c r="C12" s="140">
        <v>0.44</v>
      </c>
    </row>
    <row r="13" spans="1:3" ht="15.75">
      <c r="A13" s="140" t="s">
        <v>561</v>
      </c>
      <c r="B13" s="151">
        <v>0.5</v>
      </c>
      <c r="C13" s="140">
        <v>0.5</v>
      </c>
    </row>
    <row r="14" spans="1:3" ht="15.75">
      <c r="A14" s="140" t="s">
        <v>560</v>
      </c>
      <c r="B14" s="151">
        <v>0.56999999999999995</v>
      </c>
      <c r="C14" s="140">
        <v>0.56999999999999995</v>
      </c>
    </row>
    <row r="18" spans="1:5">
      <c r="D18" s="145" t="s">
        <v>31</v>
      </c>
      <c r="E18" s="150">
        <v>0.25</v>
      </c>
    </row>
    <row r="19" spans="1:5">
      <c r="A19" s="140" t="s">
        <v>31</v>
      </c>
      <c r="B19" s="143">
        <f>AVERAGE(B1:B14)</f>
        <v>0.24642857142857141</v>
      </c>
      <c r="D19" s="145" t="s">
        <v>29</v>
      </c>
      <c r="E19" s="150">
        <v>0.23</v>
      </c>
    </row>
    <row r="20" spans="1:5">
      <c r="A20" s="140" t="s">
        <v>29</v>
      </c>
      <c r="B20" s="143">
        <f>MEDIAN(B1:B14)</f>
        <v>0.22500000000000001</v>
      </c>
      <c r="D20" s="145" t="s">
        <v>27</v>
      </c>
      <c r="E20" s="145">
        <v>0.2</v>
      </c>
    </row>
    <row r="21" spans="1:5">
      <c r="A21" s="140" t="s">
        <v>27</v>
      </c>
      <c r="B21" s="140">
        <f>STDEV(B1:B14)</f>
        <v>0.18698445607372505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L15" sqref="L15:M16"/>
    </sheetView>
  </sheetViews>
  <sheetFormatPr defaultColWidth="8.875" defaultRowHeight="15"/>
  <cols>
    <col min="1" max="1" width="16" style="140" bestFit="1" customWidth="1"/>
    <col min="2" max="11" width="8.875" style="140"/>
    <col min="12" max="12" width="15.875" style="140" bestFit="1" customWidth="1"/>
    <col min="13" max="16384" width="8.875" style="140"/>
  </cols>
  <sheetData>
    <row r="1" spans="1:13" ht="15.75">
      <c r="A1" s="140" t="s">
        <v>580</v>
      </c>
      <c r="B1" s="151">
        <v>0.02</v>
      </c>
    </row>
    <row r="2" spans="1:13" ht="15.75">
      <c r="A2" s="140" t="s">
        <v>579</v>
      </c>
      <c r="B2" s="151">
        <v>0.04</v>
      </c>
    </row>
    <row r="3" spans="1:13" ht="15.75">
      <c r="A3" s="140" t="s">
        <v>578</v>
      </c>
      <c r="B3" s="151">
        <v>0.11</v>
      </c>
    </row>
    <row r="4" spans="1:13" ht="15.75">
      <c r="A4" s="140" t="s">
        <v>577</v>
      </c>
      <c r="B4" s="151">
        <v>0.19</v>
      </c>
    </row>
    <row r="5" spans="1:13" ht="15.75">
      <c r="A5" s="140" t="s">
        <v>576</v>
      </c>
      <c r="B5" s="151">
        <v>0.3</v>
      </c>
    </row>
    <row r="6" spans="1:13" ht="15.75">
      <c r="A6" s="140" t="s">
        <v>575</v>
      </c>
      <c r="B6" s="151">
        <v>0.34</v>
      </c>
    </row>
    <row r="7" spans="1:13">
      <c r="B7" s="143">
        <f>SUM(B1:B6)</f>
        <v>1</v>
      </c>
    </row>
    <row r="15" spans="1:13">
      <c r="L15" s="145" t="s">
        <v>31</v>
      </c>
      <c r="M15" s="150">
        <v>0.17</v>
      </c>
    </row>
    <row r="16" spans="1:13">
      <c r="L16" s="145" t="s">
        <v>29</v>
      </c>
      <c r="M16" s="150">
        <v>0.15</v>
      </c>
    </row>
    <row r="17" spans="5:13">
      <c r="L17" s="145" t="s">
        <v>27</v>
      </c>
      <c r="M17" s="145">
        <v>0.13</v>
      </c>
    </row>
    <row r="25" spans="5:13">
      <c r="E25" s="140" t="s">
        <v>169</v>
      </c>
      <c r="F25" s="143">
        <f>AVERAGE(B1:B6)</f>
        <v>0.16666666666666666</v>
      </c>
    </row>
    <row r="26" spans="5:13">
      <c r="E26" s="140" t="s">
        <v>574</v>
      </c>
      <c r="F26" s="143">
        <f>MEDIAN(B1:B6)</f>
        <v>0.15</v>
      </c>
    </row>
    <row r="27" spans="5:13">
      <c r="E27" s="140" t="s">
        <v>174</v>
      </c>
      <c r="F27" s="140">
        <f>STDEV(B1:B6)</f>
        <v>0.13351654079801001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6" sqref="B16:C17"/>
    </sheetView>
  </sheetViews>
  <sheetFormatPr defaultColWidth="8.875" defaultRowHeight="15"/>
  <cols>
    <col min="1" max="1" width="16" style="140" bestFit="1" customWidth="1"/>
    <col min="2" max="16384" width="8.875" style="140"/>
  </cols>
  <sheetData>
    <row r="1" spans="1:3" ht="15.75">
      <c r="A1" s="140" t="s">
        <v>580</v>
      </c>
      <c r="B1" s="151">
        <v>0.02</v>
      </c>
    </row>
    <row r="2" spans="1:3" ht="15.75">
      <c r="A2" s="140" t="s">
        <v>579</v>
      </c>
      <c r="B2" s="151">
        <v>0.03</v>
      </c>
    </row>
    <row r="3" spans="1:3" ht="15.75">
      <c r="A3" s="140" t="s">
        <v>578</v>
      </c>
      <c r="B3" s="151">
        <v>0.04</v>
      </c>
    </row>
    <row r="4" spans="1:3" ht="15.75">
      <c r="A4" s="140" t="s">
        <v>577</v>
      </c>
      <c r="B4" s="151">
        <v>0.12</v>
      </c>
    </row>
    <row r="5" spans="1:3" ht="15.75">
      <c r="A5" s="140" t="s">
        <v>576</v>
      </c>
      <c r="B5" s="151">
        <v>0.27</v>
      </c>
    </row>
    <row r="6" spans="1:3" ht="15.75">
      <c r="A6" s="140" t="s">
        <v>575</v>
      </c>
      <c r="B6" s="151">
        <v>0.52</v>
      </c>
    </row>
    <row r="7" spans="1:3">
      <c r="B7" s="143"/>
    </row>
    <row r="16" spans="1:3">
      <c r="B16" s="145" t="s">
        <v>31</v>
      </c>
      <c r="C16" s="150">
        <v>0.16</v>
      </c>
    </row>
    <row r="17" spans="2:6">
      <c r="B17" s="145" t="s">
        <v>29</v>
      </c>
      <c r="C17" s="150">
        <v>7.0000000000000007E-2</v>
      </c>
    </row>
    <row r="26" spans="2:6">
      <c r="E26" s="140" t="s">
        <v>169</v>
      </c>
      <c r="F26" s="143">
        <f>AVERAGE(B1:B6)</f>
        <v>0.16666666666666666</v>
      </c>
    </row>
    <row r="27" spans="2:6">
      <c r="E27" s="140" t="s">
        <v>574</v>
      </c>
      <c r="F27" s="143">
        <f>MEDIAN(B1:B6)</f>
        <v>7.9999999999999988E-2</v>
      </c>
    </row>
    <row r="28" spans="2:6">
      <c r="E28" s="140" t="s">
        <v>174</v>
      </c>
      <c r="F28" s="140">
        <f>STDEV(B1:B6)</f>
        <v>0.19694330825561623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N19" sqref="N19:O20"/>
    </sheetView>
  </sheetViews>
  <sheetFormatPr defaultColWidth="8.875" defaultRowHeight="15"/>
  <cols>
    <col min="1" max="1" width="16" style="140" bestFit="1" customWidth="1"/>
    <col min="2" max="16384" width="8.875" style="140"/>
  </cols>
  <sheetData>
    <row r="1" spans="1:2" ht="15.75">
      <c r="A1" s="140" t="s">
        <v>580</v>
      </c>
      <c r="B1" s="151">
        <v>0.04</v>
      </c>
    </row>
    <row r="2" spans="1:2" ht="15.75">
      <c r="A2" s="140" t="s">
        <v>579</v>
      </c>
      <c r="B2" s="151">
        <v>0.06</v>
      </c>
    </row>
    <row r="3" spans="1:2" ht="15.75">
      <c r="A3" s="140" t="s">
        <v>578</v>
      </c>
      <c r="B3" s="151">
        <v>0.23</v>
      </c>
    </row>
    <row r="4" spans="1:2" ht="15.75">
      <c r="A4" s="140" t="s">
        <v>577</v>
      </c>
      <c r="B4" s="151">
        <v>0.37</v>
      </c>
    </row>
    <row r="5" spans="1:2" ht="15.75">
      <c r="A5" s="140" t="s">
        <v>576</v>
      </c>
      <c r="B5" s="151">
        <v>0.24</v>
      </c>
    </row>
    <row r="6" spans="1:2" ht="15.75">
      <c r="A6" s="140" t="s">
        <v>575</v>
      </c>
      <c r="B6" s="151">
        <v>0.06</v>
      </c>
    </row>
    <row r="7" spans="1:2">
      <c r="B7" s="143"/>
    </row>
    <row r="19" spans="5:15">
      <c r="N19" s="145" t="s">
        <v>31</v>
      </c>
      <c r="O19" s="150">
        <v>0.17</v>
      </c>
    </row>
    <row r="20" spans="5:15">
      <c r="N20" s="145" t="s">
        <v>29</v>
      </c>
      <c r="O20" s="150">
        <v>0.15</v>
      </c>
    </row>
    <row r="25" spans="5:15">
      <c r="E25" s="140" t="s">
        <v>169</v>
      </c>
      <c r="F25" s="143">
        <f>AVERAGE(B1:B6)</f>
        <v>0.16666666666666666</v>
      </c>
    </row>
    <row r="26" spans="5:15">
      <c r="E26" s="140" t="s">
        <v>574</v>
      </c>
      <c r="F26" s="143">
        <f>MEDIAN(B1:B6)</f>
        <v>0.14500000000000002</v>
      </c>
    </row>
    <row r="27" spans="5:15">
      <c r="E27" s="140" t="s">
        <v>174</v>
      </c>
      <c r="F27" s="140">
        <f>STDEV(B1:B6)</f>
        <v>0.13381579378633399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D1" workbookViewId="0">
      <selection activeCell="I5" sqref="I5:J6"/>
    </sheetView>
  </sheetViews>
  <sheetFormatPr defaultColWidth="8.875" defaultRowHeight="15"/>
  <cols>
    <col min="1" max="1" width="16" style="140" bestFit="1" customWidth="1"/>
    <col min="2" max="16384" width="8.875" style="140"/>
  </cols>
  <sheetData>
    <row r="1" spans="1:10" ht="15.75">
      <c r="A1" s="140" t="s">
        <v>580</v>
      </c>
      <c r="B1" s="151">
        <v>0.62</v>
      </c>
    </row>
    <row r="2" spans="1:10" ht="15.75">
      <c r="A2" s="140" t="s">
        <v>579</v>
      </c>
      <c r="B2" s="151">
        <v>0.09</v>
      </c>
    </row>
    <row r="3" spans="1:10" ht="15.75">
      <c r="A3" s="140" t="s">
        <v>578</v>
      </c>
      <c r="B3" s="151">
        <v>0.09</v>
      </c>
    </row>
    <row r="4" spans="1:10" ht="15.75">
      <c r="A4" s="140" t="s">
        <v>577</v>
      </c>
      <c r="B4" s="151">
        <v>0.08</v>
      </c>
    </row>
    <row r="5" spans="1:10" ht="15.75">
      <c r="A5" s="140" t="s">
        <v>576</v>
      </c>
      <c r="B5" s="151">
        <v>7.0000000000000007E-2</v>
      </c>
      <c r="I5" s="145" t="s">
        <v>31</v>
      </c>
      <c r="J5" s="150">
        <f>AVERAGE(B1:B6)</f>
        <v>0.16666666666666666</v>
      </c>
    </row>
    <row r="6" spans="1:10" ht="15.75">
      <c r="A6" s="140" t="s">
        <v>575</v>
      </c>
      <c r="B6" s="151">
        <v>0.05</v>
      </c>
      <c r="I6" s="145" t="s">
        <v>29</v>
      </c>
      <c r="J6" s="150">
        <f>MEDIAN(B1:B6)</f>
        <v>8.4999999999999992E-2</v>
      </c>
    </row>
    <row r="7" spans="1:10">
      <c r="B7" s="143"/>
      <c r="I7" s="140" t="s">
        <v>174</v>
      </c>
      <c r="J7" s="140">
        <f>STDEV(B1:B6)</f>
        <v>0.22259080544053628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6" sqref="K6:L7"/>
    </sheetView>
  </sheetViews>
  <sheetFormatPr defaultColWidth="8.875" defaultRowHeight="15"/>
  <cols>
    <col min="1" max="2" width="14.625" style="140" bestFit="1" customWidth="1"/>
    <col min="3" max="3" width="12.875" style="140" bestFit="1" customWidth="1"/>
    <col min="4" max="4" width="9.5" style="140" bestFit="1" customWidth="1"/>
    <col min="5" max="16384" width="8.875" style="140"/>
  </cols>
  <sheetData>
    <row r="1" spans="1:12">
      <c r="B1" s="140" t="s">
        <v>585</v>
      </c>
      <c r="C1" s="140" t="s">
        <v>584</v>
      </c>
      <c r="D1" s="140" t="s">
        <v>583</v>
      </c>
    </row>
    <row r="2" spans="1:12" ht="15.75">
      <c r="A2" s="140" t="s">
        <v>575</v>
      </c>
      <c r="B2" s="151">
        <v>0.08</v>
      </c>
      <c r="C2" s="151">
        <v>0.11</v>
      </c>
      <c r="D2" s="151">
        <v>0.39</v>
      </c>
    </row>
    <row r="3" spans="1:12" ht="15.75">
      <c r="A3" s="140" t="s">
        <v>582</v>
      </c>
      <c r="B3" s="151">
        <v>0.52</v>
      </c>
      <c r="C3" s="151">
        <v>0.66</v>
      </c>
      <c r="D3" s="151">
        <v>0.4</v>
      </c>
    </row>
    <row r="4" spans="1:12" ht="15.75">
      <c r="A4" s="140" t="s">
        <v>581</v>
      </c>
      <c r="B4" s="151">
        <v>0.36</v>
      </c>
      <c r="C4" s="151">
        <v>0.18</v>
      </c>
      <c r="D4" s="151">
        <v>0.15</v>
      </c>
    </row>
    <row r="6" spans="1:12">
      <c r="K6" s="145" t="s">
        <v>31</v>
      </c>
      <c r="L6" s="150">
        <f>AVERAGE(B2:D4)</f>
        <v>0.31666666666666665</v>
      </c>
    </row>
    <row r="7" spans="1:12">
      <c r="K7" s="145" t="s">
        <v>29</v>
      </c>
      <c r="L7" s="150">
        <f>MEDIAN(B2:D4)</f>
        <v>0.36</v>
      </c>
    </row>
    <row r="8" spans="1:12">
      <c r="K8" s="140" t="s">
        <v>174</v>
      </c>
      <c r="L8" s="140">
        <f>STDEV(B2:D4)</f>
        <v>0.19956202043475099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3" sqref="I3:J4"/>
    </sheetView>
  </sheetViews>
  <sheetFormatPr defaultColWidth="8.875" defaultRowHeight="15"/>
  <cols>
    <col min="1" max="1" width="14.875" style="140" bestFit="1" customWidth="1"/>
    <col min="2" max="2" width="5.625" style="140" bestFit="1" customWidth="1"/>
    <col min="3" max="4" width="8.875" style="140"/>
    <col min="5" max="5" width="8.875" style="140" bestFit="1" customWidth="1"/>
    <col min="6" max="6" width="9.625" style="140" bestFit="1" customWidth="1"/>
    <col min="7" max="7" width="16" style="140" bestFit="1" customWidth="1"/>
    <col min="8" max="16384" width="8.875" style="140"/>
  </cols>
  <sheetData>
    <row r="1" spans="1:10">
      <c r="B1" s="140" t="s">
        <v>575</v>
      </c>
      <c r="C1" s="140" t="s">
        <v>576</v>
      </c>
      <c r="D1" s="140" t="s">
        <v>577</v>
      </c>
      <c r="E1" s="140" t="s">
        <v>578</v>
      </c>
      <c r="F1" s="140" t="s">
        <v>579</v>
      </c>
      <c r="G1" s="140" t="s">
        <v>580</v>
      </c>
    </row>
    <row r="2" spans="1:10" ht="15.75">
      <c r="A2" s="140" t="s">
        <v>585</v>
      </c>
      <c r="B2" s="151">
        <v>0.09</v>
      </c>
      <c r="C2" s="151">
        <v>0.27</v>
      </c>
      <c r="D2" s="151">
        <v>0.27</v>
      </c>
      <c r="E2" s="151">
        <v>0.23</v>
      </c>
      <c r="F2" s="151">
        <v>0.1</v>
      </c>
      <c r="G2" s="151">
        <v>0.04</v>
      </c>
      <c r="H2" s="143"/>
    </row>
    <row r="3" spans="1:10" ht="15.75">
      <c r="A3" s="140" t="s">
        <v>586</v>
      </c>
      <c r="B3" s="151">
        <v>0.14000000000000001</v>
      </c>
      <c r="C3" s="151">
        <v>0.28999999999999998</v>
      </c>
      <c r="D3" s="151">
        <v>0.28000000000000003</v>
      </c>
      <c r="E3" s="151">
        <v>0.17</v>
      </c>
      <c r="F3" s="151">
        <v>7.0000000000000007E-2</v>
      </c>
      <c r="G3" s="151">
        <v>0.05</v>
      </c>
      <c r="H3" s="143"/>
      <c r="I3" s="145" t="s">
        <v>31</v>
      </c>
      <c r="J3" s="150">
        <f>AVERAGE(B2:G3)</f>
        <v>0.16666666666666666</v>
      </c>
    </row>
    <row r="4" spans="1:10">
      <c r="I4" s="145" t="s">
        <v>29</v>
      </c>
      <c r="J4" s="150">
        <f>MEDIAN(B2:G3)</f>
        <v>0.15500000000000003</v>
      </c>
    </row>
    <row r="5" spans="1:10">
      <c r="I5" s="140" t="s">
        <v>174</v>
      </c>
      <c r="J5" s="140">
        <f>STDEV(B2:G3)</f>
        <v>9.69848473013213E-2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3" sqref="J3:K4"/>
    </sheetView>
  </sheetViews>
  <sheetFormatPr defaultColWidth="8.875" defaultRowHeight="15"/>
  <cols>
    <col min="1" max="1" width="14.875" style="140" bestFit="1" customWidth="1"/>
    <col min="2" max="2" width="5.625" style="140" bestFit="1" customWidth="1"/>
    <col min="3" max="4" width="8.875" style="140"/>
    <col min="5" max="5" width="8.875" style="140" bestFit="1" customWidth="1"/>
    <col min="6" max="6" width="9.625" style="140" bestFit="1" customWidth="1"/>
    <col min="7" max="7" width="16" style="140" bestFit="1" customWidth="1"/>
    <col min="8" max="16384" width="8.875" style="140"/>
  </cols>
  <sheetData>
    <row r="1" spans="1:11">
      <c r="B1" s="140" t="s">
        <v>575</v>
      </c>
      <c r="C1" s="140" t="s">
        <v>576</v>
      </c>
      <c r="D1" s="140" t="s">
        <v>577</v>
      </c>
      <c r="E1" s="140" t="s">
        <v>578</v>
      </c>
      <c r="F1" s="140" t="s">
        <v>579</v>
      </c>
      <c r="G1" s="140" t="s">
        <v>580</v>
      </c>
    </row>
    <row r="2" spans="1:11" ht="15.75">
      <c r="A2" s="140" t="s">
        <v>585</v>
      </c>
      <c r="B2" s="151">
        <v>0.12</v>
      </c>
      <c r="C2" s="151">
        <v>0.35</v>
      </c>
      <c r="D2" s="151">
        <v>0.33</v>
      </c>
      <c r="E2" s="151">
        <v>0.13</v>
      </c>
      <c r="F2" s="151">
        <v>0.04</v>
      </c>
      <c r="G2" s="151">
        <v>0.03</v>
      </c>
      <c r="H2" s="143"/>
    </row>
    <row r="3" spans="1:11" ht="15.75">
      <c r="A3" s="140" t="s">
        <v>586</v>
      </c>
      <c r="B3" s="151">
        <v>0.13</v>
      </c>
      <c r="C3" s="151">
        <v>0.33</v>
      </c>
      <c r="D3" s="151">
        <v>0.27</v>
      </c>
      <c r="E3" s="151">
        <v>0.17</v>
      </c>
      <c r="F3" s="151">
        <v>0.06</v>
      </c>
      <c r="G3" s="151">
        <v>0.04</v>
      </c>
      <c r="H3" s="143"/>
      <c r="J3" s="145" t="s">
        <v>31</v>
      </c>
      <c r="K3" s="150">
        <f>AVERAGE(B2:G3)</f>
        <v>0.16666666666666666</v>
      </c>
    </row>
    <row r="4" spans="1:11">
      <c r="J4" s="145" t="s">
        <v>29</v>
      </c>
      <c r="K4" s="150">
        <f>MEDIAN(B2:G3)</f>
        <v>0.13</v>
      </c>
    </row>
    <row r="5" spans="1:11">
      <c r="J5" s="140" t="s">
        <v>174</v>
      </c>
      <c r="K5" s="140">
        <f>STDEV(B2:G3)</f>
        <v>0.12235071299218887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7"/>
  <sheetViews>
    <sheetView workbookViewId="0">
      <selection activeCell="C14" sqref="C14"/>
    </sheetView>
  </sheetViews>
  <sheetFormatPr defaultColWidth="8.875" defaultRowHeight="15.75"/>
  <cols>
    <col min="3" max="3" width="16.125" bestFit="1" customWidth="1"/>
    <col min="4" max="4" width="10" bestFit="1" customWidth="1"/>
  </cols>
  <sheetData>
    <row r="4" spans="2:7">
      <c r="B4" t="s">
        <v>575</v>
      </c>
      <c r="C4" t="s">
        <v>390</v>
      </c>
      <c r="D4" t="s">
        <v>579</v>
      </c>
      <c r="E4" t="s">
        <v>578</v>
      </c>
      <c r="F4" t="s">
        <v>577</v>
      </c>
      <c r="G4" t="s">
        <v>576</v>
      </c>
    </row>
    <row r="5" spans="2:7">
      <c r="B5">
        <v>0.16</v>
      </c>
      <c r="C5">
        <v>0.02</v>
      </c>
      <c r="D5">
        <v>0.04</v>
      </c>
      <c r="E5">
        <v>0.14000000000000001</v>
      </c>
      <c r="F5">
        <v>0.25</v>
      </c>
      <c r="G5">
        <v>0.39</v>
      </c>
    </row>
    <row r="7" spans="2:7">
      <c r="B7" t="s">
        <v>389</v>
      </c>
    </row>
    <row r="12" spans="2:7">
      <c r="B12" t="s">
        <v>169</v>
      </c>
      <c r="D12">
        <v>15.2</v>
      </c>
    </row>
    <row r="13" spans="2:7">
      <c r="B13" t="s">
        <v>574</v>
      </c>
      <c r="D13">
        <v>13</v>
      </c>
    </row>
    <row r="14" spans="2:7">
      <c r="B14" t="s">
        <v>174</v>
      </c>
      <c r="D14">
        <v>13.6</v>
      </c>
    </row>
    <row r="16" spans="2:7">
      <c r="B16" s="155" t="s">
        <v>31</v>
      </c>
      <c r="C16" s="154">
        <v>0.16</v>
      </c>
    </row>
    <row r="17" spans="2:3">
      <c r="B17" s="155" t="s">
        <v>29</v>
      </c>
      <c r="C17" s="154">
        <v>0.15</v>
      </c>
    </row>
  </sheetData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60" zoomScaleNormal="60" workbookViewId="0">
      <selection activeCell="A8" sqref="A8"/>
    </sheetView>
  </sheetViews>
  <sheetFormatPr defaultColWidth="8.875" defaultRowHeight="15"/>
  <cols>
    <col min="1" max="1" width="11.875" style="140" customWidth="1"/>
    <col min="2" max="2" width="9.125" style="140" bestFit="1" customWidth="1"/>
    <col min="3" max="6" width="8.875" style="140"/>
    <col min="7" max="7" width="24.5" style="140" customWidth="1"/>
    <col min="8" max="11" width="8.875" style="140"/>
    <col min="12" max="12" width="13.125" style="140" bestFit="1" customWidth="1"/>
    <col min="13" max="13" width="8.875" style="140"/>
    <col min="14" max="14" width="11" style="140" bestFit="1" customWidth="1"/>
    <col min="15" max="16384" width="8.875" style="140"/>
  </cols>
  <sheetData>
    <row r="1" spans="1:15">
      <c r="A1" s="172">
        <v>2006</v>
      </c>
      <c r="B1" s="140">
        <v>71570</v>
      </c>
      <c r="L1" s="140">
        <v>467026</v>
      </c>
    </row>
    <row r="2" spans="1:15" ht="18.75" customHeight="1">
      <c r="A2" s="172">
        <v>2007</v>
      </c>
      <c r="B2" s="140">
        <v>72144</v>
      </c>
      <c r="G2" s="153" t="s">
        <v>388</v>
      </c>
      <c r="M2" s="201"/>
      <c r="N2" s="201"/>
      <c r="O2" s="201"/>
    </row>
    <row r="3" spans="1:15" ht="15.75" customHeight="1">
      <c r="A3" s="172">
        <v>2008</v>
      </c>
      <c r="B3" s="140">
        <v>63123</v>
      </c>
      <c r="D3" s="140">
        <f>SUM(72144-71570)/B1</f>
        <v>8.0201201620790832E-3</v>
      </c>
      <c r="E3" s="143">
        <v>0.01</v>
      </c>
      <c r="G3" s="140" t="s">
        <v>242</v>
      </c>
      <c r="H3" s="140" t="s">
        <v>387</v>
      </c>
    </row>
    <row r="4" spans="1:15" ht="15.75">
      <c r="A4" s="172">
        <v>2009</v>
      </c>
      <c r="B4" s="140">
        <v>59553</v>
      </c>
      <c r="C4" s="140">
        <f>B4-B3</f>
        <v>-3570</v>
      </c>
      <c r="D4" s="140">
        <f>SUM(B3-B2)/B2</f>
        <v>-0.12504158349966732</v>
      </c>
      <c r="E4" s="143">
        <v>-0.13</v>
      </c>
      <c r="G4" s="140">
        <v>2006</v>
      </c>
      <c r="H4" s="140">
        <v>71570</v>
      </c>
      <c r="N4" s="152"/>
    </row>
    <row r="5" spans="1:15" ht="15.75" customHeight="1">
      <c r="D5" s="140">
        <f>SUM(B4-B3)/B3</f>
        <v>-5.655624732664797E-2</v>
      </c>
      <c r="E5" s="143">
        <v>-0.06</v>
      </c>
      <c r="G5" s="140">
        <v>2007</v>
      </c>
      <c r="H5" s="140">
        <v>72144</v>
      </c>
      <c r="N5" s="152"/>
    </row>
    <row r="6" spans="1:15" ht="18.75" customHeight="1">
      <c r="A6" s="145" t="s">
        <v>31</v>
      </c>
      <c r="B6" s="144">
        <f>AVERAGE(B1:B4)</f>
        <v>66597.5</v>
      </c>
      <c r="G6" s="140">
        <v>2008</v>
      </c>
      <c r="H6" s="140">
        <v>63123</v>
      </c>
      <c r="N6" s="152"/>
    </row>
    <row r="7" spans="1:15" ht="15.75">
      <c r="A7" s="145" t="s">
        <v>29</v>
      </c>
      <c r="B7" s="144">
        <f>MEDIAN(B1:B4)</f>
        <v>67346.5</v>
      </c>
      <c r="G7" s="140">
        <v>2009</v>
      </c>
      <c r="H7" s="140">
        <v>59553</v>
      </c>
      <c r="N7" s="152"/>
    </row>
    <row r="8" spans="1:15">
      <c r="A8" s="145" t="s">
        <v>27</v>
      </c>
      <c r="B8" s="149">
        <f>STDEV(B1:B4)</f>
        <v>6249.9746399485493</v>
      </c>
    </row>
    <row r="10" spans="1:15">
      <c r="A10" s="148" t="s">
        <v>593</v>
      </c>
      <c r="B10" s="143">
        <v>0</v>
      </c>
    </row>
    <row r="11" spans="1:15">
      <c r="A11" s="148" t="s">
        <v>592</v>
      </c>
      <c r="B11" s="143">
        <v>0.01</v>
      </c>
    </row>
    <row r="12" spans="1:15">
      <c r="A12" s="148" t="s">
        <v>591</v>
      </c>
      <c r="B12" s="143">
        <v>-0.13</v>
      </c>
    </row>
    <row r="13" spans="1:15">
      <c r="A13" s="148" t="s">
        <v>590</v>
      </c>
      <c r="B13" s="143">
        <v>-0.06</v>
      </c>
    </row>
    <row r="14" spans="1:15">
      <c r="C14" s="148" t="s">
        <v>589</v>
      </c>
      <c r="D14" s="148" t="s">
        <v>588</v>
      </c>
      <c r="E14" s="148" t="s">
        <v>587</v>
      </c>
    </row>
    <row r="15" spans="1:15">
      <c r="B15" s="143"/>
      <c r="C15" s="143">
        <v>0.01</v>
      </c>
      <c r="D15" s="143">
        <v>-0.13</v>
      </c>
      <c r="E15" s="143">
        <v>-0.06</v>
      </c>
    </row>
    <row r="17" spans="1:14">
      <c r="A17" s="172" t="s">
        <v>515</v>
      </c>
    </row>
    <row r="18" spans="1:14">
      <c r="A18" s="172">
        <v>2006</v>
      </c>
      <c r="B18" s="173">
        <f>71570/467026</f>
        <v>0.15324628607400873</v>
      </c>
    </row>
    <row r="19" spans="1:14">
      <c r="A19" s="172">
        <v>2007</v>
      </c>
      <c r="B19" s="173">
        <f>72144/467026</f>
        <v>0.15447533970271463</v>
      </c>
    </row>
    <row r="20" spans="1:14">
      <c r="A20" s="172">
        <v>2008</v>
      </c>
      <c r="B20" s="173">
        <f>63123/467026</f>
        <v>0.13515949861463816</v>
      </c>
    </row>
    <row r="21" spans="1:14">
      <c r="A21" s="172">
        <v>2009</v>
      </c>
      <c r="B21" s="173">
        <f>59553/467026</f>
        <v>0.12751538458244294</v>
      </c>
    </row>
    <row r="23" spans="1:14" ht="18.75">
      <c r="L23" s="178"/>
      <c r="M23" s="178"/>
      <c r="N23" s="178"/>
    </row>
    <row r="24" spans="1:14">
      <c r="L24" s="174"/>
      <c r="M24" s="174"/>
      <c r="N24" s="174"/>
    </row>
    <row r="25" spans="1:14" ht="15.75">
      <c r="L25" s="175"/>
      <c r="M25" s="176"/>
      <c r="N25" s="174"/>
    </row>
    <row r="26" spans="1:14" ht="15.75">
      <c r="L26" s="175"/>
      <c r="M26" s="176"/>
      <c r="N26" s="177"/>
    </row>
    <row r="27" spans="1:14" ht="15.75">
      <c r="L27" s="175"/>
      <c r="M27" s="176"/>
      <c r="N27" s="177"/>
    </row>
    <row r="28" spans="1:14" ht="15.75">
      <c r="L28" s="175"/>
      <c r="M28" s="176"/>
      <c r="N28" s="177"/>
    </row>
    <row r="30" spans="1:14" ht="54" customHeight="1">
      <c r="J30" s="202" t="s">
        <v>517</v>
      </c>
      <c r="K30" s="202"/>
      <c r="L30" s="202"/>
    </row>
    <row r="31" spans="1:14">
      <c r="J31" s="179" t="s">
        <v>516</v>
      </c>
      <c r="K31" s="179" t="s">
        <v>387</v>
      </c>
      <c r="L31" s="179" t="s">
        <v>231</v>
      </c>
    </row>
    <row r="32" spans="1:14">
      <c r="J32" s="142">
        <v>2006</v>
      </c>
      <c r="K32" s="141">
        <v>71570</v>
      </c>
      <c r="L32" s="179" t="s">
        <v>513</v>
      </c>
    </row>
    <row r="33" spans="10:12">
      <c r="J33" s="142">
        <v>2007</v>
      </c>
      <c r="K33" s="141">
        <v>72144</v>
      </c>
      <c r="L33" s="180">
        <v>0.01</v>
      </c>
    </row>
    <row r="34" spans="10:12">
      <c r="J34" s="142">
        <v>2008</v>
      </c>
      <c r="K34" s="141">
        <v>63123</v>
      </c>
      <c r="L34" s="180">
        <v>-0.13</v>
      </c>
    </row>
    <row r="35" spans="10:12">
      <c r="J35" s="142">
        <v>2009</v>
      </c>
      <c r="K35" s="141">
        <v>59553</v>
      </c>
      <c r="L35" s="180">
        <v>-0.06</v>
      </c>
    </row>
  </sheetData>
  <mergeCells count="2">
    <mergeCell ref="M2:O2"/>
    <mergeCell ref="J30:L30"/>
  </mergeCells>
  <phoneticPr fontId="32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CRC Regrant 2012</vt:lpstr>
      <vt:lpstr>Regranted On Co 2012- 1</vt:lpstr>
      <vt:lpstr>Regranted On Co 2012- 2</vt:lpstr>
      <vt:lpstr>NEA 2011</vt:lpstr>
      <vt:lpstr>NEA 2010</vt:lpstr>
      <vt:lpstr>NEA Compare 2010-11</vt:lpstr>
      <vt:lpstr>NEA and NYSCA</vt:lpstr>
      <vt:lpstr>Econ Recession</vt:lpstr>
      <vt:lpstr>Rev Non-Profit</vt:lpstr>
      <vt:lpstr>NYS Fair Att</vt:lpstr>
      <vt:lpstr>On Co Pk Att</vt:lpstr>
      <vt:lpstr>Annual Camp Att</vt:lpstr>
      <vt:lpstr>Total BBall Att</vt:lpstr>
      <vt:lpstr>Total FBall Att</vt:lpstr>
      <vt:lpstr>Per Game BBall Att</vt:lpstr>
      <vt:lpstr>Per Game FBall Att</vt:lpstr>
      <vt:lpstr>Cstmr Srvc Rtng</vt:lpstr>
      <vt:lpstr>Dir Emp Travel</vt:lpstr>
      <vt:lpstr>Dir Travel Spend</vt:lpstr>
      <vt:lpstr>Taxes Travel</vt:lpstr>
      <vt:lpstr>Visitors to VisitSyracuse.org</vt:lpstr>
      <vt:lpstr>Facebook fans VisitSyracuse.org</vt:lpstr>
      <vt:lpstr>twitter fans VisitSyracuse.org</vt:lpstr>
      <vt:lpstr>Information Sources Used</vt:lpstr>
      <vt:lpstr>Attended Lecture or Speaker</vt:lpstr>
      <vt:lpstr>Attended Film</vt:lpstr>
      <vt:lpstr>Attended Festival or Fair</vt:lpstr>
      <vt:lpstr>Public Radio TV</vt:lpstr>
      <vt:lpstr>Freq Paid Participation</vt:lpstr>
      <vt:lpstr>Freq of Participation Perform</vt:lpstr>
      <vt:lpstr>Participation Galleries Museums</vt:lpstr>
      <vt:lpstr>Attended zoo, etc.</vt:lpstr>
      <vt:lpstr>Vol Hrs Ono Co Parks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Preferred Customer</cp:lastModifiedBy>
  <dcterms:created xsi:type="dcterms:W3CDTF">2012-05-01T19:41:39Z</dcterms:created>
  <dcterms:modified xsi:type="dcterms:W3CDTF">2012-08-14T03:01:10Z</dcterms:modified>
</cp:coreProperties>
</file>