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theme/themeOverride3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theme/themeOverride4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theme/themeOverride5.xml" ContentType="application/vnd.openxmlformats-officedocument.themeOverrid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theme/themeOverride6.xml" ContentType="application/vnd.openxmlformats-officedocument.themeOverrid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theme/themeOverride7.xml" ContentType="application/vnd.openxmlformats-officedocument.themeOverrid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theme/themeOverride8.xml" ContentType="application/vnd.openxmlformats-officedocument.themeOverrid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theme/themeOverride9.xml" ContentType="application/vnd.openxmlformats-officedocument.themeOverrid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theme/themeOverride10.xml" ContentType="application/vnd.openxmlformats-officedocument.themeOverrid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theme/themeOverride11.xml" ContentType="application/vnd.openxmlformats-officedocument.themeOverrid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theme/themeOverride12.xml" ContentType="application/vnd.openxmlformats-officedocument.themeOverrid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theme/themeOverride13.xml" ContentType="application/vnd.openxmlformats-officedocument.themeOverrid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theme/themeOverride14.xml" ContentType="application/vnd.openxmlformats-officedocument.themeOverrid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theme/themeOverride15.xml" ContentType="application/vnd.openxmlformats-officedocument.themeOverrid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theme/themeOverride1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9615" windowHeight="9120" tabRatio="896" firstSheet="15" activeTab="19"/>
  </bookViews>
  <sheets>
    <sheet name="wages per occupation" sheetId="32" r:id="rId1"/>
    <sheet name="Top Employers" sheetId="33" r:id="rId2"/>
    <sheet name="Net Revenue" sheetId="1" r:id="rId3"/>
    <sheet name="Allocation" sheetId="2" r:id="rId4"/>
    <sheet name="income" sheetId="3" r:id="rId5"/>
    <sheet name="contribution to pensions" sheetId="4" r:id="rId6"/>
    <sheet name="PER CAPITA GDP" sheetId="5" r:id="rId7"/>
    <sheet name="total employment" sheetId="6" r:id="rId8"/>
    <sheet name="GDP by MSA" sheetId="7" r:id="rId9"/>
    <sheet name="Manufacturing GDP" sheetId="8" r:id="rId10"/>
    <sheet name="Finance GDP" sheetId="9" r:id="rId11"/>
    <sheet name="Real Estate GDP" sheetId="10" r:id="rId12"/>
    <sheet name="Information Sector GDP" sheetId="11" r:id="rId13"/>
    <sheet name="Syracuse GDP" sheetId="12" r:id="rId14"/>
    <sheet name="Mean Income" sheetId="13" r:id="rId15"/>
    <sheet name="INCOME VS. AGE" sheetId="14" r:id="rId16"/>
    <sheet name="Income Vs. Occupation" sheetId="15" r:id="rId17"/>
    <sheet name="Employees by Occuptation" sheetId="16" r:id="rId18"/>
    <sheet name="Contribution to Pension" sheetId="17" r:id="rId19"/>
    <sheet name="income by city" sheetId="18" r:id="rId20"/>
    <sheet name="Income for Gov't employees" sheetId="19" r:id="rId21"/>
    <sheet name="Income manufacturing companies" sheetId="20" r:id="rId22"/>
    <sheet name="finance sector income" sheetId="21" r:id="rId23"/>
    <sheet name="Manufacturing Jobs" sheetId="22" r:id="rId24"/>
    <sheet name="Information Jobs" sheetId="23" r:id="rId25"/>
    <sheet name="Educational Jobs" sheetId="24" r:id="rId26"/>
    <sheet name="Financial Jobs" sheetId="25" r:id="rId27"/>
    <sheet name="Hospitality Jobs" sheetId="26" r:id="rId28"/>
    <sheet name="Real Estate Jobs" sheetId="27" r:id="rId29"/>
    <sheet name="Food Services" sheetId="28" r:id="rId30"/>
    <sheet name="Local Government Jobs" sheetId="29" r:id="rId31"/>
    <sheet name="Construction Jobs" sheetId="30" r:id="rId32"/>
    <sheet name="Health Care Jobs" sheetId="31" r:id="rId3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" i="33" l="1"/>
  <c r="L9" i="33"/>
  <c r="N9" i="32"/>
  <c r="M9" i="32"/>
  <c r="C8" i="31"/>
  <c r="C7" i="31"/>
  <c r="C6" i="31"/>
  <c r="H5" i="31"/>
  <c r="G5" i="31"/>
  <c r="C5" i="31"/>
  <c r="C4" i="31"/>
  <c r="C3" i="31"/>
  <c r="C8" i="30"/>
  <c r="C7" i="30"/>
  <c r="C6" i="30"/>
  <c r="C5" i="30"/>
  <c r="I4" i="30"/>
  <c r="H4" i="30"/>
  <c r="C4" i="30"/>
  <c r="C3" i="30"/>
  <c r="C8" i="29"/>
  <c r="M7" i="29"/>
  <c r="L7" i="29"/>
  <c r="C7" i="29"/>
  <c r="C6" i="29"/>
  <c r="C5" i="29"/>
  <c r="C4" i="29"/>
  <c r="C3" i="29"/>
  <c r="J24" i="28"/>
  <c r="I24" i="28"/>
  <c r="C8" i="28"/>
  <c r="C7" i="28"/>
  <c r="C6" i="28"/>
  <c r="C5" i="28"/>
  <c r="C4" i="28"/>
  <c r="C3" i="28"/>
  <c r="C8" i="27"/>
  <c r="C7" i="27"/>
  <c r="M6" i="27"/>
  <c r="L6" i="27"/>
  <c r="C6" i="27"/>
  <c r="C5" i="27"/>
  <c r="C4" i="27"/>
  <c r="C3" i="27"/>
  <c r="E12" i="26"/>
  <c r="D12" i="26"/>
  <c r="C8" i="26"/>
  <c r="C7" i="26"/>
  <c r="C6" i="26"/>
  <c r="C5" i="26"/>
  <c r="C4" i="26"/>
  <c r="E12" i="25"/>
  <c r="D12" i="25"/>
  <c r="B8" i="25"/>
  <c r="B7" i="25"/>
  <c r="B6" i="25"/>
  <c r="B5" i="25"/>
  <c r="B4" i="25"/>
  <c r="E8" i="24"/>
  <c r="D8" i="24"/>
  <c r="E12" i="23"/>
  <c r="D12" i="23"/>
  <c r="C13" i="22"/>
  <c r="B13" i="22"/>
  <c r="P6" i="22"/>
  <c r="O6" i="22"/>
  <c r="C13" i="21"/>
  <c r="B13" i="21"/>
  <c r="C9" i="21"/>
  <c r="C8" i="21"/>
  <c r="C7" i="21"/>
  <c r="C6" i="21"/>
  <c r="C5" i="21"/>
  <c r="C4" i="21"/>
  <c r="C13" i="20"/>
  <c r="B13" i="20"/>
  <c r="C9" i="20"/>
  <c r="C8" i="20"/>
  <c r="C7" i="20"/>
  <c r="C6" i="20"/>
  <c r="C5" i="20"/>
  <c r="C4" i="20"/>
  <c r="C13" i="19"/>
  <c r="B13" i="19"/>
  <c r="C9" i="19"/>
  <c r="C8" i="19"/>
  <c r="C7" i="19"/>
  <c r="C6" i="19"/>
  <c r="C5" i="19"/>
  <c r="C4" i="19"/>
  <c r="C9" i="18"/>
  <c r="B9" i="18"/>
  <c r="N34" i="17"/>
  <c r="M34" i="17"/>
  <c r="C8" i="17"/>
  <c r="C7" i="17"/>
  <c r="C6" i="17"/>
  <c r="C5" i="17"/>
  <c r="C4" i="17"/>
  <c r="E42" i="16"/>
  <c r="D42" i="16"/>
  <c r="F37" i="15"/>
  <c r="E37" i="15"/>
  <c r="C20" i="14"/>
  <c r="B20" i="14"/>
  <c r="D36" i="13"/>
  <c r="C36" i="13"/>
  <c r="C13" i="13"/>
  <c r="C12" i="13"/>
  <c r="C11" i="13"/>
  <c r="C10" i="13"/>
  <c r="C9" i="13"/>
  <c r="C8" i="13"/>
  <c r="C7" i="13"/>
  <c r="C6" i="13"/>
  <c r="C5" i="13"/>
  <c r="C4" i="13"/>
  <c r="F37" i="12"/>
  <c r="E37" i="12"/>
  <c r="C12" i="12"/>
  <c r="C11" i="12"/>
  <c r="C10" i="12"/>
  <c r="C9" i="12"/>
  <c r="C8" i="12"/>
  <c r="E7" i="12"/>
  <c r="C7" i="12"/>
  <c r="C6" i="12"/>
  <c r="C5" i="12"/>
  <c r="C4" i="12"/>
  <c r="E11" i="11"/>
  <c r="O5" i="11"/>
  <c r="N5" i="11"/>
  <c r="E8" i="10"/>
  <c r="P5" i="10"/>
  <c r="O5" i="10"/>
  <c r="O4" i="9"/>
  <c r="N4" i="9"/>
  <c r="E3" i="9"/>
  <c r="C18" i="8"/>
  <c r="P7" i="8"/>
  <c r="O7" i="8"/>
  <c r="Q12" i="7"/>
  <c r="P12" i="7"/>
  <c r="D9" i="7"/>
  <c r="F9" i="6"/>
  <c r="E9" i="6"/>
  <c r="C5" i="6"/>
  <c r="C6" i="6"/>
  <c r="C7" i="6"/>
  <c r="C8" i="6"/>
  <c r="C4" i="6"/>
  <c r="P5" i="5"/>
  <c r="O5" i="5"/>
  <c r="P6" i="4"/>
  <c r="O6" i="4"/>
  <c r="N10" i="2"/>
  <c r="M10" i="2"/>
  <c r="B11" i="2"/>
  <c r="C5" i="2"/>
  <c r="M9" i="1"/>
  <c r="L9" i="1"/>
  <c r="B11" i="1"/>
  <c r="C5" i="1"/>
  <c r="C10" i="2"/>
  <c r="C6" i="2"/>
  <c r="C8" i="1"/>
  <c r="C8" i="2"/>
  <c r="C4" i="2"/>
  <c r="C4" i="1"/>
  <c r="C7" i="1"/>
  <c r="C3" i="1"/>
  <c r="C7" i="2"/>
  <c r="C3" i="2"/>
  <c r="C10" i="1"/>
  <c r="C6" i="1"/>
  <c r="C9" i="1"/>
  <c r="C9" i="2"/>
  <c r="C11" i="2"/>
  <c r="C11" i="1"/>
</calcChain>
</file>

<file path=xl/sharedStrings.xml><?xml version="1.0" encoding="utf-8"?>
<sst xmlns="http://schemas.openxmlformats.org/spreadsheetml/2006/main" count="491" uniqueCount="143">
  <si>
    <t>Category</t>
  </si>
  <si>
    <t>Revenue</t>
  </si>
  <si>
    <t>City Tax Levy</t>
  </si>
  <si>
    <t>Departmental Income</t>
  </si>
  <si>
    <t>Other Income</t>
  </si>
  <si>
    <t>Real Property Tax Items</t>
  </si>
  <si>
    <t>Sales Tax</t>
  </si>
  <si>
    <t>School Tax Levy</t>
  </si>
  <si>
    <t>Special Funds Revenue</t>
  </si>
  <si>
    <t>State Aid</t>
  </si>
  <si>
    <t>Total</t>
  </si>
  <si>
    <t>Percent</t>
  </si>
  <si>
    <t>Mean</t>
  </si>
  <si>
    <t>Median</t>
  </si>
  <si>
    <t>Department</t>
  </si>
  <si>
    <t>Funds</t>
  </si>
  <si>
    <t>Aviation Funds</t>
  </si>
  <si>
    <t>Debt Service and Capital</t>
  </si>
  <si>
    <t>Department of Public Works</t>
  </si>
  <si>
    <t>Fire Department</t>
  </si>
  <si>
    <t>Other Departments</t>
  </si>
  <si>
    <t>Police Department</t>
  </si>
  <si>
    <t>Water Fund</t>
  </si>
  <si>
    <t>Neighborhood Development</t>
  </si>
  <si>
    <t>Albany MSA</t>
  </si>
  <si>
    <t>Buffalo MSA</t>
  </si>
  <si>
    <t>Rochester MSA</t>
  </si>
  <si>
    <t>Syracuse MSA</t>
  </si>
  <si>
    <t>Total Employment</t>
  </si>
  <si>
    <t>Percent Change</t>
  </si>
  <si>
    <t>Area</t>
  </si>
  <si>
    <t>Real GDP</t>
  </si>
  <si>
    <t>Year</t>
  </si>
  <si>
    <t>GDP</t>
  </si>
  <si>
    <t>2006</t>
  </si>
  <si>
    <t>2007</t>
  </si>
  <si>
    <t>2008</t>
  </si>
  <si>
    <t>2009</t>
  </si>
  <si>
    <t>2010</t>
  </si>
  <si>
    <t>2011</t>
  </si>
  <si>
    <t>Mean Income Per Person</t>
  </si>
  <si>
    <t>Age Group</t>
  </si>
  <si>
    <t>Income</t>
  </si>
  <si>
    <t>&lt; 25</t>
  </si>
  <si>
    <t>25-44</t>
  </si>
  <si>
    <t>45-64</t>
  </si>
  <si>
    <t>&gt; 64</t>
  </si>
  <si>
    <t>Occupation</t>
  </si>
  <si>
    <t xml:space="preserve">Food Preparation and Serving Related </t>
  </si>
  <si>
    <t xml:space="preserve">Personal Care and Service </t>
  </si>
  <si>
    <t xml:space="preserve">Building and Grounds Cleaning and Maintenance </t>
  </si>
  <si>
    <t xml:space="preserve">Healthcare Support </t>
  </si>
  <si>
    <t xml:space="preserve">Office and Administrative Support </t>
  </si>
  <si>
    <t xml:space="preserve">Transportation and Material Moving </t>
  </si>
  <si>
    <t xml:space="preserve">Farming, Fishing, and Forestry </t>
  </si>
  <si>
    <t xml:space="preserve">Production </t>
  </si>
  <si>
    <t xml:space="preserve">Sales and Related </t>
  </si>
  <si>
    <t xml:space="preserve">Protective Service </t>
  </si>
  <si>
    <t xml:space="preserve">Construction and Extraction </t>
  </si>
  <si>
    <t xml:space="preserve">Community and Social Service </t>
  </si>
  <si>
    <t xml:space="preserve">Installation, Maintenance, and Repair </t>
  </si>
  <si>
    <t xml:space="preserve">Arts, Design, Entertainment, Sports, and Media </t>
  </si>
  <si>
    <t xml:space="preserve">Life, Physical, and Social Science </t>
  </si>
  <si>
    <t xml:space="preserve">Education, Training, and Library </t>
  </si>
  <si>
    <t xml:space="preserve">Business and Financial Operations </t>
  </si>
  <si>
    <t xml:space="preserve">Healthcare Practitioners and Technical </t>
  </si>
  <si>
    <t xml:space="preserve">Architecture and Engineering </t>
  </si>
  <si>
    <t xml:space="preserve">Computer and Mathematical </t>
  </si>
  <si>
    <t xml:space="preserve">Legal </t>
  </si>
  <si>
    <t>Employees</t>
  </si>
  <si>
    <t xml:space="preserve">Management </t>
  </si>
  <si>
    <t>Office and Administrative Support</t>
  </si>
  <si>
    <t>Contribution to Employee pensions and insurance</t>
  </si>
  <si>
    <t>Contribution</t>
  </si>
  <si>
    <t>Albany</t>
  </si>
  <si>
    <t>Buffalo</t>
  </si>
  <si>
    <t>Syracuse</t>
  </si>
  <si>
    <t>2005</t>
  </si>
  <si>
    <t>Manufacturing Jobs</t>
  </si>
  <si>
    <t>Number of Information Jobs</t>
  </si>
  <si>
    <t>Number of Education Jobs</t>
  </si>
  <si>
    <t>Number of Financial Jobs</t>
  </si>
  <si>
    <t>Number of Leisure and Hospitality Jobs</t>
  </si>
  <si>
    <t>Number of Real Estate and Rental/Leasing Jobs</t>
  </si>
  <si>
    <t>Number of Food Services Jobs</t>
  </si>
  <si>
    <t>Number of Local Government Jobs</t>
  </si>
  <si>
    <t>Number of Construction Jobs</t>
  </si>
  <si>
    <t>Number of Health Care and Assistance Jobs</t>
  </si>
  <si>
    <t>Occupational group</t>
  </si>
  <si>
    <t>Median Wages ($)</t>
  </si>
  <si>
    <t>Food preparation and serving related</t>
  </si>
  <si>
    <t>Sales and related</t>
  </si>
  <si>
    <t>Transportation and material moving</t>
  </si>
  <si>
    <t>Office and administrative support</t>
  </si>
  <si>
    <t>Production</t>
  </si>
  <si>
    <t>Installation, maintenance, and repair</t>
  </si>
  <si>
    <t>Education, training, and library</t>
  </si>
  <si>
    <t>Healthcare practitioners and technicians</t>
  </si>
  <si>
    <t>Business and financial operations</t>
  </si>
  <si>
    <t>Employer</t>
  </si>
  <si>
    <t>Number of Employees</t>
  </si>
  <si>
    <t>Raymour &amp; Flanigan</t>
  </si>
  <si>
    <t>Time Warner Cable</t>
  </si>
  <si>
    <t>National Grid</t>
  </si>
  <si>
    <t>Lockheed Martin</t>
  </si>
  <si>
    <t>Loretto</t>
  </si>
  <si>
    <t>Crouse Hospital</t>
  </si>
  <si>
    <t>Wegmans</t>
  </si>
  <si>
    <t>St. Joseph's Hospital</t>
  </si>
  <si>
    <t>Syracuse University</t>
  </si>
  <si>
    <t>Upstate University Health System</t>
  </si>
  <si>
    <t>Mean Wages per Occupational Group, Syracuse</t>
  </si>
  <si>
    <t>Gross Domestic Product (in millions) of Syracuse, NY</t>
  </si>
  <si>
    <t>Per Capita Real GDP by Metropolitan Area</t>
  </si>
  <si>
    <t>Real GDP By Metropolitan Statistical Area</t>
  </si>
  <si>
    <t>Real GDP of the Manufacturing Industry, Syracuse MSA</t>
  </si>
  <si>
    <t>Real GDP of the Finance Sector, Syracuse MSA</t>
  </si>
  <si>
    <t>Real Estate Sector Real GDP, Syracuse MSA</t>
  </si>
  <si>
    <t>Information Sector Real GDP, Syracuse MSA</t>
  </si>
  <si>
    <t>Total Employment, Syracuse MSA</t>
  </si>
  <si>
    <t>Top 10 Employers by Employees, Onondaga County, 2011</t>
  </si>
  <si>
    <t>Number of Employees by Occupation, Syracuse, 2011</t>
  </si>
  <si>
    <t>Manufacturing Jobs, Syracuse MSA</t>
  </si>
  <si>
    <t>Information Jobs, Syracuse MSA</t>
  </si>
  <si>
    <t>Education Jobs, Syracuse MSA</t>
  </si>
  <si>
    <t>Financial Jobs, Syracuse MSA</t>
  </si>
  <si>
    <t>Leisure and Hospitality Jobs, Syracuse MSA</t>
  </si>
  <si>
    <t>Real Estate and Rental/Leasing Jobs, Syracuse MSA</t>
  </si>
  <si>
    <t>Food Services Jobs, Syracuse MSA</t>
  </si>
  <si>
    <t>Local Government Jobs, Syracuse MSA</t>
  </si>
  <si>
    <t>Construction Jobs, Syracuse MSA</t>
  </si>
  <si>
    <t>Health Care and Assistance Jobs, Syracuse MSA</t>
  </si>
  <si>
    <t>Mean Income Per Person in Onondaga County</t>
  </si>
  <si>
    <t>Median Income by Age, Syracuse, 2010</t>
  </si>
  <si>
    <t>Mean Income by Occupation in Syracuse, NY</t>
  </si>
  <si>
    <t>Mean Income By City</t>
  </si>
  <si>
    <t>Mean Income for Government Employers in Onondaga County</t>
  </si>
  <si>
    <t>Mean Income for Manufacturing Companies in Onondaga County</t>
  </si>
  <si>
    <t>Mean Income for the Finance and Insurance Sector in Onondaga County</t>
  </si>
  <si>
    <t>Employer Contributions to Employee Pension and Insurance funds by Metropolitan Area</t>
  </si>
  <si>
    <t>Employers' Contribution to Employee Pensions and Insurance, Onondaga County</t>
  </si>
  <si>
    <t>Total Net Revenue By Categorty, Syracuse, 2012</t>
  </si>
  <si>
    <t>Allocation of Funds By Service, Syracuse,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</si>
</sst>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0.0%"/>
    <numFmt numFmtId="167" formatCode="_(&quot;$&quot;* #,##0_);_(&quot;$&quot;* \(#,##0\);_(&quot;$&quot;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0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164" fontId="0" fillId="0" borderId="0" xfId="0" applyNumberFormat="1"/>
    <xf numFmtId="165" fontId="0" fillId="0" borderId="0" xfId="0" applyNumberFormat="1"/>
    <xf numFmtId="9" fontId="0" fillId="0" borderId="0" xfId="2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right"/>
    </xf>
    <xf numFmtId="9" fontId="0" fillId="0" borderId="1" xfId="0" applyNumberFormat="1" applyBorder="1" applyAlignment="1">
      <alignment horizontal="right"/>
    </xf>
    <xf numFmtId="0" fontId="0" fillId="0" borderId="1" xfId="0" applyFont="1" applyBorder="1" applyAlignment="1">
      <alignment horizontal="center"/>
    </xf>
    <xf numFmtId="9" fontId="0" fillId="0" borderId="1" xfId="2" applyFont="1" applyBorder="1" applyAlignment="1">
      <alignment horizontal="right"/>
    </xf>
    <xf numFmtId="0" fontId="0" fillId="0" borderId="1" xfId="0" applyBorder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9" fontId="0" fillId="0" borderId="1" xfId="2" applyFont="1" applyBorder="1"/>
    <xf numFmtId="9" fontId="0" fillId="0" borderId="1" xfId="0" applyNumberFormat="1" applyBorder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 wrapText="1"/>
    </xf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0" fontId="6" fillId="0" borderId="0" xfId="0" applyFont="1"/>
    <xf numFmtId="165" fontId="0" fillId="0" borderId="1" xfId="0" applyNumberFormat="1" applyBorder="1" applyAlignment="1">
      <alignment vertical="center"/>
    </xf>
    <xf numFmtId="3" fontId="0" fillId="0" borderId="1" xfId="0" applyNumberFormat="1" applyBorder="1"/>
    <xf numFmtId="10" fontId="0" fillId="0" borderId="1" xfId="0" applyNumberFormat="1" applyBorder="1"/>
    <xf numFmtId="0" fontId="0" fillId="0" borderId="0" xfId="0" applyBorder="1"/>
    <xf numFmtId="165" fontId="0" fillId="0" borderId="0" xfId="88" applyNumberFormat="1" applyFont="1"/>
    <xf numFmtId="165" fontId="0" fillId="0" borderId="1" xfId="88" applyNumberFormat="1" applyFont="1" applyBorder="1"/>
    <xf numFmtId="9" fontId="0" fillId="0" borderId="0" xfId="89" applyFont="1"/>
    <xf numFmtId="49" fontId="0" fillId="0" borderId="1" xfId="0" applyNumberFormat="1" applyBorder="1" applyAlignment="1">
      <alignment horizontal="left"/>
    </xf>
    <xf numFmtId="166" fontId="0" fillId="0" borderId="1" xfId="0" applyNumberFormat="1" applyBorder="1"/>
    <xf numFmtId="166" fontId="0" fillId="0" borderId="1" xfId="0" applyNumberFormat="1" applyFill="1" applyBorder="1"/>
    <xf numFmtId="166" fontId="0" fillId="0" borderId="1" xfId="0" applyNumberFormat="1" applyBorder="1" applyAlignment="1">
      <alignment vertical="center"/>
    </xf>
    <xf numFmtId="166" fontId="0" fillId="0" borderId="1" xfId="89" applyNumberFormat="1" applyFont="1" applyBorder="1"/>
    <xf numFmtId="3" fontId="0" fillId="0" borderId="0" xfId="0" applyNumberFormat="1"/>
    <xf numFmtId="165" fontId="0" fillId="0" borderId="1" xfId="0" applyNumberFormat="1" applyBorder="1" applyAlignment="1">
      <alignment horizontal="center"/>
    </xf>
    <xf numFmtId="165" fontId="0" fillId="0" borderId="1" xfId="88" applyNumberFormat="1" applyFont="1" applyBorder="1" applyAlignment="1">
      <alignment horizontal="center"/>
    </xf>
    <xf numFmtId="10" fontId="0" fillId="0" borderId="0" xfId="0" applyNumberFormat="1"/>
    <xf numFmtId="6" fontId="0" fillId="0" borderId="0" xfId="0" applyNumberFormat="1"/>
    <xf numFmtId="6" fontId="0" fillId="0" borderId="1" xfId="0" applyNumberFormat="1" applyBorder="1"/>
    <xf numFmtId="3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1" xfId="0" applyFont="1" applyBorder="1" applyAlignment="1">
      <alignment horizontal="right"/>
    </xf>
    <xf numFmtId="165" fontId="0" fillId="0" borderId="1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49" fontId="0" fillId="0" borderId="0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0" fontId="0" fillId="0" borderId="1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  <xf numFmtId="10" fontId="0" fillId="0" borderId="1" xfId="0" applyNumberFormat="1" applyBorder="1" applyAlignment="1">
      <alignment horizontal="right"/>
    </xf>
    <xf numFmtId="10" fontId="0" fillId="0" borderId="1" xfId="0" applyNumberFormat="1" applyBorder="1" applyAlignment="1">
      <alignment horizontal="center"/>
    </xf>
    <xf numFmtId="49" fontId="0" fillId="0" borderId="0" xfId="0" applyNumberFormat="1"/>
    <xf numFmtId="3" fontId="0" fillId="0" borderId="3" xfId="0" applyNumberFormat="1" applyBorder="1" applyAlignment="1">
      <alignment horizontal="right"/>
    </xf>
    <xf numFmtId="10" fontId="0" fillId="0" borderId="2" xfId="0" applyNumberFormat="1" applyBorder="1" applyAlignment="1">
      <alignment horizontal="right"/>
    </xf>
    <xf numFmtId="3" fontId="0" fillId="0" borderId="1" xfId="0" applyNumberFormat="1" applyBorder="1" applyAlignment="1">
      <alignment vertical="center"/>
    </xf>
    <xf numFmtId="3" fontId="0" fillId="0" borderId="0" xfId="0" applyNumberFormat="1" applyAlignment="1">
      <alignment vertical="center"/>
    </xf>
    <xf numFmtId="10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vertical="center" wrapText="1"/>
    </xf>
    <xf numFmtId="0" fontId="0" fillId="0" borderId="0" xfId="0" applyAlignment="1">
      <alignment horizontal="right"/>
    </xf>
    <xf numFmtId="10" fontId="6" fillId="0" borderId="1" xfId="0" applyNumberFormat="1" applyFont="1" applyBorder="1" applyAlignment="1">
      <alignment horizontal="right"/>
    </xf>
    <xf numFmtId="10" fontId="0" fillId="0" borderId="1" xfId="89" applyNumberFormat="1" applyFont="1" applyBorder="1" applyAlignment="1">
      <alignment horizontal="right"/>
    </xf>
    <xf numFmtId="10" fontId="0" fillId="0" borderId="0" xfId="89" applyNumberFormat="1" applyFont="1" applyAlignment="1">
      <alignment horizontal="right"/>
    </xf>
    <xf numFmtId="10" fontId="6" fillId="0" borderId="2" xfId="0" applyNumberFormat="1" applyFont="1" applyBorder="1" applyAlignment="1">
      <alignment horizontal="right"/>
    </xf>
    <xf numFmtId="166" fontId="0" fillId="0" borderId="1" xfId="89" applyNumberFormat="1" applyFont="1" applyBorder="1" applyAlignment="1">
      <alignment horizontal="right" vertical="center"/>
    </xf>
    <xf numFmtId="3" fontId="0" fillId="0" borderId="1" xfId="0" applyNumberFormat="1" applyBorder="1" applyAlignment="1">
      <alignment horizontal="right" vertical="center"/>
    </xf>
    <xf numFmtId="166" fontId="0" fillId="0" borderId="1" xfId="89" applyNumberFormat="1" applyFont="1" applyBorder="1" applyAlignment="1">
      <alignment horizontal="right" vertical="center" wrapText="1"/>
    </xf>
    <xf numFmtId="166" fontId="0" fillId="0" borderId="1" xfId="89" applyNumberFormat="1" applyFont="1" applyBorder="1" applyAlignment="1">
      <alignment vertical="center" wrapText="1"/>
    </xf>
    <xf numFmtId="0" fontId="7" fillId="0" borderId="0" xfId="0" applyFont="1"/>
    <xf numFmtId="0" fontId="0" fillId="0" borderId="1" xfId="0" applyFont="1" applyBorder="1"/>
    <xf numFmtId="165" fontId="0" fillId="0" borderId="1" xfId="0" applyNumberFormat="1" applyFont="1" applyBorder="1"/>
    <xf numFmtId="166" fontId="0" fillId="0" borderId="1" xfId="89" applyNumberFormat="1" applyFont="1" applyBorder="1" applyAlignment="1">
      <alignment horizontal="right"/>
    </xf>
    <xf numFmtId="167" fontId="0" fillId="0" borderId="1" xfId="1" applyNumberFormat="1" applyFont="1" applyBorder="1"/>
    <xf numFmtId="0" fontId="6" fillId="0" borderId="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165" fontId="0" fillId="0" borderId="1" xfId="0" applyNumberFormat="1" applyBorder="1" applyAlignment="1">
      <alignment horizontal="right" vertical="center"/>
    </xf>
    <xf numFmtId="166" fontId="0" fillId="0" borderId="1" xfId="0" applyNumberFormat="1" applyBorder="1" applyAlignment="1">
      <alignment horizontal="right"/>
    </xf>
    <xf numFmtId="0" fontId="0" fillId="0" borderId="1" xfId="0" applyBorder="1" applyAlignment="1"/>
    <xf numFmtId="0" fontId="0" fillId="0" borderId="1" xfId="0" applyFont="1" applyBorder="1" applyAlignment="1">
      <alignment horizontal="left"/>
    </xf>
    <xf numFmtId="3" fontId="0" fillId="0" borderId="1" xfId="0" applyNumberFormat="1" applyFont="1" applyBorder="1"/>
    <xf numFmtId="3" fontId="6" fillId="0" borderId="7" xfId="0" applyNumberFormat="1" applyFont="1" applyBorder="1" applyAlignment="1">
      <alignment horizontal="right" vertical="center"/>
    </xf>
    <xf numFmtId="3" fontId="6" fillId="0" borderId="8" xfId="0" applyNumberFormat="1" applyFont="1" applyBorder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6" fontId="6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left"/>
    </xf>
    <xf numFmtId="6" fontId="6" fillId="0" borderId="1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readingOrder="1"/>
    </xf>
  </cellXfs>
  <cellStyles count="90">
    <cellStyle name="Currency" xfId="1" builtinId="4"/>
    <cellStyle name="Currency 2" xfId="88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  <cellStyle name="Percent" xfId="2" builtinId="5"/>
    <cellStyle name="Percent 2" xfId="8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Mean Wages per</a:t>
            </a:r>
            <a:r>
              <a:rPr lang="en-US" sz="1400" b="0" baseline="0"/>
              <a:t> Occupational Group, Syracuse</a:t>
            </a:r>
          </a:p>
          <a:p>
            <a:pPr>
              <a:defRPr/>
            </a:pPr>
            <a:r>
              <a:rPr lang="en-US" sz="1200" b="0" baseline="0"/>
              <a:t>May 2011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'wages per occupation'!$B$1</c:f>
              <c:strCache>
                <c:ptCount val="1"/>
                <c:pt idx="0">
                  <c:v>Median Wages ($)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000" i="1"/>
                      <a:t>$18,780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1000" i="1"/>
                      <a:t>$23,930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1000" i="1"/>
                      <a:t>$30,460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sz="1000" i="1"/>
                      <a:t>$31,560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sz="1000" i="1"/>
                      <a:t>$33,220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sz="1000" i="1"/>
                      <a:t>$41,680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sz="1000" i="1"/>
                      <a:t>$54,920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sz="1000" i="1"/>
                      <a:t>$54,930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sz="1000" i="1"/>
                      <a:t>$58,880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'wages per occupation'!$A$2:$A$10</c:f>
              <c:strCache>
                <c:ptCount val="9"/>
                <c:pt idx="0">
                  <c:v>Food preparation and serving related</c:v>
                </c:pt>
                <c:pt idx="1">
                  <c:v>Sales and related</c:v>
                </c:pt>
                <c:pt idx="2">
                  <c:v>Transportation and material moving</c:v>
                </c:pt>
                <c:pt idx="3">
                  <c:v>Office and administrative support</c:v>
                </c:pt>
                <c:pt idx="4">
                  <c:v>Production</c:v>
                </c:pt>
                <c:pt idx="5">
                  <c:v>Installation, maintenance, and repair</c:v>
                </c:pt>
                <c:pt idx="6">
                  <c:v>Education, training, and library</c:v>
                </c:pt>
                <c:pt idx="7">
                  <c:v>Healthcare practitioners and technicians</c:v>
                </c:pt>
                <c:pt idx="8">
                  <c:v>Business and financial operations</c:v>
                </c:pt>
              </c:strCache>
            </c:strRef>
          </c:cat>
          <c:val>
            <c:numRef>
              <c:f>'wages per occupation'!$B$2:$B$10</c:f>
              <c:numCache>
                <c:formatCode>"$"#,##0</c:formatCode>
                <c:ptCount val="9"/>
                <c:pt idx="0">
                  <c:v>18780</c:v>
                </c:pt>
                <c:pt idx="1">
                  <c:v>23930</c:v>
                </c:pt>
                <c:pt idx="2">
                  <c:v>30460</c:v>
                </c:pt>
                <c:pt idx="3">
                  <c:v>31560</c:v>
                </c:pt>
                <c:pt idx="4">
                  <c:v>33220</c:v>
                </c:pt>
                <c:pt idx="5">
                  <c:v>41680</c:v>
                </c:pt>
                <c:pt idx="6">
                  <c:v>54920</c:v>
                </c:pt>
                <c:pt idx="7">
                  <c:v>54930</c:v>
                </c:pt>
                <c:pt idx="8">
                  <c:v>58880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6248960"/>
        <c:axId val="226469760"/>
      </c:barChart>
      <c:catAx>
        <c:axId val="22624896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6469760"/>
        <c:crosses val="autoZero"/>
        <c:auto val="1"/>
        <c:lblAlgn val="ctr"/>
        <c:lblOffset val="100"/>
        <c:noMultiLvlLbl val="0"/>
      </c:catAx>
      <c:valAx>
        <c:axId val="226469760"/>
        <c:scaling>
          <c:orientation val="minMax"/>
        </c:scaling>
        <c:delete val="1"/>
        <c:axPos val="b"/>
        <c:numFmt formatCode="&quot;$&quot;#,##0" sourceLinked="1"/>
        <c:majorTickMark val="out"/>
        <c:minorTickMark val="none"/>
        <c:tickLblPos val="nextTo"/>
        <c:crossAx val="2262489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 New Roman"/>
          <a:cs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Real</a:t>
            </a:r>
            <a:r>
              <a:rPr lang="en-US" sz="1400" b="0" baseline="0"/>
              <a:t> GDP of the Manufacturing Industry, Syracuse MSA</a:t>
            </a:r>
          </a:p>
          <a:p>
            <a:pPr>
              <a:defRPr/>
            </a:pPr>
            <a:r>
              <a:rPr lang="en-US" sz="1200" b="0" baseline="0"/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'Manufacturing GDP'!$A$3:$A$8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'Manufacturing GDP'!$B$3:$B$8</c:f>
              <c:numCache>
                <c:formatCode>"$"#,##0</c:formatCode>
                <c:ptCount val="6"/>
                <c:pt idx="0">
                  <c:v>3298000</c:v>
                </c:pt>
                <c:pt idx="1">
                  <c:v>3431000</c:v>
                </c:pt>
                <c:pt idx="2">
                  <c:v>3083000</c:v>
                </c:pt>
                <c:pt idx="3">
                  <c:v>2871000</c:v>
                </c:pt>
                <c:pt idx="4">
                  <c:v>3115000</c:v>
                </c:pt>
                <c:pt idx="5">
                  <c:v>3204000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17440"/>
        <c:axId val="204318976"/>
      </c:lineChart>
      <c:catAx>
        <c:axId val="204317440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04318976"/>
        <c:crosses val="autoZero"/>
        <c:auto val="1"/>
        <c:lblAlgn val="ctr"/>
        <c:lblOffset val="100"/>
        <c:noMultiLvlLbl val="0"/>
      </c:catAx>
      <c:valAx>
        <c:axId val="204318976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43174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Real</a:t>
            </a:r>
            <a:r>
              <a:rPr lang="en-US" sz="1400" b="0" baseline="0"/>
              <a:t> GDP of the Finance Sector, Syracuse MSA</a:t>
            </a:r>
          </a:p>
          <a:p>
            <a:pPr>
              <a:defRPr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0.11443547681539799"/>
                  <c:y val="-9.72222222222220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132585958005249"/>
                  <c:y val="-8.79629629629628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0.1128151181102360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'Finance GDP'!$A$3:$A$8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'Finance GDP'!$B$3:$B$8</c:f>
              <c:numCache>
                <c:formatCode>"$"#,##0</c:formatCode>
                <c:ptCount val="6"/>
                <c:pt idx="0">
                  <c:v>1919000</c:v>
                </c:pt>
                <c:pt idx="1">
                  <c:v>1944000</c:v>
                </c:pt>
                <c:pt idx="2">
                  <c:v>1873000</c:v>
                </c:pt>
                <c:pt idx="3">
                  <c:v>2081000</c:v>
                </c:pt>
                <c:pt idx="4">
                  <c:v>2206000</c:v>
                </c:pt>
                <c:pt idx="5">
                  <c:v>2107000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38048"/>
        <c:axId val="209613568"/>
      </c:lineChart>
      <c:catAx>
        <c:axId val="209538048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09613568"/>
        <c:crosses val="autoZero"/>
        <c:auto val="1"/>
        <c:lblAlgn val="ctr"/>
        <c:lblOffset val="100"/>
        <c:noMultiLvlLbl val="0"/>
      </c:catAx>
      <c:valAx>
        <c:axId val="209613568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95380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Real</a:t>
            </a:r>
            <a:r>
              <a:rPr lang="en-US" sz="1400" b="0" baseline="0"/>
              <a:t> Estate Sector Real GDP, Syracuse MSA</a:t>
            </a:r>
          </a:p>
          <a:p>
            <a:pPr>
              <a:defRPr/>
            </a:pPr>
            <a:r>
              <a:rPr lang="en-US" sz="1200" b="0" baseline="0"/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0.1152352279494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'Real Estate GDP'!$A$3:$A$8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'Real Estate GDP'!$B$3:$B$8</c:f>
              <c:numCache>
                <c:formatCode>"$"#,##0</c:formatCode>
                <c:ptCount val="6"/>
                <c:pt idx="0">
                  <c:v>1670000</c:v>
                </c:pt>
                <c:pt idx="1">
                  <c:v>1764000</c:v>
                </c:pt>
                <c:pt idx="2">
                  <c:v>1558000</c:v>
                </c:pt>
                <c:pt idx="3">
                  <c:v>1529000</c:v>
                </c:pt>
                <c:pt idx="4">
                  <c:v>1436000</c:v>
                </c:pt>
                <c:pt idx="5">
                  <c:v>1354000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73792"/>
        <c:axId val="210275328"/>
      </c:lineChart>
      <c:catAx>
        <c:axId val="210273792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0275328"/>
        <c:crosses val="autoZero"/>
        <c:auto val="1"/>
        <c:lblAlgn val="ctr"/>
        <c:lblOffset val="100"/>
        <c:noMultiLvlLbl val="0"/>
      </c:catAx>
      <c:valAx>
        <c:axId val="210275328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02737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Information Sector Real GDP, Syracuse MSA</a:t>
            </a:r>
          </a:p>
          <a:p>
            <a:pPr>
              <a:defRPr/>
            </a:pPr>
            <a:r>
              <a:rPr lang="en-US" sz="1200" b="0"/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9.2213254593175795E-2"/>
                  <c:y val="-0.115316044210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'Information Sector GDP'!$A$3:$A$8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'Information Sector GDP'!$B$3:$B$8</c:f>
              <c:numCache>
                <c:formatCode>"$"#,##0</c:formatCode>
                <c:ptCount val="6"/>
                <c:pt idx="0">
                  <c:v>672000</c:v>
                </c:pt>
                <c:pt idx="1">
                  <c:v>720000</c:v>
                </c:pt>
                <c:pt idx="2">
                  <c:v>689000</c:v>
                </c:pt>
                <c:pt idx="3">
                  <c:v>687000</c:v>
                </c:pt>
                <c:pt idx="4">
                  <c:v>727000</c:v>
                </c:pt>
                <c:pt idx="5">
                  <c:v>739000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23808"/>
        <c:axId val="210425344"/>
      </c:lineChart>
      <c:catAx>
        <c:axId val="210423808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0425344"/>
        <c:crosses val="autoZero"/>
        <c:auto val="1"/>
        <c:lblAlgn val="ctr"/>
        <c:lblOffset val="100"/>
        <c:noMultiLvlLbl val="0"/>
      </c:catAx>
      <c:valAx>
        <c:axId val="210425344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04238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 b="0"/>
            </a:pPr>
            <a:r>
              <a:rPr lang="en-US" sz="1400" b="0">
                <a:effectLst/>
              </a:rPr>
              <a:t>Gross Domestic Product (in millions) of Syracuse, NY</a:t>
            </a:r>
          </a:p>
          <a:p>
            <a:pPr algn="ctr">
              <a:defRPr b="0"/>
            </a:pPr>
            <a:r>
              <a:rPr lang="en-US" sz="1200" b="0">
                <a:effectLst/>
              </a:rPr>
              <a:t>2001-10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'Syracuse GDP'!$B$2</c:f>
              <c:strCache>
                <c:ptCount val="1"/>
                <c:pt idx="0">
                  <c:v>GDP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noFill/>
              </a:ln>
            </c:spPr>
          </c:marker>
          <c:dPt>
            <c:idx val="2"/>
            <c:marker>
              <c:symbol val="square"/>
              <c:size val="7"/>
            </c:marker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i="1"/>
                      <a:t>$20,028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i="1"/>
                      <a:t>$20,798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i="1"/>
                      <a:t>$21,362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i="1"/>
                      <a:t>$22,449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i="1"/>
                      <a:t>$23,428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i="1"/>
                      <a:t>$24,536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i="1"/>
                      <a:t>$25,624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i="1"/>
                      <a:t>$26,001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i="1"/>
                      <a:t>$26,584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i="1"/>
                      <a:t>$27,620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'Syracuse GDP'!$A$3:$A$12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'Syracuse GDP'!$B$3:$B$12</c:f>
              <c:numCache>
                <c:formatCode>"$"#,##0</c:formatCode>
                <c:ptCount val="10"/>
                <c:pt idx="0">
                  <c:v>20028</c:v>
                </c:pt>
                <c:pt idx="1">
                  <c:v>20798</c:v>
                </c:pt>
                <c:pt idx="2">
                  <c:v>21362</c:v>
                </c:pt>
                <c:pt idx="3">
                  <c:v>22449</c:v>
                </c:pt>
                <c:pt idx="4">
                  <c:v>23428</c:v>
                </c:pt>
                <c:pt idx="5">
                  <c:v>24536</c:v>
                </c:pt>
                <c:pt idx="6">
                  <c:v>25624</c:v>
                </c:pt>
                <c:pt idx="7">
                  <c:v>26001</c:v>
                </c:pt>
                <c:pt idx="8">
                  <c:v>26584</c:v>
                </c:pt>
                <c:pt idx="9">
                  <c:v>27620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48736"/>
        <c:axId val="211750272"/>
      </c:lineChart>
      <c:catAx>
        <c:axId val="21174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1750272"/>
        <c:crosses val="autoZero"/>
        <c:auto val="1"/>
        <c:lblAlgn val="ctr"/>
        <c:lblOffset val="100"/>
        <c:noMultiLvlLbl val="0"/>
      </c:catAx>
      <c:valAx>
        <c:axId val="211750272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17487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Mean Income Per Person in Onondaga County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2001-11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0023093027286594E-2"/>
          <c:y val="0.31189182526447923"/>
          <c:w val="0.93995381062355698"/>
          <c:h val="0.43780519324397399"/>
        </c:manualLayout>
      </c:layout>
      <c:lineChart>
        <c:grouping val="standard"/>
        <c:varyColors val="0"/>
        <c:ser>
          <c:idx val="1"/>
          <c:order val="0"/>
          <c:spPr>
            <a:ln w="28575">
              <a:solidFill>
                <a:schemeClr val="tx1"/>
              </a:solidFill>
            </a:ln>
          </c:spPr>
          <c:marker>
            <c:spPr>
              <a:solidFill>
                <a:srgbClr val="000000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i="1"/>
                      <a:t>$29,039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i="1"/>
                      <a:t>$29,610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i="1"/>
                      <a:t>$30,667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i="1"/>
                      <a:t>$31,870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i="1"/>
                      <a:t>$33,181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i="1"/>
                      <a:t>$34,947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i="1"/>
                      <a:t>$37,490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i="1"/>
                      <a:t>$39,443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i="1"/>
                      <a:t>$38,357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i="1"/>
                      <a:t>$39,814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 i="1"/>
                      <a:t>$41,389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'Mean Income'!$A$3:$A$13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cat>
          <c:val>
            <c:numRef>
              <c:f>'Mean Income'!$B$3:$B$13</c:f>
              <c:numCache>
                <c:formatCode>#,##0</c:formatCode>
                <c:ptCount val="11"/>
                <c:pt idx="0">
                  <c:v>29039</c:v>
                </c:pt>
                <c:pt idx="1">
                  <c:v>29610</c:v>
                </c:pt>
                <c:pt idx="2">
                  <c:v>30667</c:v>
                </c:pt>
                <c:pt idx="3">
                  <c:v>31870</c:v>
                </c:pt>
                <c:pt idx="4">
                  <c:v>33181</c:v>
                </c:pt>
                <c:pt idx="5">
                  <c:v>34947</c:v>
                </c:pt>
                <c:pt idx="6">
                  <c:v>37490</c:v>
                </c:pt>
                <c:pt idx="7">
                  <c:v>39443</c:v>
                </c:pt>
                <c:pt idx="8">
                  <c:v>38357</c:v>
                </c:pt>
                <c:pt idx="9">
                  <c:v>39814</c:v>
                </c:pt>
                <c:pt idx="10">
                  <c:v>41389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87776"/>
        <c:axId val="211789312"/>
      </c:lineChart>
      <c:catAx>
        <c:axId val="21178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1789312"/>
        <c:crosses val="autoZero"/>
        <c:auto val="1"/>
        <c:lblAlgn val="ctr"/>
        <c:lblOffset val="100"/>
        <c:noMultiLvlLbl val="0"/>
      </c:catAx>
      <c:valAx>
        <c:axId val="21178931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117877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Median Income by Age,</a:t>
            </a:r>
            <a:r>
              <a:rPr lang="en-US" sz="1400" b="0" baseline="0">
                <a:effectLst/>
                <a:latin typeface="+mn-lt"/>
              </a:rPr>
              <a:t> </a:t>
            </a:r>
            <a:r>
              <a:rPr lang="en-US" sz="1400" b="0">
                <a:effectLst/>
                <a:latin typeface="+mn-lt"/>
              </a:rPr>
              <a:t>Syracuse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2010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000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VS. AGE'!$A$2:$A$5</c:f>
              <c:strCache>
                <c:ptCount val="4"/>
                <c:pt idx="0">
                  <c:v>&lt; 25</c:v>
                </c:pt>
                <c:pt idx="1">
                  <c:v>25-44</c:v>
                </c:pt>
                <c:pt idx="2">
                  <c:v>45-64</c:v>
                </c:pt>
                <c:pt idx="3">
                  <c:v>&gt; 64</c:v>
                </c:pt>
              </c:strCache>
            </c:strRef>
          </c:cat>
          <c:val>
            <c:numRef>
              <c:f>'INCOME VS. AGE'!$B$2:$B$5</c:f>
              <c:numCache>
                <c:formatCode>"$"#,##0</c:formatCode>
                <c:ptCount val="4"/>
                <c:pt idx="0">
                  <c:v>12421</c:v>
                </c:pt>
                <c:pt idx="1">
                  <c:v>34273</c:v>
                </c:pt>
                <c:pt idx="2">
                  <c:v>36321</c:v>
                </c:pt>
                <c:pt idx="3">
                  <c:v>26831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353792"/>
        <c:axId val="212356480"/>
      </c:barChart>
      <c:catAx>
        <c:axId val="212353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12356480"/>
        <c:crosses val="autoZero"/>
        <c:auto val="1"/>
        <c:lblAlgn val="ctr"/>
        <c:lblOffset val="100"/>
        <c:noMultiLvlLbl val="0"/>
      </c:catAx>
      <c:valAx>
        <c:axId val="212356480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23537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Mean Income by Occupation in Syracuse, NY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2011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'Income Vs. Occupation'!$B$1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rgbClr val="00000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Vs. Occupation'!$A$2:$A$22</c:f>
              <c:strCache>
                <c:ptCount val="21"/>
                <c:pt idx="0">
                  <c:v>Food Preparation and Serving Related </c:v>
                </c:pt>
                <c:pt idx="1">
                  <c:v>Personal Care and Service </c:v>
                </c:pt>
                <c:pt idx="2">
                  <c:v>Building and Grounds Cleaning and Maintenance </c:v>
                </c:pt>
                <c:pt idx="3">
                  <c:v>Healthcare Support </c:v>
                </c:pt>
                <c:pt idx="4">
                  <c:v>Office and Administrative Support </c:v>
                </c:pt>
                <c:pt idx="5">
                  <c:v>Transportation and Material Moving </c:v>
                </c:pt>
                <c:pt idx="6">
                  <c:v>Farming, Fishing, and Forestry </c:v>
                </c:pt>
                <c:pt idx="7">
                  <c:v>Production </c:v>
                </c:pt>
                <c:pt idx="8">
                  <c:v>Sales and Related </c:v>
                </c:pt>
                <c:pt idx="9">
                  <c:v>Protective Service </c:v>
                </c:pt>
                <c:pt idx="10">
                  <c:v>Construction and Extraction </c:v>
                </c:pt>
                <c:pt idx="11">
                  <c:v>Community and Social Service </c:v>
                </c:pt>
                <c:pt idx="12">
                  <c:v>Installation, Maintenance, and Repair </c:v>
                </c:pt>
                <c:pt idx="13">
                  <c:v>Arts, Design, Entertainment, Sports, and Media </c:v>
                </c:pt>
                <c:pt idx="14">
                  <c:v>Life, Physical, and Social Science </c:v>
                </c:pt>
                <c:pt idx="15">
                  <c:v>Education, Training, and Library </c:v>
                </c:pt>
                <c:pt idx="16">
                  <c:v>Business and Financial Operations </c:v>
                </c:pt>
                <c:pt idx="17">
                  <c:v>Healthcare Practitioners and Technical </c:v>
                </c:pt>
                <c:pt idx="18">
                  <c:v>Architecture and Engineering </c:v>
                </c:pt>
                <c:pt idx="19">
                  <c:v>Computer and Mathematical </c:v>
                </c:pt>
                <c:pt idx="20">
                  <c:v>Legal </c:v>
                </c:pt>
              </c:strCache>
            </c:strRef>
          </c:cat>
          <c:val>
            <c:numRef>
              <c:f>'Income Vs. Occupation'!$B$2:$B$22</c:f>
              <c:numCache>
                <c:formatCode>"$"#,##0_);[Red]\("$"#,##0\)</c:formatCode>
                <c:ptCount val="21"/>
                <c:pt idx="0">
                  <c:v>20970</c:v>
                </c:pt>
                <c:pt idx="1">
                  <c:v>23760</c:v>
                </c:pt>
                <c:pt idx="2">
                  <c:v>26090</c:v>
                </c:pt>
                <c:pt idx="3">
                  <c:v>27830</c:v>
                </c:pt>
                <c:pt idx="4">
                  <c:v>33880</c:v>
                </c:pt>
                <c:pt idx="5">
                  <c:v>33880</c:v>
                </c:pt>
                <c:pt idx="6">
                  <c:v>35160</c:v>
                </c:pt>
                <c:pt idx="7">
                  <c:v>36440</c:v>
                </c:pt>
                <c:pt idx="8">
                  <c:v>38090</c:v>
                </c:pt>
                <c:pt idx="9">
                  <c:v>39570</c:v>
                </c:pt>
                <c:pt idx="10">
                  <c:v>43770</c:v>
                </c:pt>
                <c:pt idx="11">
                  <c:v>43910</c:v>
                </c:pt>
                <c:pt idx="12">
                  <c:v>45370</c:v>
                </c:pt>
                <c:pt idx="13">
                  <c:v>46550</c:v>
                </c:pt>
                <c:pt idx="14">
                  <c:v>55350</c:v>
                </c:pt>
                <c:pt idx="15">
                  <c:v>63110</c:v>
                </c:pt>
                <c:pt idx="16">
                  <c:v>63660</c:v>
                </c:pt>
                <c:pt idx="17">
                  <c:v>67360</c:v>
                </c:pt>
                <c:pt idx="18">
                  <c:v>68340</c:v>
                </c:pt>
                <c:pt idx="19">
                  <c:v>69020</c:v>
                </c:pt>
                <c:pt idx="20">
                  <c:v>90920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385152"/>
        <c:axId val="212420864"/>
      </c:barChart>
      <c:catAx>
        <c:axId val="21238515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>
                <a:solidFill>
                  <a:schemeClr val="tx1"/>
                </a:solidFill>
              </a:defRPr>
            </a:pPr>
            <a:endParaRPr lang="en-US"/>
          </a:p>
        </c:txPr>
        <c:crossAx val="212420864"/>
        <c:crosses val="autoZero"/>
        <c:auto val="1"/>
        <c:lblAlgn val="ctr"/>
        <c:lblOffset val="100"/>
        <c:noMultiLvlLbl val="0"/>
      </c:catAx>
      <c:valAx>
        <c:axId val="212420864"/>
        <c:scaling>
          <c:orientation val="minMax"/>
        </c:scaling>
        <c:delete val="1"/>
        <c:axPos val="b"/>
        <c:numFmt formatCode="&quot;$&quot;#,##0_);[Red]\(&quot;$&quot;#,##0\)" sourceLinked="1"/>
        <c:majorTickMark val="out"/>
        <c:minorTickMark val="none"/>
        <c:tickLblPos val="nextTo"/>
        <c:crossAx val="2123851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Number of Employees by Occupation,</a:t>
            </a:r>
            <a:r>
              <a:rPr lang="en-US" sz="1400" b="0" baseline="0">
                <a:effectLst/>
              </a:rPr>
              <a:t> </a:t>
            </a:r>
            <a:r>
              <a:rPr lang="en-US" sz="1400" b="0">
                <a:effectLst/>
              </a:rPr>
              <a:t>Syracuse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2011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'Employees by Occuptation'!$B$1</c:f>
              <c:strCache>
                <c:ptCount val="1"/>
                <c:pt idx="0">
                  <c:v>Employees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'Employees by Occuptation'!$A$2:$A$23</c:f>
              <c:strCache>
                <c:ptCount val="22"/>
                <c:pt idx="0">
                  <c:v>Farming, Fishing, and Forestry </c:v>
                </c:pt>
                <c:pt idx="1">
                  <c:v>Legal </c:v>
                </c:pt>
                <c:pt idx="2">
                  <c:v>Arts, Design, Entertainment, Sports, and Media </c:v>
                </c:pt>
                <c:pt idx="3">
                  <c:v>Life, Physical, and Social Science </c:v>
                </c:pt>
                <c:pt idx="4">
                  <c:v>Community and Social Service </c:v>
                </c:pt>
                <c:pt idx="5">
                  <c:v>Computer and Mathematical </c:v>
                </c:pt>
                <c:pt idx="6">
                  <c:v>Architecture and Engineering </c:v>
                </c:pt>
                <c:pt idx="7">
                  <c:v>Protective Service </c:v>
                </c:pt>
                <c:pt idx="8">
                  <c:v>Healthcare Support </c:v>
                </c:pt>
                <c:pt idx="9">
                  <c:v>Personal Care and Service </c:v>
                </c:pt>
                <c:pt idx="10">
                  <c:v>Building and Grounds Cleaning and Maintenance </c:v>
                </c:pt>
                <c:pt idx="11">
                  <c:v>Construction and Extraction </c:v>
                </c:pt>
                <c:pt idx="12">
                  <c:v>Management </c:v>
                </c:pt>
                <c:pt idx="13">
                  <c:v>Business and Financial Operations </c:v>
                </c:pt>
                <c:pt idx="14">
                  <c:v>Installation, Maintenance, and Repair </c:v>
                </c:pt>
                <c:pt idx="15">
                  <c:v>Transportation and Material Moving </c:v>
                </c:pt>
                <c:pt idx="16">
                  <c:v>Healthcare Practitioners and Technical </c:v>
                </c:pt>
                <c:pt idx="17">
                  <c:v>Production </c:v>
                </c:pt>
                <c:pt idx="18">
                  <c:v>Food Preparation and Serving Related </c:v>
                </c:pt>
                <c:pt idx="19">
                  <c:v>Education, Training, and Library </c:v>
                </c:pt>
                <c:pt idx="20">
                  <c:v>Sales and Related </c:v>
                </c:pt>
                <c:pt idx="21">
                  <c:v>Office and Administrative Support</c:v>
                </c:pt>
              </c:strCache>
            </c:strRef>
          </c:cat>
          <c:val>
            <c:numRef>
              <c:f>'Employees by Occuptation'!$B$2:$B$23</c:f>
              <c:numCache>
                <c:formatCode>#,##0</c:formatCode>
                <c:ptCount val="22"/>
                <c:pt idx="0" formatCode="General">
                  <c:v>210</c:v>
                </c:pt>
                <c:pt idx="1">
                  <c:v>1730</c:v>
                </c:pt>
                <c:pt idx="2">
                  <c:v>3200</c:v>
                </c:pt>
                <c:pt idx="3">
                  <c:v>3350</c:v>
                </c:pt>
                <c:pt idx="4">
                  <c:v>5190</c:v>
                </c:pt>
                <c:pt idx="5">
                  <c:v>5590</c:v>
                </c:pt>
                <c:pt idx="6">
                  <c:v>6030</c:v>
                </c:pt>
                <c:pt idx="7">
                  <c:v>6130</c:v>
                </c:pt>
                <c:pt idx="8">
                  <c:v>8780</c:v>
                </c:pt>
                <c:pt idx="9">
                  <c:v>9710</c:v>
                </c:pt>
                <c:pt idx="10">
                  <c:v>10910</c:v>
                </c:pt>
                <c:pt idx="11">
                  <c:v>11510</c:v>
                </c:pt>
                <c:pt idx="12">
                  <c:v>11590</c:v>
                </c:pt>
                <c:pt idx="13">
                  <c:v>12420</c:v>
                </c:pt>
                <c:pt idx="14">
                  <c:v>12440</c:v>
                </c:pt>
                <c:pt idx="15">
                  <c:v>18160</c:v>
                </c:pt>
                <c:pt idx="16">
                  <c:v>19190</c:v>
                </c:pt>
                <c:pt idx="17">
                  <c:v>19610</c:v>
                </c:pt>
                <c:pt idx="18">
                  <c:v>25810</c:v>
                </c:pt>
                <c:pt idx="19">
                  <c:v>26270</c:v>
                </c:pt>
                <c:pt idx="20">
                  <c:v>29020</c:v>
                </c:pt>
                <c:pt idx="21">
                  <c:v>52320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5434752"/>
        <c:axId val="215441792"/>
      </c:barChart>
      <c:catAx>
        <c:axId val="21543475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>
                <a:solidFill>
                  <a:schemeClr val="tx1"/>
                </a:solidFill>
              </a:defRPr>
            </a:pPr>
            <a:endParaRPr lang="en-US"/>
          </a:p>
        </c:txPr>
        <c:crossAx val="215441792"/>
        <c:crosses val="autoZero"/>
        <c:auto val="1"/>
        <c:lblAlgn val="ctr"/>
        <c:lblOffset val="100"/>
        <c:noMultiLvlLbl val="0"/>
      </c:catAx>
      <c:valAx>
        <c:axId val="21544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434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Employers' Contribution to Employee Pensions and Insurance, Onondaga County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2006-11 </a:t>
            </a:r>
            <a:endParaRPr lang="en-US" sz="1200" b="0">
              <a:latin typeface="+mn-lt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'Contribution to Pension'!$B$2</c:f>
              <c:strCache>
                <c:ptCount val="1"/>
                <c:pt idx="0">
                  <c:v>Contribution to Employee pensions and insurance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 w="28575">
                <a:solidFill>
                  <a:schemeClr val="tx1"/>
                </a:solidFill>
              </a:ln>
            </c:spPr>
          </c:marker>
          <c:dLbls>
            <c:dLbl>
              <c:idx val="1"/>
              <c:layout>
                <c:manualLayout>
                  <c:x val="-0.118084794235626"/>
                  <c:y val="-7.55183479423563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3213768385083899"/>
                  <c:y val="-4.83577477343634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'Contribution to Pension'!$A$3:$A$8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'Contribution to Pension'!$B$3:$B$8</c:f>
              <c:numCache>
                <c:formatCode>"$"#,##0</c:formatCode>
                <c:ptCount val="6"/>
                <c:pt idx="0">
                  <c:v>2075802</c:v>
                </c:pt>
                <c:pt idx="1">
                  <c:v>2109868</c:v>
                </c:pt>
                <c:pt idx="2">
                  <c:v>2260399</c:v>
                </c:pt>
                <c:pt idx="3">
                  <c:v>2340606</c:v>
                </c:pt>
                <c:pt idx="4">
                  <c:v>2387336</c:v>
                </c:pt>
                <c:pt idx="5">
                  <c:v>2422583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5460864"/>
        <c:axId val="215476096"/>
      </c:lineChart>
      <c:catAx>
        <c:axId val="215460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15476096"/>
        <c:crosses val="autoZero"/>
        <c:auto val="1"/>
        <c:lblAlgn val="ctr"/>
        <c:lblOffset val="100"/>
        <c:noMultiLvlLbl val="0"/>
      </c:catAx>
      <c:valAx>
        <c:axId val="215476096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54608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="0"/>
            </a:pPr>
            <a:r>
              <a:rPr lang="en-US" sz="1400" b="0">
                <a:latin typeface="+mn-lt"/>
              </a:rPr>
              <a:t>Top 10</a:t>
            </a:r>
            <a:r>
              <a:rPr lang="en-US" sz="1400" b="0" baseline="0">
                <a:latin typeface="+mn-lt"/>
              </a:rPr>
              <a:t> Employers by Employees, Onondaga County </a:t>
            </a:r>
          </a:p>
          <a:p>
            <a:pPr>
              <a:defRPr b="0"/>
            </a:pPr>
            <a:r>
              <a:rPr lang="en-US" sz="1200" b="0" baseline="0">
                <a:latin typeface="+mn-lt"/>
              </a:rPr>
              <a:t>2011</a:t>
            </a:r>
          </a:p>
        </c:rich>
      </c:tx>
      <c:layout>
        <c:manualLayout>
          <c:xMode val="edge"/>
          <c:yMode val="edge"/>
          <c:x val="0.128967248659135"/>
          <c:y val="2.6533996683250401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Employers'!$B$1</c:f>
              <c:strCache>
                <c:ptCount val="1"/>
                <c:pt idx="0">
                  <c:v>Number of Employees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sz="1000" i="1">
                    <a:latin typeface="+mn-lt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'Top Employers'!$A$2:$A$11</c:f>
              <c:strCache>
                <c:ptCount val="10"/>
                <c:pt idx="0">
                  <c:v>Raymour &amp; Flanigan</c:v>
                </c:pt>
                <c:pt idx="1">
                  <c:v>Time Warner Cable</c:v>
                </c:pt>
                <c:pt idx="2">
                  <c:v>National Grid</c:v>
                </c:pt>
                <c:pt idx="3">
                  <c:v>Lockheed Martin</c:v>
                </c:pt>
                <c:pt idx="4">
                  <c:v>Loretto</c:v>
                </c:pt>
                <c:pt idx="5">
                  <c:v>Crouse Hospital</c:v>
                </c:pt>
                <c:pt idx="6">
                  <c:v>Wegmans</c:v>
                </c:pt>
                <c:pt idx="7">
                  <c:v>St. Joseph's Hospital</c:v>
                </c:pt>
                <c:pt idx="8">
                  <c:v>Syracuse University</c:v>
                </c:pt>
                <c:pt idx="9">
                  <c:v>Upstate University Health System</c:v>
                </c:pt>
              </c:strCache>
            </c:strRef>
          </c:cat>
          <c:val>
            <c:numRef>
              <c:f>'Top Employers'!$B$2:$B$11</c:f>
              <c:numCache>
                <c:formatCode>#,##0</c:formatCode>
                <c:ptCount val="10"/>
                <c:pt idx="0">
                  <c:v>1400</c:v>
                </c:pt>
                <c:pt idx="1">
                  <c:v>1800</c:v>
                </c:pt>
                <c:pt idx="2">
                  <c:v>2000</c:v>
                </c:pt>
                <c:pt idx="3">
                  <c:v>2250</c:v>
                </c:pt>
                <c:pt idx="4">
                  <c:v>2476</c:v>
                </c:pt>
                <c:pt idx="5">
                  <c:v>2700</c:v>
                </c:pt>
                <c:pt idx="6">
                  <c:v>3713</c:v>
                </c:pt>
                <c:pt idx="7">
                  <c:v>3745</c:v>
                </c:pt>
                <c:pt idx="8">
                  <c:v>4621</c:v>
                </c:pt>
                <c:pt idx="9">
                  <c:v>9525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8468224"/>
        <c:axId val="245478144"/>
      </c:barChart>
      <c:catAx>
        <c:axId val="22846822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>
                <a:latin typeface="+mn-lt"/>
              </a:defRPr>
            </a:pPr>
            <a:endParaRPr lang="en-US"/>
          </a:p>
        </c:txPr>
        <c:crossAx val="245478144"/>
        <c:crosses val="autoZero"/>
        <c:auto val="1"/>
        <c:lblAlgn val="ctr"/>
        <c:lblOffset val="100"/>
        <c:noMultiLvlLbl val="0"/>
      </c:catAx>
      <c:valAx>
        <c:axId val="245478144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2284682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 New Roman"/>
          <a:cs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Mean Income By City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2008-11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'income by city'!$B$2</c:f>
              <c:strCache>
                <c:ptCount val="1"/>
                <c:pt idx="0">
                  <c:v>Albany</c:v>
                </c:pt>
              </c:strCache>
            </c:strRef>
          </c:tx>
          <c:spPr>
            <a:ln w="28575"/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by city'!$A$3:$A$6</c:f>
              <c:strCach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strCache>
            </c:strRef>
          </c:cat>
          <c:val>
            <c:numRef>
              <c:f>'income by city'!$B$3:$B$6</c:f>
              <c:numCache>
                <c:formatCode>"$"#,##0</c:formatCode>
                <c:ptCount val="4"/>
                <c:pt idx="0">
                  <c:v>41962</c:v>
                </c:pt>
                <c:pt idx="1">
                  <c:v>41193</c:v>
                </c:pt>
                <c:pt idx="2">
                  <c:v>43172</c:v>
                </c:pt>
                <c:pt idx="3">
                  <c:v>44944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'income by city'!$C$2</c:f>
              <c:strCache>
                <c:ptCount val="1"/>
                <c:pt idx="0">
                  <c:v>Buffalo</c:v>
                </c:pt>
              </c:strCache>
            </c:strRef>
          </c:tx>
          <c:spPr>
            <a:ln w="28575"/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by city'!$A$3:$A$6</c:f>
              <c:strCach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strCache>
            </c:strRef>
          </c:cat>
          <c:val>
            <c:numRef>
              <c:f>'income by city'!$C$3:$C$6</c:f>
              <c:numCache>
                <c:formatCode>"$"#,##0</c:formatCode>
                <c:ptCount val="4"/>
                <c:pt idx="0">
                  <c:v>37358</c:v>
                </c:pt>
                <c:pt idx="1">
                  <c:v>36830</c:v>
                </c:pt>
                <c:pt idx="2">
                  <c:v>38379</c:v>
                </c:pt>
                <c:pt idx="3">
                  <c:v>40121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'income by city'!$D$2</c:f>
              <c:strCache>
                <c:ptCount val="1"/>
                <c:pt idx="0">
                  <c:v>Syracuse</c:v>
                </c:pt>
              </c:strCache>
            </c:strRef>
          </c:tx>
          <c:spPr>
            <a:ln w="28575"/>
          </c:spPr>
          <c:dLbls>
            <c:dLbl>
              <c:idx val="0"/>
              <c:layout>
                <c:manualLayout>
                  <c:x val="-4.2005184134591901E-2"/>
                  <c:y val="-2.01511335012595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by city'!$A$3:$A$6</c:f>
              <c:strCach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strCache>
            </c:strRef>
          </c:cat>
          <c:val>
            <c:numRef>
              <c:f>'income by city'!$D$3:$D$6</c:f>
              <c:numCache>
                <c:formatCode>"$"#,##0</c:formatCode>
                <c:ptCount val="4"/>
                <c:pt idx="0">
                  <c:v>36652</c:v>
                </c:pt>
                <c:pt idx="1">
                  <c:v>35880</c:v>
                </c:pt>
                <c:pt idx="2">
                  <c:v>37293</c:v>
                </c:pt>
                <c:pt idx="3">
                  <c:v>38668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5577344"/>
        <c:axId val="215578880"/>
      </c:lineChart>
      <c:catAx>
        <c:axId val="215577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15578880"/>
        <c:crosses val="autoZero"/>
        <c:auto val="1"/>
        <c:lblAlgn val="ctr"/>
        <c:lblOffset val="100"/>
        <c:noMultiLvlLbl val="0"/>
      </c:catAx>
      <c:valAx>
        <c:axId val="215578880"/>
        <c:scaling>
          <c:orientation val="minMax"/>
          <c:min val="3400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557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effectLst/>
                <a:latin typeface="+mn-lt"/>
                <a:ea typeface="ＭＳ 明朝"/>
                <a:cs typeface="Times New Roman"/>
              </a:rPr>
              <a:t>Mean Income for Government Employers in Onondaga County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>
                <a:effectLst/>
                <a:latin typeface="+mn-lt"/>
                <a:ea typeface="ＭＳ 明朝"/>
                <a:cs typeface="Times New Roman"/>
              </a:rPr>
              <a:t>2005-11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7.9883027627326894E-2"/>
                  <c:y val="-7.65550239234450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8.3815028901734104E-2"/>
                  <c:y val="-5.7416267942583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104931197184167"/>
                  <c:y val="-6.06060606060606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11849710982658999"/>
                  <c:y val="-4.78468899521531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8.9123389923080401E-2"/>
                  <c:y val="-5.4226475279106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for Gov''t employees'!$A$3:$A$9</c:f>
              <c:strCach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strCache>
            </c:strRef>
          </c:cat>
          <c:val>
            <c:numRef>
              <c:f>'Income for Gov''t employees'!$B$3:$B$9</c:f>
              <c:numCache>
                <c:formatCode>"$"#,##0</c:formatCode>
                <c:ptCount val="7"/>
                <c:pt idx="0">
                  <c:v>2271305</c:v>
                </c:pt>
                <c:pt idx="1">
                  <c:v>2391201</c:v>
                </c:pt>
                <c:pt idx="2">
                  <c:v>2490987</c:v>
                </c:pt>
                <c:pt idx="3">
                  <c:v>2598854</c:v>
                </c:pt>
                <c:pt idx="4">
                  <c:v>2718471</c:v>
                </c:pt>
                <c:pt idx="5">
                  <c:v>2812110</c:v>
                </c:pt>
                <c:pt idx="6">
                  <c:v>2838468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608320"/>
        <c:axId val="215630592"/>
      </c:lineChart>
      <c:catAx>
        <c:axId val="215608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15630592"/>
        <c:crosses val="autoZero"/>
        <c:auto val="1"/>
        <c:lblAlgn val="ctr"/>
        <c:lblOffset val="100"/>
        <c:noMultiLvlLbl val="0"/>
      </c:catAx>
      <c:valAx>
        <c:axId val="215630592"/>
        <c:scaling>
          <c:orientation val="minMax"/>
          <c:min val="200000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5608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effectLst/>
              </a:rPr>
              <a:t>Mean Income for Manufacturing Companies in Onondaga County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>
                <a:effectLst/>
              </a:rPr>
              <a:t>2005-11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6"/>
            <c:marker>
              <c:symbol val="none"/>
            </c:marker>
            <c:bubble3D val="0"/>
          </c:dPt>
          <c:dLbls>
            <c:delete val="1"/>
          </c:dLbls>
          <c:cat>
            <c:numRef>
              <c:f>'Income manufacturing companies'!$A$3:$A$9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'Income manufacturing companies'!$B$3:$B$9</c:f>
              <c:numCache>
                <c:formatCode>"$"#,##0</c:formatCode>
                <c:ptCount val="7"/>
                <c:pt idx="0">
                  <c:v>1872947</c:v>
                </c:pt>
                <c:pt idx="1">
                  <c:v>1937338</c:v>
                </c:pt>
                <c:pt idx="2">
                  <c:v>2017745</c:v>
                </c:pt>
                <c:pt idx="3">
                  <c:v>1971792</c:v>
                </c:pt>
                <c:pt idx="4">
                  <c:v>1792894</c:v>
                </c:pt>
                <c:pt idx="5">
                  <c:v>1724517</c:v>
                </c:pt>
                <c:pt idx="6">
                  <c:v>1715804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solidFill>
                <a:schemeClr val="tx1"/>
              </a:solidFill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5859142607174097E-2"/>
                  <c:y val="-0.10185185185185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115303587051619"/>
                  <c:y val="-0.10648148148148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1414698162729602E-2"/>
                  <c:y val="-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1895392336656979E-2"/>
                  <c:y val="-7.87039692727173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9.3081364829396399E-2"/>
                  <c:y val="-7.8704068241469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</c:spPr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'Income manufacturing companies'!$A$3:$A$9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'Income manufacturing companies'!$B$3:$B$9</c:f>
              <c:numCache>
                <c:formatCode>"$"#,##0</c:formatCode>
                <c:ptCount val="7"/>
                <c:pt idx="0">
                  <c:v>1872947</c:v>
                </c:pt>
                <c:pt idx="1">
                  <c:v>1937338</c:v>
                </c:pt>
                <c:pt idx="2">
                  <c:v>2017745</c:v>
                </c:pt>
                <c:pt idx="3">
                  <c:v>1971792</c:v>
                </c:pt>
                <c:pt idx="4">
                  <c:v>1792894</c:v>
                </c:pt>
                <c:pt idx="5">
                  <c:v>1724517</c:v>
                </c:pt>
                <c:pt idx="6">
                  <c:v>1715804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5776640"/>
        <c:axId val="215792640"/>
      </c:lineChart>
      <c:catAx>
        <c:axId val="21577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5792640"/>
        <c:crosses val="autoZero"/>
        <c:auto val="1"/>
        <c:lblAlgn val="ctr"/>
        <c:lblOffset val="100"/>
        <c:noMultiLvlLbl val="0"/>
      </c:catAx>
      <c:valAx>
        <c:axId val="215792640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57766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Mean Income for the Finance and Insurance Sector in Onondaga County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2005-11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9.0133087008770804E-2"/>
                  <c:y val="-6.861063464837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'finance sector income'!$A$3:$A$9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'finance sector income'!$B$3:$B$9</c:f>
              <c:numCache>
                <c:formatCode>"$"#,##0</c:formatCode>
                <c:ptCount val="7"/>
                <c:pt idx="0">
                  <c:v>831013</c:v>
                </c:pt>
                <c:pt idx="1">
                  <c:v>943660</c:v>
                </c:pt>
                <c:pt idx="2">
                  <c:v>972142</c:v>
                </c:pt>
                <c:pt idx="3">
                  <c:v>992618</c:v>
                </c:pt>
                <c:pt idx="4">
                  <c:v>957751</c:v>
                </c:pt>
                <c:pt idx="5">
                  <c:v>1027495</c:v>
                </c:pt>
                <c:pt idx="6">
                  <c:v>1087890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dLbls>
            <c:delete val="1"/>
          </c:dLbls>
          <c:cat>
            <c:numRef>
              <c:f>'finance sector income'!$A$3:$A$9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'finance sector income'!$B$3:$B$9</c:f>
              <c:numCache>
                <c:formatCode>"$"#,##0</c:formatCode>
                <c:ptCount val="7"/>
                <c:pt idx="0">
                  <c:v>831013</c:v>
                </c:pt>
                <c:pt idx="1">
                  <c:v>943660</c:v>
                </c:pt>
                <c:pt idx="2">
                  <c:v>972142</c:v>
                </c:pt>
                <c:pt idx="3">
                  <c:v>992618</c:v>
                </c:pt>
                <c:pt idx="4">
                  <c:v>957751</c:v>
                </c:pt>
                <c:pt idx="5">
                  <c:v>1027495</c:v>
                </c:pt>
                <c:pt idx="6">
                  <c:v>1087890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6186880"/>
        <c:axId val="216188800"/>
      </c:lineChart>
      <c:catAx>
        <c:axId val="21618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6188800"/>
        <c:crosses val="autoZero"/>
        <c:auto val="1"/>
        <c:lblAlgn val="ctr"/>
        <c:lblOffset val="100"/>
        <c:noMultiLvlLbl val="0"/>
      </c:catAx>
      <c:valAx>
        <c:axId val="216188800"/>
        <c:scaling>
          <c:orientation val="minMax"/>
          <c:min val="60000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61868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Manufacturing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8745868304923399E-2"/>
                  <c:y val="-7.3239754041345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'Manufacturing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'Manufacturing Jobs'!$B$3:$B$8</c:f>
              <c:numCache>
                <c:formatCode>#,##0</c:formatCode>
                <c:ptCount val="6"/>
                <c:pt idx="0">
                  <c:v>34114</c:v>
                </c:pt>
                <c:pt idx="1">
                  <c:v>33982</c:v>
                </c:pt>
                <c:pt idx="2">
                  <c:v>32649</c:v>
                </c:pt>
                <c:pt idx="3">
                  <c:v>29299</c:v>
                </c:pt>
                <c:pt idx="4">
                  <c:v>27947</c:v>
                </c:pt>
                <c:pt idx="5">
                  <c:v>27586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328448"/>
        <c:axId val="216330240"/>
      </c:lineChart>
      <c:catAx>
        <c:axId val="216328448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6330240"/>
        <c:crosses val="autoZero"/>
        <c:auto val="1"/>
        <c:lblAlgn val="ctr"/>
        <c:lblOffset val="100"/>
        <c:noMultiLvlLbl val="0"/>
      </c:catAx>
      <c:valAx>
        <c:axId val="21633024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163284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Information Jobs, Syracuse MSA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0.10769728783902"/>
                  <c:y val="-8.33333333333332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899E-2"/>
                  <c:y val="-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'Information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'Information Jobs'!$C$3:$C$8</c:f>
              <c:numCache>
                <c:formatCode>#,##0</c:formatCode>
                <c:ptCount val="6"/>
                <c:pt idx="0">
                  <c:v>6687</c:v>
                </c:pt>
                <c:pt idx="1">
                  <c:v>6509</c:v>
                </c:pt>
                <c:pt idx="2">
                  <c:v>6283</c:v>
                </c:pt>
                <c:pt idx="3">
                  <c:v>5841</c:v>
                </c:pt>
                <c:pt idx="4">
                  <c:v>5623</c:v>
                </c:pt>
                <c:pt idx="5">
                  <c:v>5530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635520"/>
        <c:axId val="220637056"/>
      </c:lineChart>
      <c:catAx>
        <c:axId val="220635520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0637056"/>
        <c:crosses val="autoZero"/>
        <c:auto val="1"/>
        <c:lblAlgn val="ctr"/>
        <c:lblOffset val="100"/>
        <c:noMultiLvlLbl val="0"/>
      </c:catAx>
      <c:valAx>
        <c:axId val="220637056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06355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Education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2009-11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'Educational Jobs'!$A$3:$A$5</c:f>
              <c:strCach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strCache>
            </c:strRef>
          </c:cat>
          <c:val>
            <c:numRef>
              <c:f>'Educational Jobs'!$C$3:$C$5</c:f>
              <c:numCache>
                <c:formatCode>#,##0</c:formatCode>
                <c:ptCount val="3"/>
                <c:pt idx="0">
                  <c:v>15061</c:v>
                </c:pt>
                <c:pt idx="1">
                  <c:v>15247</c:v>
                </c:pt>
                <c:pt idx="2">
                  <c:v>15496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76704"/>
        <c:axId val="220930048"/>
      </c:lineChart>
      <c:catAx>
        <c:axId val="220776704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0930048"/>
        <c:crosses val="autoZero"/>
        <c:auto val="1"/>
        <c:lblAlgn val="ctr"/>
        <c:lblOffset val="100"/>
        <c:noMultiLvlLbl val="0"/>
      </c:catAx>
      <c:valAx>
        <c:axId val="22093004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07767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Financial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7585958005249301E-2"/>
                  <c:y val="-9.1839101507660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6.72132545931758E-2"/>
                  <c:y val="-7.5150664306496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'Financial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'Financial Jobs'!$C$3:$C$8</c:f>
              <c:numCache>
                <c:formatCode>#,##0</c:formatCode>
                <c:ptCount val="6"/>
                <c:pt idx="0">
                  <c:v>18100</c:v>
                </c:pt>
                <c:pt idx="1">
                  <c:v>18200</c:v>
                </c:pt>
                <c:pt idx="2">
                  <c:v>18300</c:v>
                </c:pt>
                <c:pt idx="3">
                  <c:v>17300</c:v>
                </c:pt>
                <c:pt idx="4">
                  <c:v>16700</c:v>
                </c:pt>
                <c:pt idx="5">
                  <c:v>16300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971392"/>
        <c:axId val="220972928"/>
      </c:lineChart>
      <c:catAx>
        <c:axId val="220971392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0972928"/>
        <c:crosses val="autoZero"/>
        <c:auto val="1"/>
        <c:lblAlgn val="ctr"/>
        <c:lblOffset val="100"/>
        <c:noMultiLvlLbl val="0"/>
      </c:catAx>
      <c:valAx>
        <c:axId val="22097292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09713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Leisure and Hospitality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1"/>
              <c:layout>
                <c:manualLayout>
                  <c:x val="-9.6586395450568699E-2"/>
                  <c:y val="-0.11438230859440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1443547681539799"/>
                  <c:y val="-5.55555555555554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9.0919291338582703E-2"/>
                  <c:y val="-9.34789747026301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100546587926509"/>
                  <c:y val="-8.183615345954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'Hospitality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'Hospitality Jobs'!$B$3:$B$8</c:f>
              <c:numCache>
                <c:formatCode>#,##0</c:formatCode>
                <c:ptCount val="6"/>
                <c:pt idx="0">
                  <c:v>26400</c:v>
                </c:pt>
                <c:pt idx="1">
                  <c:v>26500</c:v>
                </c:pt>
                <c:pt idx="2">
                  <c:v>27000</c:v>
                </c:pt>
                <c:pt idx="3">
                  <c:v>27100</c:v>
                </c:pt>
                <c:pt idx="4">
                  <c:v>27300</c:v>
                </c:pt>
                <c:pt idx="5">
                  <c:v>27700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186304"/>
        <c:axId val="221204480"/>
      </c:lineChart>
      <c:catAx>
        <c:axId val="221186304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204480"/>
        <c:crosses val="autoZero"/>
        <c:auto val="1"/>
        <c:lblAlgn val="ctr"/>
        <c:lblOffset val="100"/>
        <c:noMultiLvlLbl val="0"/>
      </c:catAx>
      <c:valAx>
        <c:axId val="22120448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1863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Real Estate and Rental/Leasing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0.110332677165354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7.1474846894138203E-2"/>
                  <c:y val="6.0185185185185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'Real Estate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'Real Estate Jobs'!$B$3:$B$8</c:f>
              <c:numCache>
                <c:formatCode>#,##0</c:formatCode>
                <c:ptCount val="6"/>
                <c:pt idx="0">
                  <c:v>12159</c:v>
                </c:pt>
                <c:pt idx="1">
                  <c:v>12814</c:v>
                </c:pt>
                <c:pt idx="2">
                  <c:v>12748</c:v>
                </c:pt>
                <c:pt idx="3">
                  <c:v>12673</c:v>
                </c:pt>
                <c:pt idx="4">
                  <c:v>12712</c:v>
                </c:pt>
                <c:pt idx="5">
                  <c:v>12872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233536"/>
        <c:axId val="221235072"/>
      </c:lineChart>
      <c:catAx>
        <c:axId val="221233536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235072"/>
        <c:crosses val="autoZero"/>
        <c:auto val="1"/>
        <c:lblAlgn val="ctr"/>
        <c:lblOffset val="100"/>
        <c:noMultiLvlLbl val="0"/>
      </c:catAx>
      <c:valAx>
        <c:axId val="22123507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2335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Total Net Revenue By Categorty, Syracuse</a:t>
            </a:r>
          </a:p>
          <a:p>
            <a:pPr>
              <a:defRPr/>
            </a:pPr>
            <a:r>
              <a:rPr lang="en-US" sz="1200" b="0"/>
              <a:t>2012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-2.4438204589464888E-2"/>
                  <c:y val="0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9007492458472691E-2"/>
                  <c:y val="3.6455063680107102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4307121309921979E-3"/>
                  <c:y val="7.2910127360214204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'Net Revenue'!$A$3:$A$10</c:f>
              <c:strCache>
                <c:ptCount val="8"/>
                <c:pt idx="0">
                  <c:v>City Tax Levy</c:v>
                </c:pt>
                <c:pt idx="1">
                  <c:v>Departmental Income</c:v>
                </c:pt>
                <c:pt idx="2">
                  <c:v>Other Income</c:v>
                </c:pt>
                <c:pt idx="3">
                  <c:v>Real Property Tax Items</c:v>
                </c:pt>
                <c:pt idx="4">
                  <c:v>Sales Tax</c:v>
                </c:pt>
                <c:pt idx="5">
                  <c:v>School Tax Levy</c:v>
                </c:pt>
                <c:pt idx="6">
                  <c:v>Special Funds Revenue</c:v>
                </c:pt>
                <c:pt idx="7">
                  <c:v>State Aid</c:v>
                </c:pt>
              </c:strCache>
            </c:strRef>
          </c:cat>
          <c:val>
            <c:numRef>
              <c:f>'Net Revenue'!$C$3:$C$10</c:f>
              <c:numCache>
                <c:formatCode>0%</c:formatCode>
                <c:ptCount val="8"/>
                <c:pt idx="0">
                  <c:v>5.0975255959236264E-2</c:v>
                </c:pt>
                <c:pt idx="1">
                  <c:v>2.3205437554017022E-2</c:v>
                </c:pt>
                <c:pt idx="2">
                  <c:v>2.4955336173285592E-2</c:v>
                </c:pt>
                <c:pt idx="3">
                  <c:v>1.015542545074828E-2</c:v>
                </c:pt>
                <c:pt idx="4">
                  <c:v>0.11497177537440452</c:v>
                </c:pt>
                <c:pt idx="5">
                  <c:v>9.8279416727147517E-2</c:v>
                </c:pt>
                <c:pt idx="6">
                  <c:v>9.3608190437610386E-2</c:v>
                </c:pt>
                <c:pt idx="7">
                  <c:v>0.58384916232355044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Food Services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'Food Services'!$A$3:$A$8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'Food Services'!$B$3:$B$8</c:f>
              <c:numCache>
                <c:formatCode>#,##0</c:formatCode>
                <c:ptCount val="6"/>
                <c:pt idx="0">
                  <c:v>23802</c:v>
                </c:pt>
                <c:pt idx="1">
                  <c:v>23924</c:v>
                </c:pt>
                <c:pt idx="2">
                  <c:v>24300</c:v>
                </c:pt>
                <c:pt idx="3">
                  <c:v>24461</c:v>
                </c:pt>
                <c:pt idx="4">
                  <c:v>24946</c:v>
                </c:pt>
                <c:pt idx="5">
                  <c:v>25148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297280"/>
        <c:axId val="221303168"/>
      </c:lineChart>
      <c:catAx>
        <c:axId val="221297280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303168"/>
        <c:crosses val="autoZero"/>
        <c:auto val="1"/>
        <c:lblAlgn val="ctr"/>
        <c:lblOffset val="100"/>
        <c:noMultiLvlLbl val="0"/>
      </c:catAx>
      <c:valAx>
        <c:axId val="22130316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2972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Local Government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0546587926509103E-2"/>
                  <c:y val="-9.72222222222221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3926946631671001E-2"/>
                  <c:y val="-6.48148148148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'Local Government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'Local Government Jobs'!$B$3:$B$8</c:f>
              <c:numCache>
                <c:formatCode>#,##0</c:formatCode>
                <c:ptCount val="6"/>
                <c:pt idx="0">
                  <c:v>36571</c:v>
                </c:pt>
                <c:pt idx="1">
                  <c:v>36645</c:v>
                </c:pt>
                <c:pt idx="2">
                  <c:v>37195</c:v>
                </c:pt>
                <c:pt idx="3">
                  <c:v>37482</c:v>
                </c:pt>
                <c:pt idx="4">
                  <c:v>36728</c:v>
                </c:pt>
                <c:pt idx="5">
                  <c:v>35574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541504"/>
        <c:axId val="221543040"/>
      </c:lineChart>
      <c:catAx>
        <c:axId val="221541504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543040"/>
        <c:crosses val="autoZero"/>
        <c:auto val="1"/>
        <c:lblAlgn val="ctr"/>
        <c:lblOffset val="100"/>
        <c:noMultiLvlLbl val="0"/>
      </c:catAx>
      <c:valAx>
        <c:axId val="22154304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5415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Construction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0546587926509103E-2"/>
                  <c:y val="-0.12017818706917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'Construction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'Construction Jobs'!$B$3:$B$8</c:f>
              <c:numCache>
                <c:formatCode>#,##0</c:formatCode>
                <c:ptCount val="6"/>
                <c:pt idx="0">
                  <c:v>18692</c:v>
                </c:pt>
                <c:pt idx="1">
                  <c:v>18877</c:v>
                </c:pt>
                <c:pt idx="2">
                  <c:v>19032</c:v>
                </c:pt>
                <c:pt idx="3">
                  <c:v>17933</c:v>
                </c:pt>
                <c:pt idx="4">
                  <c:v>17249</c:v>
                </c:pt>
                <c:pt idx="5">
                  <c:v>16974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576576"/>
        <c:axId val="221668480"/>
      </c:lineChart>
      <c:catAx>
        <c:axId val="221576576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668480"/>
        <c:crosses val="autoZero"/>
        <c:auto val="1"/>
        <c:lblAlgn val="ctr"/>
        <c:lblOffset val="100"/>
        <c:noMultiLvlLbl val="0"/>
      </c:catAx>
      <c:valAx>
        <c:axId val="22166848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5765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Health Care and Assistance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  <a:endParaRPr lang="en-US" sz="12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1"/>
              <c:layout>
                <c:manualLayout>
                  <c:x val="-0.113110454943132"/>
                  <c:y val="-7.40740740740740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17213254593176"/>
                  <c:y val="-4.6296296296296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'Health Care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'Health Care Jobs'!$B$3:$B$8</c:f>
              <c:numCache>
                <c:formatCode>#,##0</c:formatCode>
                <c:ptCount val="6"/>
                <c:pt idx="0">
                  <c:v>39937</c:v>
                </c:pt>
                <c:pt idx="1">
                  <c:v>40819</c:v>
                </c:pt>
                <c:pt idx="2">
                  <c:v>44705</c:v>
                </c:pt>
                <c:pt idx="3">
                  <c:v>45012</c:v>
                </c:pt>
                <c:pt idx="4">
                  <c:v>45266</c:v>
                </c:pt>
                <c:pt idx="5">
                  <c:v>45400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906816"/>
        <c:axId val="221908352"/>
      </c:lineChart>
      <c:catAx>
        <c:axId val="221906816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908352"/>
        <c:crosses val="autoZero"/>
        <c:auto val="1"/>
        <c:lblAlgn val="ctr"/>
        <c:lblOffset val="100"/>
        <c:noMultiLvlLbl val="0"/>
      </c:catAx>
      <c:valAx>
        <c:axId val="22190835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9068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Allocation of Funds</a:t>
            </a:r>
            <a:r>
              <a:rPr lang="en-US" sz="1400" b="0" baseline="0"/>
              <a:t> By Service, Syracuse</a:t>
            </a:r>
          </a:p>
          <a:p>
            <a:pPr>
              <a:defRPr/>
            </a:pPr>
            <a:r>
              <a:rPr lang="en-US" sz="1200" b="0" baseline="0"/>
              <a:t>2012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Allocation!$A$3:$A$10</c:f>
              <c:strCache>
                <c:ptCount val="8"/>
                <c:pt idx="0">
                  <c:v>Aviation Funds</c:v>
                </c:pt>
                <c:pt idx="1">
                  <c:v>Debt Service and Capital</c:v>
                </c:pt>
                <c:pt idx="2">
                  <c:v>Department of Public Works</c:v>
                </c:pt>
                <c:pt idx="3">
                  <c:v>Fire Department</c:v>
                </c:pt>
                <c:pt idx="4">
                  <c:v>Neighborhood Development</c:v>
                </c:pt>
                <c:pt idx="5">
                  <c:v>Other Departments</c:v>
                </c:pt>
                <c:pt idx="6">
                  <c:v>Police Department</c:v>
                </c:pt>
                <c:pt idx="7">
                  <c:v>Water Fund</c:v>
                </c:pt>
              </c:strCache>
            </c:strRef>
          </c:cat>
          <c:val>
            <c:numRef>
              <c:f>Allocation!$C$3:$C$10</c:f>
              <c:numCache>
                <c:formatCode>0%</c:formatCode>
                <c:ptCount val="8"/>
                <c:pt idx="0">
                  <c:v>0.13327746374130531</c:v>
                </c:pt>
                <c:pt idx="1">
                  <c:v>8.9425845494937595E-2</c:v>
                </c:pt>
                <c:pt idx="2">
                  <c:v>0.1632264619171607</c:v>
                </c:pt>
                <c:pt idx="3">
                  <c:v>0.15733300124908667</c:v>
                </c:pt>
                <c:pt idx="4">
                  <c:v>6.6648812660319731E-2</c:v>
                </c:pt>
                <c:pt idx="5">
                  <c:v>7.0150917665071519E-2</c:v>
                </c:pt>
                <c:pt idx="6">
                  <c:v>0.23245046089538285</c:v>
                </c:pt>
                <c:pt idx="7">
                  <c:v>8.7487036376735605E-2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Mean Income Per</a:t>
            </a:r>
            <a:r>
              <a:rPr lang="en-US" sz="1400" baseline="0"/>
              <a:t> Person by Metropolitan Area</a:t>
            </a:r>
          </a:p>
          <a:p>
            <a:pPr>
              <a:defRPr sz="1400"/>
            </a:pPr>
            <a:r>
              <a:rPr lang="en-US" sz="1200" baseline="0"/>
              <a:t>2009-11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income!$A$2</c:f>
              <c:strCache>
                <c:ptCount val="1"/>
                <c:pt idx="0">
                  <c:v>Albany MSA</c:v>
                </c:pt>
              </c:strCache>
            </c:strRef>
          </c:tx>
          <c:marker>
            <c:symbol val="square"/>
            <c:size val="7"/>
            <c:spPr>
              <a:ln w="28575"/>
            </c:spPr>
          </c:marker>
          <c:dLbls>
            <c:dLbl>
              <c:idx val="0"/>
              <c:layout>
                <c:manualLayout>
                  <c:x val="-8.4038713910761106E-2"/>
                  <c:y val="-5.71428571428571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8.4038713910761204E-2"/>
                  <c:y val="-6.66666666666666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2372047244094493E-2"/>
                  <c:y val="-5.23809523809524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income!$B$1:$D$1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income!$B$2:$D$2</c:f>
              <c:numCache>
                <c:formatCode>"$"#,##0</c:formatCode>
                <c:ptCount val="3"/>
                <c:pt idx="0">
                  <c:v>45273</c:v>
                </c:pt>
                <c:pt idx="1">
                  <c:v>46254</c:v>
                </c:pt>
                <c:pt idx="2">
                  <c:v>47180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income!$A$3</c:f>
              <c:strCache>
                <c:ptCount val="1"/>
                <c:pt idx="0">
                  <c:v>Buffalo MSA</c:v>
                </c:pt>
              </c:strCache>
            </c:strRef>
          </c:tx>
          <c:marker>
            <c:symbol val="circle"/>
            <c:size val="7"/>
            <c:spPr>
              <a:ln w="28575"/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income!$B$1:$D$1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income!$B$3:$D$3</c:f>
              <c:numCache>
                <c:formatCode>"$"#,##0</c:formatCode>
                <c:ptCount val="3"/>
                <c:pt idx="0">
                  <c:v>39584</c:v>
                </c:pt>
                <c:pt idx="1">
                  <c:v>40401</c:v>
                </c:pt>
                <c:pt idx="2">
                  <c:v>41523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income!$A$4</c:f>
              <c:strCache>
                <c:ptCount val="1"/>
                <c:pt idx="0">
                  <c:v>Rochester MSA</c:v>
                </c:pt>
              </c:strCache>
            </c:strRef>
          </c:tx>
          <c:marker>
            <c:spPr>
              <a:ln w="28575"/>
            </c:spPr>
          </c:marker>
          <c:dPt>
            <c:idx val="0"/>
            <c:marker>
              <c:symbol val="triangle"/>
              <c:size val="7"/>
            </c:marker>
            <c:bubble3D val="0"/>
          </c:dPt>
          <c:dLbls>
            <c:dLbl>
              <c:idx val="0"/>
              <c:layout>
                <c:manualLayout>
                  <c:x val="-7.3845144356955397E-2"/>
                  <c:y val="-6.5238095238095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9.1534995625546803E-2"/>
                  <c:y val="-4.66666666666666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7.7646106736657894E-2"/>
                  <c:y val="-4.3809523809523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income!$B$1:$D$1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income!$B$4:$D$4</c:f>
              <c:numCache>
                <c:formatCode>"$"#,##0</c:formatCode>
                <c:ptCount val="3"/>
                <c:pt idx="0">
                  <c:v>41736</c:v>
                </c:pt>
                <c:pt idx="1">
                  <c:v>42558</c:v>
                </c:pt>
                <c:pt idx="2">
                  <c:v>43361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income!$A$5</c:f>
              <c:strCache>
                <c:ptCount val="1"/>
                <c:pt idx="0">
                  <c:v>Syracuse MSA</c:v>
                </c:pt>
              </c:strCache>
            </c:strRef>
          </c:tx>
          <c:marker>
            <c:symbol val="star"/>
            <c:size val="7"/>
            <c:spPr>
              <a:ln w="28575"/>
            </c:spPr>
          </c:marker>
          <c:dLbls>
            <c:dLbl>
              <c:idx val="0"/>
              <c:layout>
                <c:manualLayout>
                  <c:x val="-7.8483158355205598E-2"/>
                  <c:y val="4.28571428571428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7.8059273840769897E-2"/>
                  <c:y val="3.02114803625378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0837051618547706E-2"/>
                  <c:y val="2.498912635920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income!$B$1:$D$1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income!$B$5:$D$5</c:f>
              <c:numCache>
                <c:formatCode>"$"#,##0</c:formatCode>
                <c:ptCount val="3"/>
                <c:pt idx="0">
                  <c:v>41171</c:v>
                </c:pt>
                <c:pt idx="1">
                  <c:v>42114</c:v>
                </c:pt>
                <c:pt idx="2">
                  <c:v>42744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3542528"/>
        <c:axId val="203544064"/>
      </c:lineChart>
      <c:catAx>
        <c:axId val="20354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203544064"/>
        <c:crosses val="autoZero"/>
        <c:auto val="1"/>
        <c:lblAlgn val="ctr"/>
        <c:lblOffset val="100"/>
        <c:noMultiLvlLbl val="0"/>
      </c:catAx>
      <c:valAx>
        <c:axId val="203544064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35425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Employer Contributions</a:t>
            </a:r>
            <a:r>
              <a:rPr lang="en-US" sz="1400" b="0" baseline="0"/>
              <a:t> to Employee Pension and Insurance funds by Metropolitan Area</a:t>
            </a:r>
          </a:p>
          <a:p>
            <a:pPr>
              <a:defRPr/>
            </a:pPr>
            <a:r>
              <a:rPr lang="en-US" sz="1200" b="0" baseline="0"/>
              <a:t>2008-11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'contribution to pensions'!$A$3</c:f>
              <c:strCache>
                <c:ptCount val="1"/>
                <c:pt idx="0">
                  <c:v>Albany MSA</c:v>
                </c:pt>
              </c:strCache>
            </c:strRef>
          </c:tx>
          <c:marker>
            <c:symbol val="circle"/>
            <c:size val="7"/>
            <c:spPr>
              <a:ln w="28575"/>
            </c:spPr>
          </c:marker>
          <c:dLbls>
            <c:dLbl>
              <c:idx val="0"/>
              <c:layout>
                <c:manualLayout>
                  <c:x val="-6.5303587051618595E-2"/>
                  <c:y val="5.09259259259259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7.3636920384951898E-2"/>
                  <c:y val="6.0185185185185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0303587051618506E-2"/>
                  <c:y val="6.0185185185185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9.5859142607174097E-2"/>
                  <c:y val="5.55555555555556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'contribution to pensions'!$B$2:$E$2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'contribution to pensions'!$B$3:$E$3</c:f>
              <c:numCache>
                <c:formatCode>"$"#,##0</c:formatCode>
                <c:ptCount val="4"/>
                <c:pt idx="0">
                  <c:v>3317311</c:v>
                </c:pt>
                <c:pt idx="1">
                  <c:v>3456244</c:v>
                </c:pt>
                <c:pt idx="2">
                  <c:v>3517888</c:v>
                </c:pt>
                <c:pt idx="3">
                  <c:v>3598455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'contribution to pensions'!$A$4</c:f>
              <c:strCache>
                <c:ptCount val="1"/>
                <c:pt idx="0">
                  <c:v>Buffalo MSA</c:v>
                </c:pt>
              </c:strCache>
            </c:strRef>
          </c:tx>
          <c:spPr>
            <a:ln w="28575"/>
          </c:spPr>
          <c:marker>
            <c:symbol val="square"/>
            <c:size val="7"/>
            <c:spPr>
              <a:ln w="28575"/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'contribution to pensions'!$B$2:$E$2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'contribution to pensions'!$B$4:$E$4</c:f>
              <c:numCache>
                <c:formatCode>"$"#,##0</c:formatCode>
                <c:ptCount val="4"/>
                <c:pt idx="0">
                  <c:v>3735720</c:v>
                </c:pt>
                <c:pt idx="1">
                  <c:v>3810468</c:v>
                </c:pt>
                <c:pt idx="2">
                  <c:v>3925227</c:v>
                </c:pt>
                <c:pt idx="3">
                  <c:v>4051850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'contribution to pensions'!$A$5</c:f>
              <c:strCache>
                <c:ptCount val="1"/>
                <c:pt idx="0">
                  <c:v>Rochester MSA</c:v>
                </c:pt>
              </c:strCache>
            </c:strRef>
          </c:tx>
          <c:marker>
            <c:symbol val="triangle"/>
            <c:size val="7"/>
            <c:spPr>
              <a:ln w="28575"/>
            </c:spPr>
          </c:marker>
          <c:dLbls>
            <c:dLbl>
              <c:idx val="0"/>
              <c:layout>
                <c:manualLayout>
                  <c:x val="-6.0385525579794326E-2"/>
                  <c:y val="-2.755211830948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6.8536637838302994E-2"/>
                  <c:y val="-2.31482779741566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5859142607174E-2"/>
                  <c:y val="-3.24074074074073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9.5859142607174097E-2"/>
                  <c:y val="-3.70370370370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'contribution to pensions'!$B$2:$E$2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'contribution to pensions'!$B$5:$E$5</c:f>
              <c:numCache>
                <c:formatCode>"$"#,##0</c:formatCode>
                <c:ptCount val="4"/>
                <c:pt idx="0">
                  <c:v>3556876</c:v>
                </c:pt>
                <c:pt idx="1">
                  <c:v>3667020</c:v>
                </c:pt>
                <c:pt idx="2">
                  <c:v>3687688</c:v>
                </c:pt>
                <c:pt idx="3">
                  <c:v>3781554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'contribution to pensions'!$A$6</c:f>
              <c:strCache>
                <c:ptCount val="1"/>
                <c:pt idx="0">
                  <c:v>Syracuse MSA</c:v>
                </c:pt>
              </c:strCache>
            </c:strRef>
          </c:tx>
          <c:spPr>
            <a:ln w="28575"/>
          </c:spPr>
          <c:marker>
            <c:spPr>
              <a:ln w="28575"/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'contribution to pensions'!$B$2:$E$2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'contribution to pensions'!$B$6:$E$6</c:f>
              <c:numCache>
                <c:formatCode>"$"#,##0</c:formatCode>
                <c:ptCount val="4"/>
                <c:pt idx="0">
                  <c:v>2260399</c:v>
                </c:pt>
                <c:pt idx="1">
                  <c:v>2340606</c:v>
                </c:pt>
                <c:pt idx="2">
                  <c:v>2387336</c:v>
                </c:pt>
                <c:pt idx="3">
                  <c:v>2422583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3671424"/>
        <c:axId val="203672960"/>
      </c:lineChart>
      <c:catAx>
        <c:axId val="20367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203672960"/>
        <c:crosses val="autoZero"/>
        <c:auto val="1"/>
        <c:lblAlgn val="ctr"/>
        <c:lblOffset val="100"/>
        <c:noMultiLvlLbl val="0"/>
      </c:catAx>
      <c:valAx>
        <c:axId val="203672960"/>
        <c:scaling>
          <c:orientation val="minMax"/>
          <c:max val="4300000"/>
          <c:min val="200000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36714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Per Capita Real GDP by Metropolitan Area</a:t>
            </a:r>
          </a:p>
          <a:p>
            <a:pPr>
              <a:defRPr/>
            </a:pPr>
            <a:r>
              <a:rPr lang="en-US" sz="1200" b="0"/>
              <a:t>2008-11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CAPITA GDP'!$A$3</c:f>
              <c:strCache>
                <c:ptCount val="1"/>
                <c:pt idx="0">
                  <c:v>Albany MSA</c:v>
                </c:pt>
              </c:strCache>
            </c:strRef>
          </c:tx>
          <c:spPr>
            <a:ln w="28575"/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'PER CAPITA GDP'!$B$2:$E$2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'PER CAPITA GDP'!$B$3:$E$3</c:f>
              <c:numCache>
                <c:formatCode>"$"#,##0</c:formatCode>
                <c:ptCount val="4"/>
                <c:pt idx="0">
                  <c:v>39706</c:v>
                </c:pt>
                <c:pt idx="1">
                  <c:v>39929</c:v>
                </c:pt>
                <c:pt idx="2">
                  <c:v>40296</c:v>
                </c:pt>
                <c:pt idx="3">
                  <c:v>40505</c:v>
                </c:pt>
              </c:numCache>
            </c:numRef>
          </c:val>
        </c:ser>
        <c:ser>
          <c:idx val="1"/>
          <c:order val="1"/>
          <c:tx>
            <c:strRef>
              <c:f>'PER CAPITA GDP'!$A$4</c:f>
              <c:strCache>
                <c:ptCount val="1"/>
                <c:pt idx="0">
                  <c:v>Buffalo MSA</c:v>
                </c:pt>
              </c:strCache>
            </c:strRef>
          </c:tx>
          <c:spPr>
            <a:ln w="28575"/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'PER CAPITA GDP'!$B$2:$E$2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'PER CAPITA GDP'!$B$4:$E$4</c:f>
              <c:numCache>
                <c:formatCode>"$"#,##0</c:formatCode>
                <c:ptCount val="4"/>
                <c:pt idx="0">
                  <c:v>34067</c:v>
                </c:pt>
                <c:pt idx="1">
                  <c:v>33800</c:v>
                </c:pt>
                <c:pt idx="2">
                  <c:v>34545</c:v>
                </c:pt>
                <c:pt idx="3">
                  <c:v>35073</c:v>
                </c:pt>
              </c:numCache>
            </c:numRef>
          </c:val>
        </c:ser>
        <c:ser>
          <c:idx val="2"/>
          <c:order val="2"/>
          <c:tx>
            <c:strRef>
              <c:f>'PER CAPITA GDP'!$A$5</c:f>
              <c:strCache>
                <c:ptCount val="1"/>
                <c:pt idx="0">
                  <c:v>Rochester MSA</c:v>
                </c:pt>
              </c:strCache>
            </c:strRef>
          </c:tx>
          <c:spPr>
            <a:ln w="28575"/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'PER CAPITA GDP'!$B$2:$E$2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'PER CAPITA GDP'!$B$5:$E$5</c:f>
              <c:numCache>
                <c:formatCode>"$"#,##0</c:formatCode>
                <c:ptCount val="4"/>
                <c:pt idx="0">
                  <c:v>37488</c:v>
                </c:pt>
                <c:pt idx="1">
                  <c:v>36841</c:v>
                </c:pt>
                <c:pt idx="2">
                  <c:v>37777</c:v>
                </c:pt>
                <c:pt idx="3">
                  <c:v>37976</c:v>
                </c:pt>
              </c:numCache>
            </c:numRef>
          </c:val>
        </c:ser>
        <c:ser>
          <c:idx val="3"/>
          <c:order val="3"/>
          <c:tx>
            <c:strRef>
              <c:f>'PER CAPITA GDP'!$A$6</c:f>
              <c:strCache>
                <c:ptCount val="1"/>
                <c:pt idx="0">
                  <c:v>Syracuse MSA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'PER CAPITA GDP'!$B$2:$E$2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'PER CAPITA GDP'!$B$6:$E$6</c:f>
              <c:numCache>
                <c:formatCode>"$"#,##0</c:formatCode>
                <c:ptCount val="4"/>
                <c:pt idx="0">
                  <c:v>35939</c:v>
                </c:pt>
                <c:pt idx="1">
                  <c:v>34910</c:v>
                </c:pt>
                <c:pt idx="2">
                  <c:v>36272</c:v>
                </c:pt>
                <c:pt idx="3">
                  <c:v>35865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708672"/>
        <c:axId val="203714560"/>
      </c:barChart>
      <c:catAx>
        <c:axId val="20370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203714560"/>
        <c:crosses val="autoZero"/>
        <c:auto val="1"/>
        <c:lblAlgn val="ctr"/>
        <c:lblOffset val="100"/>
        <c:noMultiLvlLbl val="0"/>
      </c:catAx>
      <c:valAx>
        <c:axId val="203714560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37086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Total Employment, Syracuse MSA</a:t>
            </a:r>
          </a:p>
          <a:p>
            <a:pPr>
              <a:defRPr/>
            </a:pPr>
            <a:r>
              <a:rPr lang="en-US" sz="1200" b="0"/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employment'!$B$2</c:f>
              <c:strCache>
                <c:ptCount val="1"/>
                <c:pt idx="0">
                  <c:v>Total Employment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'total employment'!$A$3:$A$8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'total employment'!$B$3:$B$8</c:f>
              <c:numCache>
                <c:formatCode>#,##0</c:formatCode>
                <c:ptCount val="6"/>
                <c:pt idx="0">
                  <c:v>379855</c:v>
                </c:pt>
                <c:pt idx="1">
                  <c:v>384449</c:v>
                </c:pt>
                <c:pt idx="2">
                  <c:v>384663</c:v>
                </c:pt>
                <c:pt idx="3">
                  <c:v>375507</c:v>
                </c:pt>
                <c:pt idx="4">
                  <c:v>372308</c:v>
                </c:pt>
                <c:pt idx="5">
                  <c:v>373521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55296"/>
        <c:axId val="204056832"/>
      </c:lineChart>
      <c:catAx>
        <c:axId val="20405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04056832"/>
        <c:crosses val="autoZero"/>
        <c:auto val="1"/>
        <c:lblAlgn val="ctr"/>
        <c:lblOffset val="100"/>
        <c:noMultiLvlLbl val="0"/>
      </c:catAx>
      <c:valAx>
        <c:axId val="20405683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040552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Real GDP By</a:t>
            </a:r>
            <a:r>
              <a:rPr lang="en-US" sz="1400" b="0" baseline="0"/>
              <a:t> Metropolitan Statistical Area</a:t>
            </a:r>
          </a:p>
          <a:p>
            <a:pPr>
              <a:defRPr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'GDP by MSA'!$B$2</c:f>
              <c:strCache>
                <c:ptCount val="1"/>
                <c:pt idx="0">
                  <c:v>Real GDP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'GDP by MSA'!$A$3:$A$6</c:f>
              <c:strCache>
                <c:ptCount val="4"/>
                <c:pt idx="0">
                  <c:v>Rochester MSA</c:v>
                </c:pt>
                <c:pt idx="1">
                  <c:v>Buffalo MSA</c:v>
                </c:pt>
                <c:pt idx="2">
                  <c:v>Albany MSA</c:v>
                </c:pt>
                <c:pt idx="3">
                  <c:v>Syracuse MSA</c:v>
                </c:pt>
              </c:strCache>
            </c:strRef>
          </c:cat>
          <c:val>
            <c:numRef>
              <c:f>'GDP by MSA'!$B$3:$B$6</c:f>
              <c:numCache>
                <c:formatCode>"$"#,##0</c:formatCode>
                <c:ptCount val="4"/>
                <c:pt idx="0">
                  <c:v>40076000</c:v>
                </c:pt>
                <c:pt idx="1">
                  <c:v>39774000</c:v>
                </c:pt>
                <c:pt idx="2">
                  <c:v>35299000</c:v>
                </c:pt>
                <c:pt idx="3">
                  <c:v>23762000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080640"/>
        <c:axId val="204104064"/>
      </c:barChart>
      <c:catAx>
        <c:axId val="204080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204104064"/>
        <c:crosses val="autoZero"/>
        <c:auto val="1"/>
        <c:lblAlgn val="ctr"/>
        <c:lblOffset val="100"/>
        <c:noMultiLvlLbl val="0"/>
      </c:catAx>
      <c:valAx>
        <c:axId val="204104064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40806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3</xdr:row>
      <xdr:rowOff>139700</xdr:rowOff>
    </xdr:from>
    <xdr:to>
      <xdr:col>11</xdr:col>
      <xdr:colOff>342900</xdr:colOff>
      <xdr:row>27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10</xdr:row>
      <xdr:rowOff>152400</xdr:rowOff>
    </xdr:from>
    <xdr:to>
      <xdr:col>13</xdr:col>
      <xdr:colOff>215900</xdr:colOff>
      <xdr:row>21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10</xdr:row>
      <xdr:rowOff>25400</xdr:rowOff>
    </xdr:from>
    <xdr:to>
      <xdr:col>12</xdr:col>
      <xdr:colOff>254000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10</xdr:row>
      <xdr:rowOff>152400</xdr:rowOff>
    </xdr:from>
    <xdr:to>
      <xdr:col>12</xdr:col>
      <xdr:colOff>698500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10</xdr:row>
      <xdr:rowOff>152400</xdr:rowOff>
    </xdr:from>
    <xdr:to>
      <xdr:col>11</xdr:col>
      <xdr:colOff>368300</xdr:colOff>
      <xdr:row>19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9</xdr:row>
      <xdr:rowOff>177800</xdr:rowOff>
    </xdr:from>
    <xdr:to>
      <xdr:col>14</xdr:col>
      <xdr:colOff>152400</xdr:colOff>
      <xdr:row>21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5</xdr:row>
      <xdr:rowOff>152400</xdr:rowOff>
    </xdr:from>
    <xdr:to>
      <xdr:col>13</xdr:col>
      <xdr:colOff>812800</xdr:colOff>
      <xdr:row>23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736600</xdr:colOff>
      <xdr:row>8</xdr:row>
      <xdr:rowOff>139700</xdr:rowOff>
    </xdr:from>
    <xdr:to>
      <xdr:col>12</xdr:col>
      <xdr:colOff>355600</xdr:colOff>
      <xdr:row>24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1</xdr:row>
      <xdr:rowOff>25400</xdr:rowOff>
    </xdr:from>
    <xdr:to>
      <xdr:col>13</xdr:col>
      <xdr:colOff>279400</xdr:colOff>
      <xdr:row>28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19050</xdr:rowOff>
    </xdr:from>
    <xdr:to>
      <xdr:col>12</xdr:col>
      <xdr:colOff>571500</xdr:colOff>
      <xdr:row>34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2</xdr:row>
      <xdr:rowOff>127000</xdr:rowOff>
    </xdr:from>
    <xdr:to>
      <xdr:col>12</xdr:col>
      <xdr:colOff>647700</xdr:colOff>
      <xdr:row>17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9</xdr:row>
      <xdr:rowOff>146050</xdr:rowOff>
    </xdr:from>
    <xdr:to>
      <xdr:col>10</xdr:col>
      <xdr:colOff>63500</xdr:colOff>
      <xdr:row>29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251279</xdr:colOff>
      <xdr:row>4</xdr:row>
      <xdr:rowOff>39007</xdr:rowOff>
    </xdr:from>
    <xdr:to>
      <xdr:col>14</xdr:col>
      <xdr:colOff>175079</xdr:colOff>
      <xdr:row>30</xdr:row>
      <xdr:rowOff>127907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527423</xdr:colOff>
      <xdr:row>4</xdr:row>
      <xdr:rowOff>17182</xdr:rowOff>
    </xdr:from>
    <xdr:to>
      <xdr:col>14</xdr:col>
      <xdr:colOff>514723</xdr:colOff>
      <xdr:row>20</xdr:row>
      <xdr:rowOff>168088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10</xdr:row>
      <xdr:rowOff>146050</xdr:rowOff>
    </xdr:from>
    <xdr:to>
      <xdr:col>12</xdr:col>
      <xdr:colOff>254000</xdr:colOff>
      <xdr:row>25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5</xdr:row>
      <xdr:rowOff>139700</xdr:rowOff>
    </xdr:from>
    <xdr:to>
      <xdr:col>12</xdr:col>
      <xdr:colOff>406400</xdr:colOff>
      <xdr:row>25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7</xdr:row>
      <xdr:rowOff>101600</xdr:rowOff>
    </xdr:from>
    <xdr:to>
      <xdr:col>12</xdr:col>
      <xdr:colOff>406400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10</xdr:row>
      <xdr:rowOff>146050</xdr:rowOff>
    </xdr:from>
    <xdr:to>
      <xdr:col>12</xdr:col>
      <xdr:colOff>406400</xdr:colOff>
      <xdr:row>22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8</xdr:row>
      <xdr:rowOff>76200</xdr:rowOff>
    </xdr:from>
    <xdr:to>
      <xdr:col>11</xdr:col>
      <xdr:colOff>609600</xdr:colOff>
      <xdr:row>15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12</xdr:row>
      <xdr:rowOff>50800</xdr:rowOff>
    </xdr:from>
    <xdr:to>
      <xdr:col>12</xdr:col>
      <xdr:colOff>406400</xdr:colOff>
      <xdr:row>25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10</xdr:row>
      <xdr:rowOff>146050</xdr:rowOff>
    </xdr:from>
    <xdr:to>
      <xdr:col>12</xdr:col>
      <xdr:colOff>406400</xdr:colOff>
      <xdr:row>20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10</xdr:row>
      <xdr:rowOff>146050</xdr:rowOff>
    </xdr:from>
    <xdr:to>
      <xdr:col>10</xdr:col>
      <xdr:colOff>50800</xdr:colOff>
      <xdr:row>22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736600</xdr:colOff>
      <xdr:row>6</xdr:row>
      <xdr:rowOff>101600</xdr:rowOff>
    </xdr:from>
    <xdr:to>
      <xdr:col>9</xdr:col>
      <xdr:colOff>355600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3</xdr:row>
      <xdr:rowOff>6350</xdr:rowOff>
    </xdr:from>
    <xdr:to>
      <xdr:col>12</xdr:col>
      <xdr:colOff>63500</xdr:colOff>
      <xdr:row>14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10</xdr:row>
      <xdr:rowOff>146050</xdr:rowOff>
    </xdr:from>
    <xdr:to>
      <xdr:col>11</xdr:col>
      <xdr:colOff>0</xdr:colOff>
      <xdr:row>21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14</xdr:row>
      <xdr:rowOff>101600</xdr:rowOff>
    </xdr:from>
    <xdr:to>
      <xdr:col>11</xdr:col>
      <xdr:colOff>330200</xdr:colOff>
      <xdr:row>25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14</xdr:row>
      <xdr:rowOff>88900</xdr:rowOff>
    </xdr:from>
    <xdr:to>
      <xdr:col>10</xdr:col>
      <xdr:colOff>279400</xdr:colOff>
      <xdr:row>25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3</xdr:row>
      <xdr:rowOff>127000</xdr:rowOff>
    </xdr:from>
    <xdr:to>
      <xdr:col>11</xdr:col>
      <xdr:colOff>88900</xdr:colOff>
      <xdr:row>24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10</xdr:row>
      <xdr:rowOff>63500</xdr:rowOff>
    </xdr:from>
    <xdr:to>
      <xdr:col>9</xdr:col>
      <xdr:colOff>800100</xdr:colOff>
      <xdr:row>26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8</xdr:row>
      <xdr:rowOff>50800</xdr:rowOff>
    </xdr:from>
    <xdr:to>
      <xdr:col>12</xdr:col>
      <xdr:colOff>419100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11</xdr:row>
      <xdr:rowOff>63500</xdr:rowOff>
    </xdr:from>
    <xdr:to>
      <xdr:col>13</xdr:col>
      <xdr:colOff>279400</xdr:colOff>
      <xdr:row>25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14</xdr:row>
      <xdr:rowOff>38100</xdr:rowOff>
    </xdr:from>
    <xdr:to>
      <xdr:col>12</xdr:col>
      <xdr:colOff>406400</xdr:colOff>
      <xdr:row>25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10</xdr:row>
      <xdr:rowOff>152400</xdr:rowOff>
    </xdr:from>
    <xdr:to>
      <xdr:col>12</xdr:col>
      <xdr:colOff>292100</xdr:colOff>
      <xdr:row>25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 TargetMode="External"/><Relationship Id="rId7" Type="http://schemas.openxmlformats.org/officeDocument/2006/relationships/drawing" Target="../drawings/drawing11.xml"/><Relationship Id="rId2" Type="http://schemas.openxmlformats.org/officeDocument/2006/relationships/hyperlink" Target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 TargetMode="External"/><Relationship Id="rId1" Type="http://schemas.openxmlformats.org/officeDocument/2006/relationships/hyperlink" Target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 TargetMode="External"/><Relationship Id="rId6" Type="http://schemas.openxmlformats.org/officeDocument/2006/relationships/hyperlink" Target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 TargetMode="External"/><Relationship Id="rId5" Type="http://schemas.openxmlformats.org/officeDocument/2006/relationships/hyperlink" Target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 TargetMode="External"/><Relationship Id="rId4" Type="http://schemas.openxmlformats.org/officeDocument/2006/relationships/hyperlink" Target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 TargetMode="External"/><Relationship Id="rId7" Type="http://schemas.openxmlformats.org/officeDocument/2006/relationships/drawing" Target="../drawings/drawing12.xml"/><Relationship Id="rId2" Type="http://schemas.openxmlformats.org/officeDocument/2006/relationships/hyperlink" Target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 TargetMode="External"/><Relationship Id="rId1" Type="http://schemas.openxmlformats.org/officeDocument/2006/relationships/hyperlink" Target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 TargetMode="External"/><Relationship Id="rId6" Type="http://schemas.openxmlformats.org/officeDocument/2006/relationships/hyperlink" Target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 TargetMode="External"/><Relationship Id="rId5" Type="http://schemas.openxmlformats.org/officeDocument/2006/relationships/hyperlink" Target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 TargetMode="External"/><Relationship Id="rId4" Type="http://schemas.openxmlformats.org/officeDocument/2006/relationships/hyperlink" Target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 TargetMode="External"/><Relationship Id="rId7" Type="http://schemas.openxmlformats.org/officeDocument/2006/relationships/drawing" Target="../drawings/drawing13.xml"/><Relationship Id="rId2" Type="http://schemas.openxmlformats.org/officeDocument/2006/relationships/hyperlink" Target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 TargetMode="External"/><Relationship Id="rId1" Type="http://schemas.openxmlformats.org/officeDocument/2006/relationships/hyperlink" Target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 TargetMode="External"/><Relationship Id="rId6" Type="http://schemas.openxmlformats.org/officeDocument/2006/relationships/hyperlink" Target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 TargetMode="External"/><Relationship Id="rId5" Type="http://schemas.openxmlformats.org/officeDocument/2006/relationships/hyperlink" Target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 TargetMode="External"/><Relationship Id="rId4" Type="http://schemas.openxmlformats.org/officeDocument/2006/relationships/hyperlink" Target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40&amp;MajorAreaKey=5&amp;GeoStateKey=5&amp;GeoFipsReis=XX&amp;TableIdReal=33&amp;LineKey=1500&amp;YearReis=2011&amp;YearReisBegin=-1&amp;YearReisEnd=-1&amp;UnitOfMeasureKeyReis=PercentChange&amp;RankKeyReis=1&amp;Drill=1&amp;nRange=5" TargetMode="External"/><Relationship Id="rId2" Type="http://schemas.openxmlformats.org/officeDocument/2006/relationships/hyperlink" Target="http://www.bea.gov/iTable/drilldown.cfm?reqid=70&amp;stepnum=40&amp;MajorAreaKey=5&amp;GeoStateKey=5&amp;GeoFipsReis=XX&amp;TableIdReal=33&amp;LineKey=1500&amp;YearReis=2010&amp;YearReisBegin=-1&amp;YearReisEnd=-1&amp;UnitOfMeasureKeyReis=PercentChange&amp;RankKeyReis=1&amp;Drill=1&amp;nRange=5" TargetMode="External"/><Relationship Id="rId1" Type="http://schemas.openxmlformats.org/officeDocument/2006/relationships/hyperlink" Target="http://www.bea.gov/iTable/drilldown.cfm?reqid=70&amp;stepnum=40&amp;MajorAreaKey=5&amp;GeoStateKey=5&amp;GeoFipsReis=XX&amp;TableIdReal=33&amp;LineKey=1500&amp;YearReis=2009&amp;YearReisBegin=-1&amp;YearReisEnd=-1&amp;UnitOfMeasureKeyReis=PercentChange&amp;RankKeyReis=1&amp;Drill=1&amp;nRange=5" TargetMode="External"/><Relationship Id="rId4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 TargetMode="External"/><Relationship Id="rId7" Type="http://schemas.openxmlformats.org/officeDocument/2006/relationships/drawing" Target="../drawings/drawing30.xml"/><Relationship Id="rId2" Type="http://schemas.openxmlformats.org/officeDocument/2006/relationships/hyperlink" Target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 TargetMode="External"/><Relationship Id="rId1" Type="http://schemas.openxmlformats.org/officeDocument/2006/relationships/hyperlink" Target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 TargetMode="External"/><Relationship Id="rId6" Type="http://schemas.openxmlformats.org/officeDocument/2006/relationships/hyperlink" Target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 TargetMode="External"/><Relationship Id="rId5" Type="http://schemas.openxmlformats.org/officeDocument/2006/relationships/hyperlink" Target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 TargetMode="External"/><Relationship Id="rId4" Type="http://schemas.openxmlformats.org/officeDocument/2006/relationships/hyperlink" Target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 TargetMode="External"/><Relationship Id="rId7" Type="http://schemas.openxmlformats.org/officeDocument/2006/relationships/drawing" Target="../drawings/drawing31.xml"/><Relationship Id="rId2" Type="http://schemas.openxmlformats.org/officeDocument/2006/relationships/hyperlink" Target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 TargetMode="External"/><Relationship Id="rId1" Type="http://schemas.openxmlformats.org/officeDocument/2006/relationships/hyperlink" Target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 TargetMode="External"/><Relationship Id="rId6" Type="http://schemas.openxmlformats.org/officeDocument/2006/relationships/hyperlink" Target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 TargetMode="External"/><Relationship Id="rId5" Type="http://schemas.openxmlformats.org/officeDocument/2006/relationships/hyperlink" Target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 TargetMode="External"/><Relationship Id="rId4" Type="http://schemas.openxmlformats.org/officeDocument/2006/relationships/hyperlink" Target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 TargetMode="External"/><Relationship Id="rId7" Type="http://schemas.openxmlformats.org/officeDocument/2006/relationships/drawing" Target="../drawings/drawing32.xml"/><Relationship Id="rId2" Type="http://schemas.openxmlformats.org/officeDocument/2006/relationships/hyperlink" Target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 TargetMode="External"/><Relationship Id="rId1" Type="http://schemas.openxmlformats.org/officeDocument/2006/relationships/hyperlink" Target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 TargetMode="External"/><Relationship Id="rId6" Type="http://schemas.openxmlformats.org/officeDocument/2006/relationships/hyperlink" Target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 TargetMode="External"/><Relationship Id="rId5" Type="http://schemas.openxmlformats.org/officeDocument/2006/relationships/hyperlink" Target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 TargetMode="External"/><Relationship Id="rId4" Type="http://schemas.openxmlformats.org/officeDocument/2006/relationships/hyperlink" Target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 TargetMode="External"/><Relationship Id="rId7" Type="http://schemas.openxmlformats.org/officeDocument/2006/relationships/drawing" Target="../drawings/drawing33.xml"/><Relationship Id="rId2" Type="http://schemas.openxmlformats.org/officeDocument/2006/relationships/hyperlink" Target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 TargetMode="External"/><Relationship Id="rId1" Type="http://schemas.openxmlformats.org/officeDocument/2006/relationships/hyperlink" Target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 TargetMode="External"/><Relationship Id="rId6" Type="http://schemas.openxmlformats.org/officeDocument/2006/relationships/hyperlink" Target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 TargetMode="External"/><Relationship Id="rId5" Type="http://schemas.openxmlformats.org/officeDocument/2006/relationships/hyperlink" Target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 TargetMode="External"/><Relationship Id="rId4" Type="http://schemas.openxmlformats.org/officeDocument/2006/relationships/hyperlink" Target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="85" zoomScaleNormal="85" workbookViewId="0">
      <selection activeCell="M8" sqref="M8:N9"/>
    </sheetView>
  </sheetViews>
  <sheetFormatPr defaultColWidth="11" defaultRowHeight="15.75" x14ac:dyDescent="0.25"/>
  <cols>
    <col min="1" max="1" width="34.125" bestFit="1" customWidth="1"/>
    <col min="2" max="2" width="16.375" bestFit="1" customWidth="1"/>
    <col min="13" max="14" width="7.75" bestFit="1" customWidth="1"/>
  </cols>
  <sheetData>
    <row r="1" spans="1:14" x14ac:dyDescent="0.25">
      <c r="A1" s="71" t="s">
        <v>88</v>
      </c>
      <c r="B1" s="71" t="s">
        <v>89</v>
      </c>
    </row>
    <row r="2" spans="1:14" x14ac:dyDescent="0.25">
      <c r="A2" t="s">
        <v>90</v>
      </c>
      <c r="B2" s="2">
        <v>18780</v>
      </c>
    </row>
    <row r="3" spans="1:14" x14ac:dyDescent="0.25">
      <c r="A3" t="s">
        <v>91</v>
      </c>
      <c r="B3" s="2">
        <v>23930</v>
      </c>
    </row>
    <row r="4" spans="1:14" x14ac:dyDescent="0.25">
      <c r="A4" t="s">
        <v>92</v>
      </c>
      <c r="B4" s="2">
        <v>30460</v>
      </c>
    </row>
    <row r="5" spans="1:14" x14ac:dyDescent="0.25">
      <c r="A5" t="s">
        <v>93</v>
      </c>
      <c r="B5" s="2">
        <v>31560</v>
      </c>
    </row>
    <row r="6" spans="1:14" x14ac:dyDescent="0.25">
      <c r="A6" t="s">
        <v>94</v>
      </c>
      <c r="B6" s="2">
        <v>33220</v>
      </c>
    </row>
    <row r="7" spans="1:14" x14ac:dyDescent="0.25">
      <c r="A7" t="s">
        <v>95</v>
      </c>
      <c r="B7" s="2">
        <v>41680</v>
      </c>
    </row>
    <row r="8" spans="1:14" x14ac:dyDescent="0.25">
      <c r="A8" t="s">
        <v>96</v>
      </c>
      <c r="B8" s="2">
        <v>54920</v>
      </c>
      <c r="M8" s="5" t="s">
        <v>12</v>
      </c>
      <c r="N8" s="5" t="s">
        <v>13</v>
      </c>
    </row>
    <row r="9" spans="1:14" x14ac:dyDescent="0.25">
      <c r="A9" t="s">
        <v>97</v>
      </c>
      <c r="B9" s="2">
        <v>54930</v>
      </c>
      <c r="M9" s="11">
        <f>AVERAGE(B19:B27)</f>
        <v>38706.666666666664</v>
      </c>
      <c r="N9" s="11">
        <f>MEDIAN(B19:B27)</f>
        <v>33220</v>
      </c>
    </row>
    <row r="10" spans="1:14" x14ac:dyDescent="0.25">
      <c r="A10" t="s">
        <v>98</v>
      </c>
      <c r="B10" s="2">
        <v>58880</v>
      </c>
    </row>
    <row r="17" spans="1:2" ht="18.75" x14ac:dyDescent="0.3">
      <c r="A17" s="92" t="s">
        <v>111</v>
      </c>
      <c r="B17" s="92"/>
    </row>
    <row r="18" spans="1:2" x14ac:dyDescent="0.25">
      <c r="A18" s="8" t="s">
        <v>88</v>
      </c>
      <c r="B18" s="8" t="s">
        <v>89</v>
      </c>
    </row>
    <row r="19" spans="1:2" x14ac:dyDescent="0.25">
      <c r="A19" s="72" t="s">
        <v>98</v>
      </c>
      <c r="B19" s="73">
        <v>58880</v>
      </c>
    </row>
    <row r="20" spans="1:2" x14ac:dyDescent="0.25">
      <c r="A20" s="72" t="s">
        <v>96</v>
      </c>
      <c r="B20" s="73">
        <v>54920</v>
      </c>
    </row>
    <row r="21" spans="1:2" x14ac:dyDescent="0.25">
      <c r="A21" s="72" t="s">
        <v>90</v>
      </c>
      <c r="B21" s="73">
        <v>18780</v>
      </c>
    </row>
    <row r="22" spans="1:2" x14ac:dyDescent="0.25">
      <c r="A22" s="72" t="s">
        <v>97</v>
      </c>
      <c r="B22" s="73">
        <v>54930</v>
      </c>
    </row>
    <row r="23" spans="1:2" x14ac:dyDescent="0.25">
      <c r="A23" s="72" t="s">
        <v>95</v>
      </c>
      <c r="B23" s="73">
        <v>41680</v>
      </c>
    </row>
    <row r="24" spans="1:2" x14ac:dyDescent="0.25">
      <c r="A24" s="72" t="s">
        <v>93</v>
      </c>
      <c r="B24" s="73">
        <v>31560</v>
      </c>
    </row>
    <row r="25" spans="1:2" x14ac:dyDescent="0.25">
      <c r="A25" s="72" t="s">
        <v>94</v>
      </c>
      <c r="B25" s="73">
        <v>33220</v>
      </c>
    </row>
    <row r="26" spans="1:2" x14ac:dyDescent="0.25">
      <c r="A26" s="72" t="s">
        <v>91</v>
      </c>
      <c r="B26" s="73">
        <v>23930</v>
      </c>
    </row>
    <row r="27" spans="1:2" x14ac:dyDescent="0.25">
      <c r="A27" s="72" t="s">
        <v>92</v>
      </c>
      <c r="B27" s="73">
        <v>30460</v>
      </c>
    </row>
  </sheetData>
  <mergeCells count="1">
    <mergeCell ref="A17:B17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G1" zoomScale="85" zoomScaleNormal="85" workbookViewId="0">
      <selection activeCell="P22" sqref="P22"/>
    </sheetView>
  </sheetViews>
  <sheetFormatPr defaultColWidth="11" defaultRowHeight="15.75" x14ac:dyDescent="0.25"/>
  <cols>
    <col min="1" max="1" width="5.375" bestFit="1" customWidth="1"/>
    <col min="2" max="2" width="10.375" bestFit="1" customWidth="1"/>
    <col min="3" max="3" width="14" bestFit="1" customWidth="1"/>
    <col min="15" max="16" width="10.375" bestFit="1" customWidth="1"/>
  </cols>
  <sheetData>
    <row r="1" spans="1:16" ht="18.75" x14ac:dyDescent="0.25">
      <c r="A1" s="93" t="s">
        <v>115</v>
      </c>
      <c r="B1" s="93"/>
      <c r="C1" s="93"/>
    </row>
    <row r="2" spans="1:16" x14ac:dyDescent="0.25">
      <c r="A2" s="5" t="s">
        <v>32</v>
      </c>
      <c r="B2" s="5" t="s">
        <v>33</v>
      </c>
      <c r="C2" s="5" t="s">
        <v>29</v>
      </c>
    </row>
    <row r="3" spans="1:16" x14ac:dyDescent="0.25">
      <c r="A3" s="28" t="s">
        <v>34</v>
      </c>
      <c r="B3" s="6">
        <v>3298000</v>
      </c>
      <c r="C3" s="80"/>
    </row>
    <row r="4" spans="1:16" x14ac:dyDescent="0.25">
      <c r="A4" s="28" t="s">
        <v>35</v>
      </c>
      <c r="B4" s="6">
        <v>3431000</v>
      </c>
      <c r="C4" s="80">
        <v>0.04</v>
      </c>
    </row>
    <row r="5" spans="1:16" x14ac:dyDescent="0.25">
      <c r="A5" s="28" t="s">
        <v>36</v>
      </c>
      <c r="B5" s="6">
        <v>3083000</v>
      </c>
      <c r="C5" s="80">
        <v>-0.10100000000000001</v>
      </c>
    </row>
    <row r="6" spans="1:16" x14ac:dyDescent="0.25">
      <c r="A6" s="28" t="s">
        <v>37</v>
      </c>
      <c r="B6" s="6">
        <v>2871000</v>
      </c>
      <c r="C6" s="80">
        <v>-6.9000000000000006E-2</v>
      </c>
      <c r="O6" s="5" t="s">
        <v>12</v>
      </c>
      <c r="P6" s="5" t="s">
        <v>13</v>
      </c>
    </row>
    <row r="7" spans="1:16" x14ac:dyDescent="0.25">
      <c r="A7" s="28" t="s">
        <v>38</v>
      </c>
      <c r="B7" s="6">
        <v>3115000</v>
      </c>
      <c r="C7" s="80">
        <v>8.5000000000000006E-2</v>
      </c>
      <c r="O7" s="11">
        <f>AVERAGE(B3:B8)</f>
        <v>3167000</v>
      </c>
      <c r="P7" s="11">
        <f>MEDIAN(B3:B8)</f>
        <v>3159500</v>
      </c>
    </row>
    <row r="8" spans="1:16" x14ac:dyDescent="0.25">
      <c r="A8" s="28" t="s">
        <v>39</v>
      </c>
      <c r="B8" s="6">
        <v>3204000</v>
      </c>
      <c r="C8" s="80">
        <v>2.9000000000000001E-2</v>
      </c>
    </row>
    <row r="18" spans="3:3" x14ac:dyDescent="0.25">
      <c r="C18" s="27">
        <f>(B8-B3)/B3</f>
        <v>-2.8502122498483929E-2</v>
      </c>
    </row>
  </sheetData>
  <mergeCells count="1">
    <mergeCell ref="A1:C1"/>
  </mergeCells>
  <pageMargins left="0.75" right="0.75" top="1" bottom="1" header="0.5" footer="0.5"/>
  <ignoredErrors>
    <ignoredError sqref="A3:A8" numberStoredAsText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N3" sqref="N3:O4"/>
    </sheetView>
  </sheetViews>
  <sheetFormatPr defaultColWidth="11" defaultRowHeight="15.75" x14ac:dyDescent="0.25"/>
  <cols>
    <col min="1" max="1" width="5.375" bestFit="1" customWidth="1"/>
    <col min="2" max="2" width="10.375" bestFit="1" customWidth="1"/>
    <col min="3" max="3" width="14" bestFit="1" customWidth="1"/>
    <col min="14" max="15" width="9.875" bestFit="1" customWidth="1"/>
  </cols>
  <sheetData>
    <row r="1" spans="1:15" ht="18.75" x14ac:dyDescent="0.25">
      <c r="A1" s="93" t="s">
        <v>116</v>
      </c>
      <c r="B1" s="93"/>
      <c r="C1" s="93"/>
    </row>
    <row r="2" spans="1:15" x14ac:dyDescent="0.25">
      <c r="A2" s="5" t="s">
        <v>32</v>
      </c>
      <c r="B2" s="5" t="s">
        <v>31</v>
      </c>
      <c r="C2" s="5" t="s">
        <v>29</v>
      </c>
    </row>
    <row r="3" spans="1:15" x14ac:dyDescent="0.25">
      <c r="A3" s="28" t="s">
        <v>34</v>
      </c>
      <c r="B3" s="21">
        <v>1919000</v>
      </c>
      <c r="C3" s="23"/>
      <c r="E3" s="27">
        <f>(B8-B3)/B3</f>
        <v>9.7967691505992702E-2</v>
      </c>
      <c r="N3" s="5" t="s">
        <v>12</v>
      </c>
      <c r="O3" s="5" t="s">
        <v>13</v>
      </c>
    </row>
    <row r="4" spans="1:15" x14ac:dyDescent="0.25">
      <c r="A4" s="28" t="s">
        <v>35</v>
      </c>
      <c r="B4" s="21">
        <v>1944000</v>
      </c>
      <c r="C4" s="14">
        <v>1.2999999999999999E-2</v>
      </c>
      <c r="E4" s="27"/>
      <c r="N4" s="11">
        <f>AVERAGE(B3:B8)</f>
        <v>2021666.6666666667</v>
      </c>
      <c r="O4" s="11">
        <f>MEDIAN(B3:B8)</f>
        <v>2012500</v>
      </c>
    </row>
    <row r="5" spans="1:15" x14ac:dyDescent="0.25">
      <c r="A5" s="28" t="s">
        <v>36</v>
      </c>
      <c r="B5" s="21">
        <v>1873000</v>
      </c>
      <c r="C5" s="14">
        <v>-3.6999999999999998E-2</v>
      </c>
    </row>
    <row r="6" spans="1:15" x14ac:dyDescent="0.25">
      <c r="A6" s="28" t="s">
        <v>37</v>
      </c>
      <c r="B6" s="21">
        <v>2081000</v>
      </c>
      <c r="C6" s="14">
        <v>0.111</v>
      </c>
    </row>
    <row r="7" spans="1:15" x14ac:dyDescent="0.25">
      <c r="A7" s="28" t="s">
        <v>38</v>
      </c>
      <c r="B7" s="21">
        <v>2206000</v>
      </c>
      <c r="C7" s="14">
        <v>0.06</v>
      </c>
    </row>
    <row r="8" spans="1:15" x14ac:dyDescent="0.25">
      <c r="A8" s="28" t="s">
        <v>39</v>
      </c>
      <c r="B8" s="21">
        <v>2107000</v>
      </c>
      <c r="C8" s="14">
        <v>-4.4999999999999998E-2</v>
      </c>
    </row>
  </sheetData>
  <mergeCells count="1">
    <mergeCell ref="A1:C1"/>
  </mergeCells>
  <hyperlinks>
    <hyperlink ref="A3" r:id="rId1" tooltip="Click to rank" display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/>
    <hyperlink ref="A4" r:id="rId2" tooltip="Click to rank" display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/>
    <hyperlink ref="A5" r:id="rId3" tooltip="Click to rank" display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/>
    <hyperlink ref="A6" r:id="rId4" tooltip="Click to rank" display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/>
    <hyperlink ref="A7" r:id="rId5" tooltip="Click to rank" display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/>
    <hyperlink ref="A8" r:id="rId6" tooltip="Click to rank" display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O4" sqref="O4:P5"/>
    </sheetView>
  </sheetViews>
  <sheetFormatPr defaultColWidth="11" defaultRowHeight="15.75" x14ac:dyDescent="0.25"/>
  <cols>
    <col min="1" max="1" width="5.375" bestFit="1" customWidth="1"/>
    <col min="2" max="2" width="12.875" bestFit="1" customWidth="1"/>
    <col min="3" max="3" width="14" bestFit="1" customWidth="1"/>
    <col min="15" max="16" width="11.125" bestFit="1" customWidth="1"/>
  </cols>
  <sheetData>
    <row r="1" spans="1:16" ht="18.75" x14ac:dyDescent="0.25">
      <c r="A1" s="93" t="s">
        <v>117</v>
      </c>
      <c r="B1" s="93"/>
      <c r="C1" s="93"/>
    </row>
    <row r="2" spans="1:16" x14ac:dyDescent="0.25">
      <c r="A2" s="5" t="s">
        <v>32</v>
      </c>
      <c r="B2" s="5" t="s">
        <v>31</v>
      </c>
      <c r="C2" s="5" t="s">
        <v>29</v>
      </c>
    </row>
    <row r="3" spans="1:16" x14ac:dyDescent="0.25">
      <c r="A3" s="28" t="s">
        <v>34</v>
      </c>
      <c r="B3" s="21">
        <v>1670000</v>
      </c>
      <c r="C3" s="10"/>
    </row>
    <row r="4" spans="1:16" x14ac:dyDescent="0.25">
      <c r="A4" s="28" t="s">
        <v>35</v>
      </c>
      <c r="B4" s="21">
        <v>1764000</v>
      </c>
      <c r="C4" s="29">
        <v>5.6000000000000001E-2</v>
      </c>
      <c r="O4" s="81" t="s">
        <v>12</v>
      </c>
      <c r="P4" s="81" t="s">
        <v>13</v>
      </c>
    </row>
    <row r="5" spans="1:16" x14ac:dyDescent="0.25">
      <c r="A5" s="28" t="s">
        <v>36</v>
      </c>
      <c r="B5" s="21">
        <v>1558000</v>
      </c>
      <c r="C5" s="29">
        <v>-0.1168</v>
      </c>
      <c r="O5" s="75">
        <f>AVERAGE(B3:B8)</f>
        <v>1551833.3333333333</v>
      </c>
      <c r="P5" s="75">
        <f>MEDIAN(B3:B8)</f>
        <v>1543500</v>
      </c>
    </row>
    <row r="6" spans="1:16" x14ac:dyDescent="0.25">
      <c r="A6" s="28" t="s">
        <v>37</v>
      </c>
      <c r="B6" s="21">
        <v>1529000</v>
      </c>
      <c r="C6" s="29">
        <v>-1.9E-2</v>
      </c>
    </row>
    <row r="7" spans="1:16" x14ac:dyDescent="0.25">
      <c r="A7" s="28" t="s">
        <v>38</v>
      </c>
      <c r="B7" s="21">
        <v>1436000</v>
      </c>
      <c r="C7" s="30">
        <v>-6.0999999999999999E-2</v>
      </c>
    </row>
    <row r="8" spans="1:16" x14ac:dyDescent="0.25">
      <c r="A8" s="28" t="s">
        <v>39</v>
      </c>
      <c r="B8" s="21">
        <v>1354000</v>
      </c>
      <c r="C8" s="30">
        <v>-5.7000000000000002E-2</v>
      </c>
      <c r="E8" s="27">
        <f>(B8-B3)/B3</f>
        <v>-0.18922155688622755</v>
      </c>
    </row>
  </sheetData>
  <mergeCells count="1">
    <mergeCell ref="A1:C1"/>
  </mergeCells>
  <hyperlinks>
    <hyperlink ref="A3" r:id="rId1" tooltip="Click to rank" display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/>
    <hyperlink ref="A4" r:id="rId2" tooltip="Click to rank" display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/>
    <hyperlink ref="A5" r:id="rId3" tooltip="Click to rank" display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/>
    <hyperlink ref="A6" r:id="rId4" tooltip="Click to rank" display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/>
    <hyperlink ref="A7" r:id="rId5" tooltip="Click to rank" display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/>
    <hyperlink ref="A8" r:id="rId6" tooltip="Click to rank" display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K30" sqref="K30"/>
    </sheetView>
  </sheetViews>
  <sheetFormatPr defaultColWidth="11" defaultRowHeight="15.75" x14ac:dyDescent="0.25"/>
  <cols>
    <col min="1" max="1" width="5.375" bestFit="1" customWidth="1"/>
    <col min="2" max="2" width="8.875" bestFit="1" customWidth="1"/>
    <col min="3" max="3" width="14" bestFit="1" customWidth="1"/>
    <col min="14" max="15" width="8.375" bestFit="1" customWidth="1"/>
  </cols>
  <sheetData>
    <row r="1" spans="1:15" ht="18.75" x14ac:dyDescent="0.25">
      <c r="A1" s="93" t="s">
        <v>118</v>
      </c>
      <c r="B1" s="93"/>
      <c r="C1" s="93"/>
    </row>
    <row r="2" spans="1:15" x14ac:dyDescent="0.25">
      <c r="A2" s="5" t="s">
        <v>32</v>
      </c>
      <c r="B2" s="5" t="s">
        <v>31</v>
      </c>
      <c r="C2" s="5" t="s">
        <v>29</v>
      </c>
    </row>
    <row r="3" spans="1:15" x14ac:dyDescent="0.25">
      <c r="A3" s="28" t="s">
        <v>34</v>
      </c>
      <c r="B3" s="21">
        <v>672000</v>
      </c>
      <c r="C3" s="10"/>
    </row>
    <row r="4" spans="1:15" x14ac:dyDescent="0.25">
      <c r="A4" s="28" t="s">
        <v>35</v>
      </c>
      <c r="B4" s="21">
        <v>720000</v>
      </c>
      <c r="C4" s="31">
        <v>7.1400000000000005E-2</v>
      </c>
      <c r="N4" s="5" t="s">
        <v>12</v>
      </c>
      <c r="O4" s="5" t="s">
        <v>13</v>
      </c>
    </row>
    <row r="5" spans="1:15" x14ac:dyDescent="0.25">
      <c r="A5" s="28" t="s">
        <v>36</v>
      </c>
      <c r="B5" s="21">
        <v>689000</v>
      </c>
      <c r="C5" s="31">
        <v>-4.3099999999999999E-2</v>
      </c>
      <c r="N5" s="11">
        <f>AVERAGE(B3:B8)</f>
        <v>705666.66666666663</v>
      </c>
      <c r="O5" s="11">
        <f>MEDIAN(B3:B8)</f>
        <v>704500</v>
      </c>
    </row>
    <row r="6" spans="1:15" x14ac:dyDescent="0.25">
      <c r="A6" s="28" t="s">
        <v>37</v>
      </c>
      <c r="B6" s="21">
        <v>687000</v>
      </c>
      <c r="C6" s="31">
        <v>-2.8999999999999998E-3</v>
      </c>
    </row>
    <row r="7" spans="1:15" x14ac:dyDescent="0.25">
      <c r="A7" s="28" t="s">
        <v>38</v>
      </c>
      <c r="B7" s="21">
        <v>727000</v>
      </c>
      <c r="C7" s="31">
        <v>5.8200000000000002E-2</v>
      </c>
    </row>
    <row r="8" spans="1:15" x14ac:dyDescent="0.25">
      <c r="A8" s="28" t="s">
        <v>39</v>
      </c>
      <c r="B8" s="21">
        <v>739000</v>
      </c>
      <c r="C8" s="31">
        <v>1.6500000000000001E-2</v>
      </c>
    </row>
    <row r="11" spans="1:15" x14ac:dyDescent="0.25">
      <c r="E11" s="27">
        <f>(B8-B3)/B3</f>
        <v>9.9702380952380959E-2</v>
      </c>
    </row>
  </sheetData>
  <mergeCells count="1">
    <mergeCell ref="A1:C1"/>
  </mergeCells>
  <hyperlinks>
    <hyperlink ref="A3" r:id="rId1" tooltip="Click to rank" display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/>
    <hyperlink ref="A4" r:id="rId2" tooltip="Click to rank" display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/>
    <hyperlink ref="A5" r:id="rId3" tooltip="Click to rank" display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/>
    <hyperlink ref="A6" r:id="rId4" tooltip="Click to rank" display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/>
    <hyperlink ref="A7" r:id="rId5" tooltip="Click to rank" display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/>
    <hyperlink ref="A8" r:id="rId6" tooltip="Click to rank" display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zoomScaleNormal="100" workbookViewId="0">
      <selection activeCell="D1" sqref="D1"/>
    </sheetView>
  </sheetViews>
  <sheetFormatPr defaultColWidth="11" defaultRowHeight="15.75" x14ac:dyDescent="0.25"/>
  <cols>
    <col min="1" max="1" width="6.25" bestFit="1" customWidth="1"/>
    <col min="2" max="2" width="9" customWidth="1"/>
    <col min="3" max="3" width="17" bestFit="1" customWidth="1"/>
    <col min="4" max="4" width="6.875" bestFit="1" customWidth="1"/>
    <col min="5" max="6" width="10.375" bestFit="1" customWidth="1"/>
    <col min="7" max="11" width="6.875" bestFit="1" customWidth="1"/>
  </cols>
  <sheetData>
    <row r="1" spans="1:11" ht="18.75" x14ac:dyDescent="0.25">
      <c r="A1" s="93" t="s">
        <v>112</v>
      </c>
      <c r="B1" s="93"/>
      <c r="C1" s="93"/>
    </row>
    <row r="2" spans="1:11" x14ac:dyDescent="0.25">
      <c r="A2" s="5" t="s">
        <v>32</v>
      </c>
      <c r="B2" s="5" t="s">
        <v>33</v>
      </c>
      <c r="C2" s="5" t="s">
        <v>29</v>
      </c>
      <c r="D2" s="4"/>
    </row>
    <row r="3" spans="1:11" x14ac:dyDescent="0.25">
      <c r="A3" s="5">
        <v>2001</v>
      </c>
      <c r="B3" s="6">
        <v>20028</v>
      </c>
      <c r="C3" s="42"/>
    </row>
    <row r="4" spans="1:11" x14ac:dyDescent="0.25">
      <c r="A4" s="5">
        <v>2002</v>
      </c>
      <c r="B4" s="6">
        <v>20798</v>
      </c>
      <c r="C4" s="74">
        <f>(B4-B3)/B3</f>
        <v>3.8446175354503696E-2</v>
      </c>
    </row>
    <row r="5" spans="1:11" x14ac:dyDescent="0.25">
      <c r="A5" s="5">
        <v>2003</v>
      </c>
      <c r="B5" s="6">
        <v>21362</v>
      </c>
      <c r="C5" s="74">
        <f t="shared" ref="C5:C12" si="0">(B5-B4)/B4</f>
        <v>2.7117992114626406E-2</v>
      </c>
    </row>
    <row r="6" spans="1:11" x14ac:dyDescent="0.25">
      <c r="A6" s="5">
        <v>2004</v>
      </c>
      <c r="B6" s="6">
        <v>22449</v>
      </c>
      <c r="C6" s="74">
        <f t="shared" si="0"/>
        <v>5.0884748619043157E-2</v>
      </c>
    </row>
    <row r="7" spans="1:11" x14ac:dyDescent="0.25">
      <c r="A7" s="5">
        <v>2005</v>
      </c>
      <c r="B7" s="6">
        <v>23428</v>
      </c>
      <c r="C7" s="74">
        <f t="shared" si="0"/>
        <v>4.3609960354581499E-2</v>
      </c>
      <c r="E7" s="27">
        <f>(B12-B3)/B3</f>
        <v>0.37906930297583386</v>
      </c>
    </row>
    <row r="8" spans="1:11" x14ac:dyDescent="0.25">
      <c r="A8" s="5">
        <v>2006</v>
      </c>
      <c r="B8" s="6">
        <v>24536</v>
      </c>
      <c r="C8" s="74">
        <f t="shared" si="0"/>
        <v>4.7293836435035E-2</v>
      </c>
    </row>
    <row r="9" spans="1:11" x14ac:dyDescent="0.25">
      <c r="A9" s="5">
        <v>2007</v>
      </c>
      <c r="B9" s="6">
        <v>25624</v>
      </c>
      <c r="C9" s="74">
        <f t="shared" si="0"/>
        <v>4.4343006194978808E-2</v>
      </c>
    </row>
    <row r="10" spans="1:11" x14ac:dyDescent="0.25">
      <c r="A10" s="5">
        <v>2008</v>
      </c>
      <c r="B10" s="6">
        <v>26001</v>
      </c>
      <c r="C10" s="74">
        <f t="shared" si="0"/>
        <v>1.4712769278801123E-2</v>
      </c>
    </row>
    <row r="11" spans="1:11" x14ac:dyDescent="0.25">
      <c r="A11" s="5">
        <v>2009</v>
      </c>
      <c r="B11" s="6">
        <v>26584</v>
      </c>
      <c r="C11" s="74">
        <f t="shared" si="0"/>
        <v>2.2422214530210375E-2</v>
      </c>
    </row>
    <row r="12" spans="1:11" x14ac:dyDescent="0.25">
      <c r="A12" s="5">
        <v>2010</v>
      </c>
      <c r="B12" s="6">
        <v>27620</v>
      </c>
      <c r="C12" s="74">
        <f t="shared" si="0"/>
        <v>3.8970809509479384E-2</v>
      </c>
    </row>
    <row r="15" spans="1:11" x14ac:dyDescent="0.25">
      <c r="B15" s="33"/>
    </row>
    <row r="16" spans="1:11" x14ac:dyDescent="0.25">
      <c r="B16" s="33"/>
      <c r="C16" s="33"/>
      <c r="D16" s="33"/>
      <c r="E16" s="33"/>
      <c r="F16" s="33"/>
      <c r="G16" s="33"/>
      <c r="H16" s="33"/>
      <c r="I16" s="33"/>
      <c r="J16" s="33"/>
      <c r="K16" s="33"/>
    </row>
    <row r="21" spans="17:17" x14ac:dyDescent="0.25">
      <c r="Q21" s="1"/>
    </row>
    <row r="33" spans="1:11" x14ac:dyDescent="0.25">
      <c r="A33" s="10" t="s">
        <v>32</v>
      </c>
      <c r="B33" s="10">
        <v>2001</v>
      </c>
      <c r="C33" s="10">
        <v>2002</v>
      </c>
      <c r="D33" s="10">
        <v>2003</v>
      </c>
      <c r="E33" s="10">
        <v>2004</v>
      </c>
      <c r="F33" s="10">
        <v>2005</v>
      </c>
      <c r="G33" s="10">
        <v>2006</v>
      </c>
      <c r="H33" s="10">
        <v>2007</v>
      </c>
      <c r="I33" s="10">
        <v>2008</v>
      </c>
      <c r="J33" s="10">
        <v>2009</v>
      </c>
      <c r="K33" s="10">
        <v>2010</v>
      </c>
    </row>
    <row r="34" spans="1:11" x14ac:dyDescent="0.25">
      <c r="A34" s="10" t="s">
        <v>33</v>
      </c>
      <c r="B34" s="22">
        <v>20028</v>
      </c>
      <c r="C34" s="22">
        <v>20798</v>
      </c>
      <c r="D34" s="22">
        <v>21362</v>
      </c>
      <c r="E34" s="22">
        <v>22449</v>
      </c>
      <c r="F34" s="22">
        <v>23428</v>
      </c>
      <c r="G34" s="22">
        <v>24536</v>
      </c>
      <c r="H34" s="22">
        <v>25624</v>
      </c>
      <c r="I34" s="22">
        <v>26001</v>
      </c>
      <c r="J34" s="22">
        <v>26584</v>
      </c>
      <c r="K34" s="22">
        <v>27620</v>
      </c>
    </row>
    <row r="36" spans="1:11" x14ac:dyDescent="0.25">
      <c r="E36" s="5" t="s">
        <v>12</v>
      </c>
      <c r="F36" s="5" t="s">
        <v>13</v>
      </c>
    </row>
    <row r="37" spans="1:11" x14ac:dyDescent="0.25">
      <c r="E37" s="75">
        <f>AVERAGE(B34:K34)</f>
        <v>23843</v>
      </c>
      <c r="F37" s="75">
        <f>MEDIAN(B34:K34)</f>
        <v>23982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70" zoomScaleNormal="70" workbookViewId="0">
      <selection activeCell="G2" sqref="G2:H3"/>
    </sheetView>
  </sheetViews>
  <sheetFormatPr defaultColWidth="11" defaultRowHeight="15.75" x14ac:dyDescent="0.25"/>
  <cols>
    <col min="1" max="1" width="9.5" customWidth="1"/>
    <col min="2" max="2" width="21.625" bestFit="1" customWidth="1"/>
    <col min="3" max="3" width="14" bestFit="1" customWidth="1"/>
    <col min="4" max="4" width="7.875" bestFit="1" customWidth="1"/>
    <col min="5" max="6" width="6.875" bestFit="1" customWidth="1"/>
    <col min="7" max="8" width="8.75" bestFit="1" customWidth="1"/>
    <col min="9" max="12" width="6.875" bestFit="1" customWidth="1"/>
  </cols>
  <sheetData>
    <row r="1" spans="1:8" ht="18.75" x14ac:dyDescent="0.25">
      <c r="A1" s="93" t="s">
        <v>132</v>
      </c>
      <c r="B1" s="93"/>
      <c r="C1" s="93"/>
    </row>
    <row r="2" spans="1:8" x14ac:dyDescent="0.25">
      <c r="A2" s="5" t="s">
        <v>32</v>
      </c>
      <c r="B2" s="5" t="s">
        <v>40</v>
      </c>
      <c r="C2" s="5" t="s">
        <v>29</v>
      </c>
      <c r="G2" s="88" t="s">
        <v>12</v>
      </c>
      <c r="H2" s="88" t="s">
        <v>13</v>
      </c>
    </row>
    <row r="3" spans="1:8" x14ac:dyDescent="0.25">
      <c r="A3" s="5">
        <v>2001</v>
      </c>
      <c r="B3" s="22">
        <v>29039</v>
      </c>
      <c r="C3" s="10"/>
      <c r="G3" s="89">
        <v>35073</v>
      </c>
      <c r="H3" s="89">
        <v>34947</v>
      </c>
    </row>
    <row r="4" spans="1:8" x14ac:dyDescent="0.25">
      <c r="A4" s="5">
        <v>2002</v>
      </c>
      <c r="B4" s="22">
        <v>29610</v>
      </c>
      <c r="C4" s="32">
        <f>(B4-B3)/B3</f>
        <v>1.9663211543097213E-2</v>
      </c>
    </row>
    <row r="5" spans="1:8" x14ac:dyDescent="0.25">
      <c r="A5" s="5">
        <v>2003</v>
      </c>
      <c r="B5" s="22">
        <v>30667</v>
      </c>
      <c r="C5" s="32">
        <f t="shared" ref="C5:C13" si="0">(B5-B4)/B4</f>
        <v>3.5697399527186764E-2</v>
      </c>
    </row>
    <row r="6" spans="1:8" x14ac:dyDescent="0.25">
      <c r="A6" s="5">
        <v>2004</v>
      </c>
      <c r="B6" s="22">
        <v>31870</v>
      </c>
      <c r="C6" s="32">
        <f t="shared" si="0"/>
        <v>3.9227834480060002E-2</v>
      </c>
    </row>
    <row r="7" spans="1:8" x14ac:dyDescent="0.25">
      <c r="A7" s="5">
        <v>2005</v>
      </c>
      <c r="B7" s="22">
        <v>33181</v>
      </c>
      <c r="C7" s="32">
        <f t="shared" si="0"/>
        <v>4.1135864449325384E-2</v>
      </c>
    </row>
    <row r="8" spans="1:8" x14ac:dyDescent="0.25">
      <c r="A8" s="5">
        <v>2006</v>
      </c>
      <c r="B8" s="22">
        <v>34947</v>
      </c>
      <c r="C8" s="32">
        <f t="shared" si="0"/>
        <v>5.3223230161839608E-2</v>
      </c>
    </row>
    <row r="9" spans="1:8" x14ac:dyDescent="0.25">
      <c r="A9" s="5">
        <v>2007</v>
      </c>
      <c r="B9" s="22">
        <v>37490</v>
      </c>
      <c r="C9" s="32">
        <f t="shared" si="0"/>
        <v>7.2767333390562849E-2</v>
      </c>
    </row>
    <row r="10" spans="1:8" x14ac:dyDescent="0.25">
      <c r="A10" s="5">
        <v>2008</v>
      </c>
      <c r="B10" s="22">
        <v>39443</v>
      </c>
      <c r="C10" s="32">
        <f t="shared" si="0"/>
        <v>5.2093891704454519E-2</v>
      </c>
    </row>
    <row r="11" spans="1:8" x14ac:dyDescent="0.25">
      <c r="A11" s="5">
        <v>2009</v>
      </c>
      <c r="B11" s="22">
        <v>38357</v>
      </c>
      <c r="C11" s="32">
        <f t="shared" si="0"/>
        <v>-2.7533402631645665E-2</v>
      </c>
    </row>
    <row r="12" spans="1:8" x14ac:dyDescent="0.25">
      <c r="A12" s="5">
        <v>2010</v>
      </c>
      <c r="B12" s="22">
        <v>39814</v>
      </c>
      <c r="C12" s="32">
        <f t="shared" si="0"/>
        <v>3.7985243892900908E-2</v>
      </c>
    </row>
    <row r="13" spans="1:8" x14ac:dyDescent="0.25">
      <c r="A13" s="5">
        <v>2011</v>
      </c>
      <c r="B13" s="22">
        <v>41389</v>
      </c>
      <c r="C13" s="32">
        <f t="shared" si="0"/>
        <v>3.9558949113377206E-2</v>
      </c>
    </row>
    <row r="31" spans="1:12" x14ac:dyDescent="0.25">
      <c r="A31" s="10" t="s">
        <v>32</v>
      </c>
      <c r="B31" s="10">
        <v>2001</v>
      </c>
      <c r="C31" s="10">
        <v>2002</v>
      </c>
      <c r="D31" s="10">
        <v>2003</v>
      </c>
      <c r="E31" s="10">
        <v>2004</v>
      </c>
      <c r="F31" s="10">
        <v>2005</v>
      </c>
      <c r="G31" s="10">
        <v>2006</v>
      </c>
      <c r="H31" s="10">
        <v>2007</v>
      </c>
      <c r="I31" s="10">
        <v>2008</v>
      </c>
      <c r="J31" s="10">
        <v>2009</v>
      </c>
      <c r="K31" s="10">
        <v>2010</v>
      </c>
      <c r="L31" s="10">
        <v>2011</v>
      </c>
    </row>
    <row r="32" spans="1:12" x14ac:dyDescent="0.25">
      <c r="A32" s="10" t="s">
        <v>40</v>
      </c>
      <c r="B32" s="22">
        <v>29039</v>
      </c>
      <c r="C32" s="22">
        <v>29610</v>
      </c>
      <c r="D32" s="22">
        <v>30667</v>
      </c>
      <c r="E32" s="22">
        <v>31870</v>
      </c>
      <c r="F32" s="22">
        <v>33181</v>
      </c>
      <c r="G32" s="22">
        <v>34947</v>
      </c>
      <c r="H32" s="22">
        <v>37490</v>
      </c>
      <c r="I32" s="22">
        <v>39443</v>
      </c>
      <c r="J32" s="22">
        <v>38357</v>
      </c>
      <c r="K32" s="22">
        <v>39814</v>
      </c>
      <c r="L32" s="22">
        <v>41389</v>
      </c>
    </row>
    <row r="35" spans="3:4" x14ac:dyDescent="0.25">
      <c r="C35" s="12" t="s">
        <v>12</v>
      </c>
      <c r="D35" s="12" t="s">
        <v>13</v>
      </c>
    </row>
    <row r="36" spans="3:4" x14ac:dyDescent="0.25">
      <c r="C36" s="34">
        <f>AVERAGE(B32:L32)</f>
        <v>35073.36363636364</v>
      </c>
      <c r="D36" s="34">
        <f>MEDIAN(B32:L32)</f>
        <v>34947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70" zoomScaleNormal="70" workbookViewId="0"/>
  </sheetViews>
  <sheetFormatPr defaultColWidth="11" defaultRowHeight="15.75" x14ac:dyDescent="0.25"/>
  <cols>
    <col min="1" max="1" width="9.75" bestFit="1" customWidth="1"/>
    <col min="2" max="5" width="8.125" bestFit="1" customWidth="1"/>
  </cols>
  <sheetData>
    <row r="1" spans="1:5" x14ac:dyDescent="0.25">
      <c r="A1" t="s">
        <v>41</v>
      </c>
      <c r="B1" t="s">
        <v>42</v>
      </c>
    </row>
    <row r="2" spans="1:5" x14ac:dyDescent="0.25">
      <c r="A2" t="s">
        <v>43</v>
      </c>
      <c r="B2" s="2">
        <v>12421</v>
      </c>
    </row>
    <row r="3" spans="1:5" x14ac:dyDescent="0.25">
      <c r="A3" t="s">
        <v>44</v>
      </c>
      <c r="B3" s="2">
        <v>34273</v>
      </c>
    </row>
    <row r="4" spans="1:5" x14ac:dyDescent="0.25">
      <c r="A4" t="s">
        <v>45</v>
      </c>
      <c r="B4" s="2">
        <v>36321</v>
      </c>
    </row>
    <row r="5" spans="1:5" x14ac:dyDescent="0.25">
      <c r="A5" t="s">
        <v>46</v>
      </c>
      <c r="B5" s="25">
        <v>26831</v>
      </c>
    </row>
    <row r="15" spans="1:5" ht="18.75" x14ac:dyDescent="0.25">
      <c r="A15" s="93" t="s">
        <v>133</v>
      </c>
      <c r="B15" s="93"/>
      <c r="C15" s="93"/>
      <c r="D15" s="93"/>
      <c r="E15" s="93"/>
    </row>
    <row r="16" spans="1:5" x14ac:dyDescent="0.25">
      <c r="A16" s="12" t="s">
        <v>41</v>
      </c>
      <c r="B16" s="12" t="s">
        <v>43</v>
      </c>
      <c r="C16" s="12" t="s">
        <v>44</v>
      </c>
      <c r="D16" s="12" t="s">
        <v>45</v>
      </c>
      <c r="E16" s="12" t="s">
        <v>46</v>
      </c>
    </row>
    <row r="17" spans="1:5" x14ac:dyDescent="0.25">
      <c r="A17" s="12" t="s">
        <v>42</v>
      </c>
      <c r="B17" s="34">
        <v>12421</v>
      </c>
      <c r="C17" s="34">
        <v>34273</v>
      </c>
      <c r="D17" s="34">
        <v>36321</v>
      </c>
      <c r="E17" s="35">
        <v>26831</v>
      </c>
    </row>
    <row r="19" spans="1:5" x14ac:dyDescent="0.25">
      <c r="B19" s="5" t="s">
        <v>12</v>
      </c>
      <c r="C19" s="5" t="s">
        <v>13</v>
      </c>
    </row>
    <row r="20" spans="1:5" x14ac:dyDescent="0.25">
      <c r="B20" s="11">
        <f>AVERAGE(B17:E17)</f>
        <v>27461.5</v>
      </c>
      <c r="C20" s="11">
        <f>MEDIAN(B17:E17)</f>
        <v>30552</v>
      </c>
    </row>
  </sheetData>
  <mergeCells count="1">
    <mergeCell ref="A15:E15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zoomScale="70" zoomScaleNormal="70" workbookViewId="0">
      <selection activeCell="B1" sqref="B1"/>
    </sheetView>
  </sheetViews>
  <sheetFormatPr defaultColWidth="11" defaultRowHeight="15.75" x14ac:dyDescent="0.25"/>
  <cols>
    <col min="1" max="1" width="51.375" bestFit="1" customWidth="1"/>
    <col min="2" max="2" width="8.5" bestFit="1" customWidth="1"/>
    <col min="5" max="6" width="8.75" bestFit="1" customWidth="1"/>
  </cols>
  <sheetData>
    <row r="1" spans="1:2" x14ac:dyDescent="0.25">
      <c r="A1" t="s">
        <v>47</v>
      </c>
      <c r="B1" s="36" t="s">
        <v>42</v>
      </c>
    </row>
    <row r="2" spans="1:2" x14ac:dyDescent="0.25">
      <c r="A2" t="s">
        <v>48</v>
      </c>
      <c r="B2" s="37">
        <v>20970</v>
      </c>
    </row>
    <row r="3" spans="1:2" x14ac:dyDescent="0.25">
      <c r="A3" t="s">
        <v>49</v>
      </c>
      <c r="B3" s="37">
        <v>23760</v>
      </c>
    </row>
    <row r="4" spans="1:2" x14ac:dyDescent="0.25">
      <c r="A4" t="s">
        <v>50</v>
      </c>
      <c r="B4" s="37">
        <v>26090</v>
      </c>
    </row>
    <row r="5" spans="1:2" x14ac:dyDescent="0.25">
      <c r="A5" t="s">
        <v>51</v>
      </c>
      <c r="B5" s="37">
        <v>27830</v>
      </c>
    </row>
    <row r="6" spans="1:2" x14ac:dyDescent="0.25">
      <c r="A6" t="s">
        <v>52</v>
      </c>
      <c r="B6" s="37">
        <v>33880</v>
      </c>
    </row>
    <row r="7" spans="1:2" x14ac:dyDescent="0.25">
      <c r="A7" t="s">
        <v>53</v>
      </c>
      <c r="B7" s="37">
        <v>33880</v>
      </c>
    </row>
    <row r="8" spans="1:2" x14ac:dyDescent="0.25">
      <c r="A8" t="s">
        <v>54</v>
      </c>
      <c r="B8" s="37">
        <v>35160</v>
      </c>
    </row>
    <row r="9" spans="1:2" x14ac:dyDescent="0.25">
      <c r="A9" t="s">
        <v>55</v>
      </c>
      <c r="B9" s="37">
        <v>36440</v>
      </c>
    </row>
    <row r="10" spans="1:2" x14ac:dyDescent="0.25">
      <c r="A10" t="s">
        <v>56</v>
      </c>
      <c r="B10" s="37">
        <v>38090</v>
      </c>
    </row>
    <row r="11" spans="1:2" x14ac:dyDescent="0.25">
      <c r="A11" t="s">
        <v>57</v>
      </c>
      <c r="B11" s="37">
        <v>39570</v>
      </c>
    </row>
    <row r="12" spans="1:2" x14ac:dyDescent="0.25">
      <c r="A12" t="s">
        <v>58</v>
      </c>
      <c r="B12" s="37">
        <v>43770</v>
      </c>
    </row>
    <row r="13" spans="1:2" x14ac:dyDescent="0.25">
      <c r="A13" t="s">
        <v>59</v>
      </c>
      <c r="B13" s="37">
        <v>43910</v>
      </c>
    </row>
    <row r="14" spans="1:2" x14ac:dyDescent="0.25">
      <c r="A14" t="s">
        <v>60</v>
      </c>
      <c r="B14" s="37">
        <v>45370</v>
      </c>
    </row>
    <row r="15" spans="1:2" x14ac:dyDescent="0.25">
      <c r="A15" t="s">
        <v>61</v>
      </c>
      <c r="B15" s="37">
        <v>46550</v>
      </c>
    </row>
    <row r="16" spans="1:2" x14ac:dyDescent="0.25">
      <c r="A16" t="s">
        <v>62</v>
      </c>
      <c r="B16" s="37">
        <v>55350</v>
      </c>
    </row>
    <row r="17" spans="1:2" x14ac:dyDescent="0.25">
      <c r="A17" t="s">
        <v>63</v>
      </c>
      <c r="B17" s="37">
        <v>63110</v>
      </c>
    </row>
    <row r="18" spans="1:2" x14ac:dyDescent="0.25">
      <c r="A18" t="s">
        <v>64</v>
      </c>
      <c r="B18" s="37">
        <v>63660</v>
      </c>
    </row>
    <row r="19" spans="1:2" x14ac:dyDescent="0.25">
      <c r="A19" t="s">
        <v>65</v>
      </c>
      <c r="B19" s="37">
        <v>67360</v>
      </c>
    </row>
    <row r="20" spans="1:2" x14ac:dyDescent="0.25">
      <c r="A20" t="s">
        <v>66</v>
      </c>
      <c r="B20" s="37">
        <v>68340</v>
      </c>
    </row>
    <row r="21" spans="1:2" x14ac:dyDescent="0.25">
      <c r="A21" t="s">
        <v>67</v>
      </c>
      <c r="B21" s="37">
        <v>69020</v>
      </c>
    </row>
    <row r="22" spans="1:2" x14ac:dyDescent="0.25">
      <c r="A22" t="s">
        <v>68</v>
      </c>
      <c r="B22" s="37">
        <v>90920</v>
      </c>
    </row>
    <row r="34" spans="1:6" ht="18.75" x14ac:dyDescent="0.25">
      <c r="A34" s="93" t="s">
        <v>134</v>
      </c>
      <c r="B34" s="93"/>
    </row>
    <row r="35" spans="1:6" x14ac:dyDescent="0.25">
      <c r="A35" s="5" t="s">
        <v>47</v>
      </c>
      <c r="B35" s="90" t="s">
        <v>42</v>
      </c>
    </row>
    <row r="36" spans="1:6" x14ac:dyDescent="0.25">
      <c r="A36" s="10" t="s">
        <v>66</v>
      </c>
      <c r="B36" s="38">
        <v>68340</v>
      </c>
      <c r="E36" s="10" t="s">
        <v>12</v>
      </c>
      <c r="F36" s="10" t="s">
        <v>13</v>
      </c>
    </row>
    <row r="37" spans="1:6" x14ac:dyDescent="0.25">
      <c r="A37" s="10" t="s">
        <v>61</v>
      </c>
      <c r="B37" s="38">
        <v>46550</v>
      </c>
      <c r="E37" s="38">
        <f>AVERAGE(B36:B56)</f>
        <v>46334.761904761908</v>
      </c>
      <c r="F37" s="38">
        <f>MEDIAN(B36:B56)</f>
        <v>43770</v>
      </c>
    </row>
    <row r="38" spans="1:6" x14ac:dyDescent="0.25">
      <c r="A38" s="10" t="s">
        <v>50</v>
      </c>
      <c r="B38" s="38">
        <v>26090</v>
      </c>
    </row>
    <row r="39" spans="1:6" x14ac:dyDescent="0.25">
      <c r="A39" s="10" t="s">
        <v>64</v>
      </c>
      <c r="B39" s="38">
        <v>63660</v>
      </c>
    </row>
    <row r="40" spans="1:6" x14ac:dyDescent="0.25">
      <c r="A40" s="10" t="s">
        <v>59</v>
      </c>
      <c r="B40" s="38">
        <v>43910</v>
      </c>
    </row>
    <row r="41" spans="1:6" x14ac:dyDescent="0.25">
      <c r="A41" s="10" t="s">
        <v>67</v>
      </c>
      <c r="B41" s="38">
        <v>69020</v>
      </c>
    </row>
    <row r="42" spans="1:6" x14ac:dyDescent="0.25">
      <c r="A42" s="10" t="s">
        <v>58</v>
      </c>
      <c r="B42" s="38">
        <v>43770</v>
      </c>
    </row>
    <row r="43" spans="1:6" x14ac:dyDescent="0.25">
      <c r="A43" s="10" t="s">
        <v>63</v>
      </c>
      <c r="B43" s="38">
        <v>63110</v>
      </c>
    </row>
    <row r="44" spans="1:6" x14ac:dyDescent="0.25">
      <c r="A44" s="10" t="s">
        <v>54</v>
      </c>
      <c r="B44" s="38">
        <v>35160</v>
      </c>
    </row>
    <row r="45" spans="1:6" x14ac:dyDescent="0.25">
      <c r="A45" s="10" t="s">
        <v>48</v>
      </c>
      <c r="B45" s="38">
        <v>20970</v>
      </c>
    </row>
    <row r="46" spans="1:6" x14ac:dyDescent="0.25">
      <c r="A46" s="10" t="s">
        <v>65</v>
      </c>
      <c r="B46" s="38">
        <v>67360</v>
      </c>
    </row>
    <row r="47" spans="1:6" x14ac:dyDescent="0.25">
      <c r="A47" s="10" t="s">
        <v>51</v>
      </c>
      <c r="B47" s="38">
        <v>27830</v>
      </c>
    </row>
    <row r="48" spans="1:6" x14ac:dyDescent="0.25">
      <c r="A48" s="10" t="s">
        <v>60</v>
      </c>
      <c r="B48" s="38">
        <v>45370</v>
      </c>
    </row>
    <row r="49" spans="1:2" x14ac:dyDescent="0.25">
      <c r="A49" s="10" t="s">
        <v>68</v>
      </c>
      <c r="B49" s="38">
        <v>90920</v>
      </c>
    </row>
    <row r="50" spans="1:2" x14ac:dyDescent="0.25">
      <c r="A50" s="10" t="s">
        <v>62</v>
      </c>
      <c r="B50" s="38">
        <v>55350</v>
      </c>
    </row>
    <row r="51" spans="1:2" x14ac:dyDescent="0.25">
      <c r="A51" s="10" t="s">
        <v>52</v>
      </c>
      <c r="B51" s="38">
        <v>33880</v>
      </c>
    </row>
    <row r="52" spans="1:2" x14ac:dyDescent="0.25">
      <c r="A52" s="10" t="s">
        <v>49</v>
      </c>
      <c r="B52" s="38">
        <v>23760</v>
      </c>
    </row>
    <row r="53" spans="1:2" x14ac:dyDescent="0.25">
      <c r="A53" s="10" t="s">
        <v>55</v>
      </c>
      <c r="B53" s="38">
        <v>36440</v>
      </c>
    </row>
    <row r="54" spans="1:2" x14ac:dyDescent="0.25">
      <c r="A54" s="10" t="s">
        <v>57</v>
      </c>
      <c r="B54" s="38">
        <v>39570</v>
      </c>
    </row>
    <row r="55" spans="1:2" x14ac:dyDescent="0.25">
      <c r="A55" s="10" t="s">
        <v>56</v>
      </c>
      <c r="B55" s="38">
        <v>38090</v>
      </c>
    </row>
    <row r="56" spans="1:2" x14ac:dyDescent="0.25">
      <c r="A56" s="10" t="s">
        <v>53</v>
      </c>
      <c r="B56" s="38">
        <v>33880</v>
      </c>
    </row>
  </sheetData>
  <mergeCells count="1">
    <mergeCell ref="A34:B3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zoomScaleNormal="100" workbookViewId="0">
      <selection activeCell="D3" sqref="D3"/>
    </sheetView>
  </sheetViews>
  <sheetFormatPr defaultColWidth="11" defaultRowHeight="15.75" x14ac:dyDescent="0.25"/>
  <cols>
    <col min="1" max="1" width="49" bestFit="1" customWidth="1"/>
    <col min="2" max="2" width="12" bestFit="1" customWidth="1"/>
    <col min="3" max="3" width="11" customWidth="1"/>
    <col min="4" max="4" width="7.125" bestFit="1" customWidth="1"/>
    <col min="5" max="5" width="8.5" bestFit="1" customWidth="1"/>
  </cols>
  <sheetData>
    <row r="1" spans="1:2" x14ac:dyDescent="0.25">
      <c r="A1" t="s">
        <v>47</v>
      </c>
      <c r="B1" t="s">
        <v>69</v>
      </c>
    </row>
    <row r="2" spans="1:2" x14ac:dyDescent="0.25">
      <c r="A2" t="s">
        <v>54</v>
      </c>
      <c r="B2">
        <v>210</v>
      </c>
    </row>
    <row r="3" spans="1:2" x14ac:dyDescent="0.25">
      <c r="A3" t="s">
        <v>68</v>
      </c>
      <c r="B3" s="33">
        <v>1730</v>
      </c>
    </row>
    <row r="4" spans="1:2" x14ac:dyDescent="0.25">
      <c r="A4" t="s">
        <v>61</v>
      </c>
      <c r="B4" s="33">
        <v>3200</v>
      </c>
    </row>
    <row r="5" spans="1:2" x14ac:dyDescent="0.25">
      <c r="A5" t="s">
        <v>62</v>
      </c>
      <c r="B5" s="33">
        <v>3350</v>
      </c>
    </row>
    <row r="6" spans="1:2" x14ac:dyDescent="0.25">
      <c r="A6" t="s">
        <v>59</v>
      </c>
      <c r="B6" s="33">
        <v>5190</v>
      </c>
    </row>
    <row r="7" spans="1:2" x14ac:dyDescent="0.25">
      <c r="A7" t="s">
        <v>67</v>
      </c>
      <c r="B7" s="33">
        <v>5590</v>
      </c>
    </row>
    <row r="8" spans="1:2" x14ac:dyDescent="0.25">
      <c r="A8" t="s">
        <v>66</v>
      </c>
      <c r="B8" s="33">
        <v>6030</v>
      </c>
    </row>
    <row r="9" spans="1:2" x14ac:dyDescent="0.25">
      <c r="A9" t="s">
        <v>57</v>
      </c>
      <c r="B9" s="33">
        <v>6130</v>
      </c>
    </row>
    <row r="10" spans="1:2" x14ac:dyDescent="0.25">
      <c r="A10" t="s">
        <v>51</v>
      </c>
      <c r="B10" s="33">
        <v>8780</v>
      </c>
    </row>
    <row r="11" spans="1:2" x14ac:dyDescent="0.25">
      <c r="A11" t="s">
        <v>49</v>
      </c>
      <c r="B11" s="33">
        <v>9710</v>
      </c>
    </row>
    <row r="12" spans="1:2" x14ac:dyDescent="0.25">
      <c r="A12" t="s">
        <v>50</v>
      </c>
      <c r="B12" s="33">
        <v>10910</v>
      </c>
    </row>
    <row r="13" spans="1:2" x14ac:dyDescent="0.25">
      <c r="A13" t="s">
        <v>58</v>
      </c>
      <c r="B13" s="33">
        <v>11510</v>
      </c>
    </row>
    <row r="14" spans="1:2" x14ac:dyDescent="0.25">
      <c r="A14" t="s">
        <v>70</v>
      </c>
      <c r="B14" s="33">
        <v>11590</v>
      </c>
    </row>
    <row r="15" spans="1:2" x14ac:dyDescent="0.25">
      <c r="A15" t="s">
        <v>64</v>
      </c>
      <c r="B15" s="33">
        <v>12420</v>
      </c>
    </row>
    <row r="16" spans="1:2" x14ac:dyDescent="0.25">
      <c r="A16" t="s">
        <v>60</v>
      </c>
      <c r="B16" s="33">
        <v>12440</v>
      </c>
    </row>
    <row r="17" spans="1:2" x14ac:dyDescent="0.25">
      <c r="A17" t="s">
        <v>53</v>
      </c>
      <c r="B17" s="33">
        <v>18160</v>
      </c>
    </row>
    <row r="18" spans="1:2" x14ac:dyDescent="0.25">
      <c r="A18" t="s">
        <v>65</v>
      </c>
      <c r="B18" s="33">
        <v>19190</v>
      </c>
    </row>
    <row r="19" spans="1:2" x14ac:dyDescent="0.25">
      <c r="A19" t="s">
        <v>55</v>
      </c>
      <c r="B19" s="33">
        <v>19610</v>
      </c>
    </row>
    <row r="20" spans="1:2" x14ac:dyDescent="0.25">
      <c r="A20" t="s">
        <v>48</v>
      </c>
      <c r="B20" s="33">
        <v>25810</v>
      </c>
    </row>
    <row r="21" spans="1:2" x14ac:dyDescent="0.25">
      <c r="A21" t="s">
        <v>63</v>
      </c>
      <c r="B21" s="33">
        <v>26270</v>
      </c>
    </row>
    <row r="22" spans="1:2" x14ac:dyDescent="0.25">
      <c r="A22" t="s">
        <v>56</v>
      </c>
      <c r="B22" s="33">
        <v>29020</v>
      </c>
    </row>
    <row r="23" spans="1:2" x14ac:dyDescent="0.25">
      <c r="A23" t="s">
        <v>71</v>
      </c>
      <c r="B23" s="33">
        <v>52320</v>
      </c>
    </row>
    <row r="40" spans="1:5" ht="18.75" x14ac:dyDescent="0.25">
      <c r="A40" s="93" t="s">
        <v>121</v>
      </c>
      <c r="B40" s="93"/>
    </row>
    <row r="41" spans="1:5" x14ac:dyDescent="0.25">
      <c r="A41" s="5" t="s">
        <v>47</v>
      </c>
      <c r="B41" s="5" t="s">
        <v>69</v>
      </c>
      <c r="D41" s="5" t="s">
        <v>12</v>
      </c>
      <c r="E41" s="5" t="s">
        <v>13</v>
      </c>
    </row>
    <row r="42" spans="1:5" x14ac:dyDescent="0.25">
      <c r="A42" s="5" t="s">
        <v>66</v>
      </c>
      <c r="B42" s="39">
        <v>6030</v>
      </c>
      <c r="D42" s="40">
        <f>AVERAGE(B42:B63)</f>
        <v>13598.636363636364</v>
      </c>
      <c r="E42" s="40">
        <f>MEDIAN(B42:B63)</f>
        <v>11210</v>
      </c>
    </row>
    <row r="43" spans="1:5" x14ac:dyDescent="0.25">
      <c r="A43" s="5" t="s">
        <v>61</v>
      </c>
      <c r="B43" s="39">
        <v>3200</v>
      </c>
    </row>
    <row r="44" spans="1:5" x14ac:dyDescent="0.25">
      <c r="A44" s="5" t="s">
        <v>50</v>
      </c>
      <c r="B44" s="39">
        <v>10910</v>
      </c>
    </row>
    <row r="45" spans="1:5" x14ac:dyDescent="0.25">
      <c r="A45" s="5" t="s">
        <v>64</v>
      </c>
      <c r="B45" s="39">
        <v>12420</v>
      </c>
    </row>
    <row r="46" spans="1:5" x14ac:dyDescent="0.25">
      <c r="A46" s="5" t="s">
        <v>59</v>
      </c>
      <c r="B46" s="39">
        <v>5190</v>
      </c>
    </row>
    <row r="47" spans="1:5" x14ac:dyDescent="0.25">
      <c r="A47" s="5" t="s">
        <v>67</v>
      </c>
      <c r="B47" s="39">
        <v>5590</v>
      </c>
    </row>
    <row r="48" spans="1:5" x14ac:dyDescent="0.25">
      <c r="A48" s="5" t="s">
        <v>58</v>
      </c>
      <c r="B48" s="39">
        <v>11510</v>
      </c>
    </row>
    <row r="49" spans="1:2" x14ac:dyDescent="0.25">
      <c r="A49" s="5" t="s">
        <v>63</v>
      </c>
      <c r="B49" s="39">
        <v>26270</v>
      </c>
    </row>
    <row r="50" spans="1:2" x14ac:dyDescent="0.25">
      <c r="A50" s="5" t="s">
        <v>54</v>
      </c>
      <c r="B50" s="5">
        <v>210</v>
      </c>
    </row>
    <row r="51" spans="1:2" x14ac:dyDescent="0.25">
      <c r="A51" s="5" t="s">
        <v>48</v>
      </c>
      <c r="B51" s="39">
        <v>25810</v>
      </c>
    </row>
    <row r="52" spans="1:2" x14ac:dyDescent="0.25">
      <c r="A52" s="5" t="s">
        <v>65</v>
      </c>
      <c r="B52" s="39">
        <v>19190</v>
      </c>
    </row>
    <row r="53" spans="1:2" x14ac:dyDescent="0.25">
      <c r="A53" s="5" t="s">
        <v>51</v>
      </c>
      <c r="B53" s="39">
        <v>8780</v>
      </c>
    </row>
    <row r="54" spans="1:2" x14ac:dyDescent="0.25">
      <c r="A54" s="5" t="s">
        <v>60</v>
      </c>
      <c r="B54" s="39">
        <v>12440</v>
      </c>
    </row>
    <row r="55" spans="1:2" x14ac:dyDescent="0.25">
      <c r="A55" s="5" t="s">
        <v>68</v>
      </c>
      <c r="B55" s="39">
        <v>1730</v>
      </c>
    </row>
    <row r="56" spans="1:2" x14ac:dyDescent="0.25">
      <c r="A56" s="5" t="s">
        <v>62</v>
      </c>
      <c r="B56" s="39">
        <v>3350</v>
      </c>
    </row>
    <row r="57" spans="1:2" x14ac:dyDescent="0.25">
      <c r="A57" s="5" t="s">
        <v>70</v>
      </c>
      <c r="B57" s="39">
        <v>11590</v>
      </c>
    </row>
    <row r="58" spans="1:2" x14ac:dyDescent="0.25">
      <c r="A58" s="5" t="s">
        <v>71</v>
      </c>
      <c r="B58" s="39">
        <v>52320</v>
      </c>
    </row>
    <row r="59" spans="1:2" x14ac:dyDescent="0.25">
      <c r="A59" s="5" t="s">
        <v>49</v>
      </c>
      <c r="B59" s="39">
        <v>9710</v>
      </c>
    </row>
    <row r="60" spans="1:2" x14ac:dyDescent="0.25">
      <c r="A60" s="5" t="s">
        <v>55</v>
      </c>
      <c r="B60" s="39">
        <v>19610</v>
      </c>
    </row>
    <row r="61" spans="1:2" x14ac:dyDescent="0.25">
      <c r="A61" s="5" t="s">
        <v>57</v>
      </c>
      <c r="B61" s="39">
        <v>6130</v>
      </c>
    </row>
    <row r="62" spans="1:2" x14ac:dyDescent="0.25">
      <c r="A62" s="5" t="s">
        <v>56</v>
      </c>
      <c r="B62" s="39">
        <v>29020</v>
      </c>
    </row>
    <row r="63" spans="1:2" x14ac:dyDescent="0.25">
      <c r="A63" s="5" t="s">
        <v>53</v>
      </c>
      <c r="B63" s="39">
        <v>18160</v>
      </c>
    </row>
  </sheetData>
  <mergeCells count="1">
    <mergeCell ref="A40:B40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opLeftCell="B1" zoomScale="85" zoomScaleNormal="85" workbookViewId="0">
      <selection activeCell="E3" sqref="E3:F4"/>
    </sheetView>
  </sheetViews>
  <sheetFormatPr defaultColWidth="11" defaultRowHeight="15.75" x14ac:dyDescent="0.25"/>
  <cols>
    <col min="1" max="1" width="5.375" bestFit="1" customWidth="1"/>
    <col min="2" max="2" width="41.875" bestFit="1" customWidth="1"/>
    <col min="3" max="3" width="14" bestFit="1" customWidth="1"/>
    <col min="5" max="6" width="11.625" bestFit="1" customWidth="1"/>
    <col min="11" max="11" width="11.5" bestFit="1" customWidth="1"/>
    <col min="12" max="17" width="10.375" bestFit="1" customWidth="1"/>
  </cols>
  <sheetData>
    <row r="1" spans="1:6" ht="18.75" x14ac:dyDescent="0.25">
      <c r="A1" s="93" t="s">
        <v>140</v>
      </c>
      <c r="B1" s="93"/>
      <c r="C1" s="93"/>
    </row>
    <row r="2" spans="1:6" x14ac:dyDescent="0.25">
      <c r="A2" s="5" t="s">
        <v>32</v>
      </c>
      <c r="B2" s="5" t="s">
        <v>72</v>
      </c>
      <c r="C2" s="5" t="s">
        <v>29</v>
      </c>
    </row>
    <row r="3" spans="1:6" x14ac:dyDescent="0.25">
      <c r="A3" s="41" t="s">
        <v>34</v>
      </c>
      <c r="B3" s="11">
        <v>2075802</v>
      </c>
      <c r="C3" s="10"/>
      <c r="E3" s="10" t="s">
        <v>12</v>
      </c>
      <c r="F3" s="10" t="s">
        <v>13</v>
      </c>
    </row>
    <row r="4" spans="1:6" x14ac:dyDescent="0.25">
      <c r="A4" s="41" t="s">
        <v>35</v>
      </c>
      <c r="B4" s="11">
        <v>2109868</v>
      </c>
      <c r="C4" s="32">
        <f>(B4-B3)/B3</f>
        <v>1.6411006444737985E-2</v>
      </c>
      <c r="E4" s="75">
        <v>2266099</v>
      </c>
      <c r="F4" s="75">
        <v>2300502.5</v>
      </c>
    </row>
    <row r="5" spans="1:6" x14ac:dyDescent="0.25">
      <c r="A5" s="41" t="s">
        <v>36</v>
      </c>
      <c r="B5" s="11">
        <v>2260399</v>
      </c>
      <c r="C5" s="32">
        <f t="shared" ref="C5:C8" si="0">(B5-B4)/B4</f>
        <v>7.1346169523401462E-2</v>
      </c>
    </row>
    <row r="6" spans="1:6" x14ac:dyDescent="0.25">
      <c r="A6" s="41" t="s">
        <v>37</v>
      </c>
      <c r="B6" s="11">
        <v>2340606</v>
      </c>
      <c r="C6" s="32">
        <f t="shared" si="0"/>
        <v>3.5483558433710156E-2</v>
      </c>
    </row>
    <row r="7" spans="1:6" x14ac:dyDescent="0.25">
      <c r="A7" s="41" t="s">
        <v>38</v>
      </c>
      <c r="B7" s="11">
        <v>2387336</v>
      </c>
      <c r="C7" s="32">
        <f t="shared" si="0"/>
        <v>1.9964915069003497E-2</v>
      </c>
    </row>
    <row r="8" spans="1:6" x14ac:dyDescent="0.25">
      <c r="A8" s="41" t="s">
        <v>39</v>
      </c>
      <c r="B8" s="11">
        <v>2422583</v>
      </c>
      <c r="C8" s="32">
        <f t="shared" si="0"/>
        <v>1.4764155527332559E-2</v>
      </c>
    </row>
    <row r="30" spans="11:17" x14ac:dyDescent="0.25">
      <c r="K30" s="42" t="s">
        <v>32</v>
      </c>
      <c r="L30" s="43" t="s">
        <v>34</v>
      </c>
      <c r="M30" s="43" t="s">
        <v>35</v>
      </c>
      <c r="N30" s="43" t="s">
        <v>36</v>
      </c>
      <c r="O30" s="43" t="s">
        <v>37</v>
      </c>
      <c r="P30" s="43" t="s">
        <v>38</v>
      </c>
      <c r="Q30" s="43" t="s">
        <v>39</v>
      </c>
    </row>
    <row r="31" spans="11:17" x14ac:dyDescent="0.25">
      <c r="K31" s="42" t="s">
        <v>73</v>
      </c>
      <c r="L31" s="6">
        <v>2075802</v>
      </c>
      <c r="M31" s="6">
        <v>2109868</v>
      </c>
      <c r="N31" s="6">
        <v>2260399</v>
      </c>
      <c r="O31" s="6">
        <v>2340606</v>
      </c>
      <c r="P31" s="6">
        <v>2387336</v>
      </c>
      <c r="Q31" s="6">
        <v>2422583</v>
      </c>
    </row>
    <row r="33" spans="1:14" x14ac:dyDescent="0.25">
      <c r="M33" s="44" t="s">
        <v>12</v>
      </c>
      <c r="N33" s="44" t="s">
        <v>13</v>
      </c>
    </row>
    <row r="34" spans="1:14" x14ac:dyDescent="0.25">
      <c r="M34" s="45">
        <f>AVERAGE(L31:Q31)</f>
        <v>2266099</v>
      </c>
      <c r="N34" s="45">
        <f>MEDIAN(L31:Q31)</f>
        <v>2300502.5</v>
      </c>
    </row>
    <row r="35" spans="1:14" x14ac:dyDescent="0.25">
      <c r="A35" s="46"/>
      <c r="B35" s="47"/>
      <c r="C35" s="47"/>
      <c r="D35" s="47"/>
      <c r="E35" s="47"/>
      <c r="F35" s="47"/>
      <c r="G35" s="47"/>
    </row>
    <row r="36" spans="1:14" x14ac:dyDescent="0.25">
      <c r="A36" s="46"/>
      <c r="B36" s="48"/>
      <c r="C36" s="48"/>
      <c r="D36" s="48"/>
      <c r="E36" s="48"/>
      <c r="F36" s="48"/>
      <c r="G36" s="48"/>
    </row>
    <row r="37" spans="1:14" x14ac:dyDescent="0.25">
      <c r="A37" s="24"/>
      <c r="B37" s="24"/>
      <c r="C37" s="24"/>
      <c r="D37" s="24"/>
      <c r="E37" s="24"/>
      <c r="F37" s="24"/>
      <c r="G37" s="24"/>
    </row>
    <row r="38" spans="1:14" x14ac:dyDescent="0.25">
      <c r="A38" s="24"/>
      <c r="B38" s="24"/>
      <c r="C38" s="49"/>
      <c r="D38" s="49"/>
      <c r="E38" s="24"/>
      <c r="F38" s="24"/>
      <c r="G38" s="24"/>
    </row>
    <row r="39" spans="1:14" x14ac:dyDescent="0.25">
      <c r="A39" s="24"/>
      <c r="B39" s="24"/>
      <c r="C39" s="50"/>
      <c r="D39" s="50"/>
      <c r="E39" s="24"/>
      <c r="F39" s="24"/>
      <c r="G39" s="24"/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4" zoomScale="85" zoomScaleNormal="85" workbookViewId="0">
      <selection activeCell="R25" sqref="R25"/>
    </sheetView>
  </sheetViews>
  <sheetFormatPr defaultColWidth="11" defaultRowHeight="15.75" x14ac:dyDescent="0.25"/>
  <cols>
    <col min="1" max="1" width="28.5" bestFit="1" customWidth="1"/>
    <col min="2" max="2" width="19.375" bestFit="1" customWidth="1"/>
    <col min="12" max="12" width="5.875" bestFit="1" customWidth="1"/>
    <col min="13" max="13" width="7.375" bestFit="1" customWidth="1"/>
  </cols>
  <sheetData>
    <row r="1" spans="1:13" x14ac:dyDescent="0.25">
      <c r="A1" s="71" t="s">
        <v>99</v>
      </c>
      <c r="B1" s="71" t="s">
        <v>100</v>
      </c>
    </row>
    <row r="2" spans="1:13" x14ac:dyDescent="0.25">
      <c r="A2" t="s">
        <v>101</v>
      </c>
      <c r="B2" s="33">
        <v>1400</v>
      </c>
    </row>
    <row r="3" spans="1:13" x14ac:dyDescent="0.25">
      <c r="A3" t="s">
        <v>102</v>
      </c>
      <c r="B3" s="33">
        <v>1800</v>
      </c>
    </row>
    <row r="4" spans="1:13" x14ac:dyDescent="0.25">
      <c r="A4" t="s">
        <v>103</v>
      </c>
      <c r="B4" s="33">
        <v>2000</v>
      </c>
    </row>
    <row r="5" spans="1:13" x14ac:dyDescent="0.25">
      <c r="A5" t="s">
        <v>104</v>
      </c>
      <c r="B5" s="33">
        <v>2250</v>
      </c>
    </row>
    <row r="6" spans="1:13" x14ac:dyDescent="0.25">
      <c r="A6" t="s">
        <v>105</v>
      </c>
      <c r="B6" s="33">
        <v>2476</v>
      </c>
    </row>
    <row r="7" spans="1:13" x14ac:dyDescent="0.25">
      <c r="A7" t="s">
        <v>106</v>
      </c>
      <c r="B7" s="33">
        <v>2700</v>
      </c>
    </row>
    <row r="8" spans="1:13" x14ac:dyDescent="0.25">
      <c r="A8" t="s">
        <v>107</v>
      </c>
      <c r="B8" s="33">
        <v>3713</v>
      </c>
      <c r="L8" s="12" t="s">
        <v>12</v>
      </c>
      <c r="M8" s="12" t="s">
        <v>13</v>
      </c>
    </row>
    <row r="9" spans="1:13" x14ac:dyDescent="0.25">
      <c r="A9" t="s">
        <v>108</v>
      </c>
      <c r="B9" s="33">
        <v>3745</v>
      </c>
      <c r="L9" s="22">
        <f>AVERAGE(B2:B11)</f>
        <v>3423</v>
      </c>
      <c r="M9" s="22">
        <f>MEDIAN(B2:B11)</f>
        <v>2588</v>
      </c>
    </row>
    <row r="10" spans="1:13" x14ac:dyDescent="0.25">
      <c r="A10" t="s">
        <v>109</v>
      </c>
      <c r="B10" s="33">
        <v>4621</v>
      </c>
    </row>
    <row r="11" spans="1:13" x14ac:dyDescent="0.25">
      <c r="A11" t="s">
        <v>110</v>
      </c>
      <c r="B11" s="33">
        <v>9525</v>
      </c>
    </row>
    <row r="16" spans="1:13" ht="18.75" x14ac:dyDescent="0.25">
      <c r="A16" s="93" t="s">
        <v>120</v>
      </c>
      <c r="B16" s="93"/>
    </row>
    <row r="17" spans="1:2" x14ac:dyDescent="0.25">
      <c r="A17" s="82" t="s">
        <v>99</v>
      </c>
      <c r="B17" s="82" t="s">
        <v>100</v>
      </c>
    </row>
    <row r="18" spans="1:2" x14ac:dyDescent="0.25">
      <c r="A18" s="72" t="s">
        <v>106</v>
      </c>
      <c r="B18" s="83">
        <v>2700</v>
      </c>
    </row>
    <row r="19" spans="1:2" x14ac:dyDescent="0.25">
      <c r="A19" s="72" t="s">
        <v>104</v>
      </c>
      <c r="B19" s="83">
        <v>2250</v>
      </c>
    </row>
    <row r="20" spans="1:2" x14ac:dyDescent="0.25">
      <c r="A20" s="72" t="s">
        <v>105</v>
      </c>
      <c r="B20" s="83">
        <v>2476</v>
      </c>
    </row>
    <row r="21" spans="1:2" x14ac:dyDescent="0.25">
      <c r="A21" s="72" t="s">
        <v>103</v>
      </c>
      <c r="B21" s="83">
        <v>2000</v>
      </c>
    </row>
    <row r="22" spans="1:2" x14ac:dyDescent="0.25">
      <c r="A22" s="72" t="s">
        <v>101</v>
      </c>
      <c r="B22" s="83">
        <v>1400</v>
      </c>
    </row>
    <row r="23" spans="1:2" x14ac:dyDescent="0.25">
      <c r="A23" s="72" t="s">
        <v>108</v>
      </c>
      <c r="B23" s="83">
        <v>3745</v>
      </c>
    </row>
    <row r="24" spans="1:2" x14ac:dyDescent="0.25">
      <c r="A24" s="72" t="s">
        <v>109</v>
      </c>
      <c r="B24" s="83">
        <v>4621</v>
      </c>
    </row>
    <row r="25" spans="1:2" x14ac:dyDescent="0.25">
      <c r="A25" s="72" t="s">
        <v>102</v>
      </c>
      <c r="B25" s="83">
        <v>1800</v>
      </c>
    </row>
    <row r="26" spans="1:2" x14ac:dyDescent="0.25">
      <c r="A26" s="72" t="s">
        <v>110</v>
      </c>
      <c r="B26" s="83">
        <v>9525</v>
      </c>
    </row>
    <row r="27" spans="1:2" x14ac:dyDescent="0.25">
      <c r="A27" s="72" t="s">
        <v>107</v>
      </c>
      <c r="B27" s="83">
        <v>3713</v>
      </c>
    </row>
  </sheetData>
  <mergeCells count="1">
    <mergeCell ref="A16:B16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zoomScale="70" zoomScaleNormal="70" workbookViewId="0">
      <selection activeCell="B8" sqref="B8:C9"/>
    </sheetView>
  </sheetViews>
  <sheetFormatPr defaultColWidth="11" defaultRowHeight="15.75" x14ac:dyDescent="0.25"/>
  <cols>
    <col min="1" max="1" width="5.5" bestFit="1" customWidth="1"/>
    <col min="2" max="3" width="8.125" bestFit="1" customWidth="1"/>
    <col min="4" max="4" width="8.75" bestFit="1" customWidth="1"/>
  </cols>
  <sheetData>
    <row r="1" spans="1:4" ht="15.75" customHeight="1" x14ac:dyDescent="0.25">
      <c r="A1" s="93" t="s">
        <v>135</v>
      </c>
      <c r="B1" s="93"/>
      <c r="C1" s="93"/>
      <c r="D1" s="93"/>
    </row>
    <row r="2" spans="1:4" x14ac:dyDescent="0.25">
      <c r="A2" s="10" t="s">
        <v>32</v>
      </c>
      <c r="B2" s="10" t="s">
        <v>74</v>
      </c>
      <c r="C2" s="10" t="s">
        <v>75</v>
      </c>
      <c r="D2" s="10" t="s">
        <v>76</v>
      </c>
    </row>
    <row r="3" spans="1:4" x14ac:dyDescent="0.25">
      <c r="A3" s="41" t="s">
        <v>36</v>
      </c>
      <c r="B3" s="26">
        <v>41962</v>
      </c>
      <c r="C3" s="26">
        <v>37358</v>
      </c>
      <c r="D3" s="26">
        <v>36652</v>
      </c>
    </row>
    <row r="4" spans="1:4" x14ac:dyDescent="0.25">
      <c r="A4" s="41" t="s">
        <v>37</v>
      </c>
      <c r="B4" s="26">
        <v>41193</v>
      </c>
      <c r="C4" s="26">
        <v>36830</v>
      </c>
      <c r="D4" s="26">
        <v>35880</v>
      </c>
    </row>
    <row r="5" spans="1:4" x14ac:dyDescent="0.25">
      <c r="A5" s="41" t="s">
        <v>38</v>
      </c>
      <c r="B5" s="26">
        <v>43172</v>
      </c>
      <c r="C5" s="26">
        <v>38379</v>
      </c>
      <c r="D5" s="26">
        <v>37293</v>
      </c>
    </row>
    <row r="6" spans="1:4" x14ac:dyDescent="0.25">
      <c r="A6" s="41" t="s">
        <v>39</v>
      </c>
      <c r="B6" s="26">
        <v>44944</v>
      </c>
      <c r="C6" s="26">
        <v>40121</v>
      </c>
      <c r="D6" s="26">
        <v>38668</v>
      </c>
    </row>
    <row r="8" spans="1:4" x14ac:dyDescent="0.25">
      <c r="B8" s="5" t="s">
        <v>12</v>
      </c>
      <c r="C8" s="5" t="s">
        <v>13</v>
      </c>
    </row>
    <row r="9" spans="1:4" x14ac:dyDescent="0.25">
      <c r="B9" s="6">
        <f>AVERAGE(B3:D6)</f>
        <v>39371</v>
      </c>
      <c r="C9" s="6">
        <f>MEDIAN(B3:D6)</f>
        <v>38523.5</v>
      </c>
    </row>
    <row r="10" spans="1:4" x14ac:dyDescent="0.25">
      <c r="D10" s="2"/>
    </row>
  </sheetData>
  <mergeCells count="1">
    <mergeCell ref="A1:D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85" zoomScaleNormal="85" workbookViewId="0">
      <selection activeCell="E3" sqref="E3:F4"/>
    </sheetView>
  </sheetViews>
  <sheetFormatPr defaultColWidth="11" defaultRowHeight="15.75" x14ac:dyDescent="0.25"/>
  <cols>
    <col min="1" max="1" width="5.375" bestFit="1" customWidth="1"/>
    <col min="2" max="2" width="10.375" bestFit="1" customWidth="1"/>
    <col min="3" max="3" width="14" bestFit="1" customWidth="1"/>
  </cols>
  <sheetData>
    <row r="1" spans="1:6" ht="18.75" x14ac:dyDescent="0.25">
      <c r="A1" s="93" t="s">
        <v>136</v>
      </c>
      <c r="B1" s="93"/>
      <c r="C1" s="93"/>
    </row>
    <row r="2" spans="1:6" x14ac:dyDescent="0.25">
      <c r="A2" s="5" t="s">
        <v>32</v>
      </c>
      <c r="B2" s="5" t="s">
        <v>42</v>
      </c>
      <c r="C2" s="5" t="s">
        <v>29</v>
      </c>
    </row>
    <row r="3" spans="1:6" x14ac:dyDescent="0.25">
      <c r="A3" s="43" t="s">
        <v>77</v>
      </c>
      <c r="B3" s="6">
        <v>2271305</v>
      </c>
      <c r="C3" s="10"/>
      <c r="E3" s="88" t="s">
        <v>12</v>
      </c>
      <c r="F3" s="88" t="s">
        <v>13</v>
      </c>
    </row>
    <row r="4" spans="1:6" x14ac:dyDescent="0.25">
      <c r="A4" s="43" t="s">
        <v>34</v>
      </c>
      <c r="B4" s="6">
        <v>2391201</v>
      </c>
      <c r="C4" s="32">
        <f>(B4-B3)/B3</f>
        <v>5.2787274276242073E-2</v>
      </c>
      <c r="E4" s="91">
        <v>2588771</v>
      </c>
      <c r="F4" s="91">
        <v>2598854</v>
      </c>
    </row>
    <row r="5" spans="1:6" x14ac:dyDescent="0.25">
      <c r="A5" s="43" t="s">
        <v>35</v>
      </c>
      <c r="B5" s="6">
        <v>2490987</v>
      </c>
      <c r="C5" s="32">
        <f t="shared" ref="C5:C9" si="0">(B5-B4)/B4</f>
        <v>4.1730494425186337E-2</v>
      </c>
    </row>
    <row r="6" spans="1:6" x14ac:dyDescent="0.25">
      <c r="A6" s="43" t="s">
        <v>36</v>
      </c>
      <c r="B6" s="6">
        <v>2598854</v>
      </c>
      <c r="C6" s="32">
        <f t="shared" si="0"/>
        <v>4.3302915671579179E-2</v>
      </c>
    </row>
    <row r="7" spans="1:6" x14ac:dyDescent="0.25">
      <c r="A7" s="43" t="s">
        <v>37</v>
      </c>
      <c r="B7" s="6">
        <v>2718471</v>
      </c>
      <c r="C7" s="32">
        <f t="shared" si="0"/>
        <v>4.6026825670083815E-2</v>
      </c>
    </row>
    <row r="8" spans="1:6" x14ac:dyDescent="0.25">
      <c r="A8" s="43" t="s">
        <v>38</v>
      </c>
      <c r="B8" s="6">
        <v>2812110</v>
      </c>
      <c r="C8" s="32">
        <f t="shared" si="0"/>
        <v>3.4445465851943982E-2</v>
      </c>
    </row>
    <row r="9" spans="1:6" x14ac:dyDescent="0.25">
      <c r="A9" s="43" t="s">
        <v>39</v>
      </c>
      <c r="B9" s="6">
        <v>2838468</v>
      </c>
      <c r="C9" s="32">
        <f t="shared" si="0"/>
        <v>9.3730330605844014E-3</v>
      </c>
    </row>
    <row r="12" spans="1:6" x14ac:dyDescent="0.25">
      <c r="B12" s="42" t="s">
        <v>12</v>
      </c>
      <c r="C12" s="42" t="s">
        <v>13</v>
      </c>
    </row>
    <row r="13" spans="1:6" x14ac:dyDescent="0.25">
      <c r="B13" s="6">
        <f>AVERAGE(B3:B9)</f>
        <v>2588770.8571428573</v>
      </c>
      <c r="C13" s="6">
        <f>MEDIAN(B3:B9)</f>
        <v>2598854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="85" zoomScaleNormal="85" workbookViewId="0">
      <selection activeCell="N21" sqref="N21"/>
    </sheetView>
  </sheetViews>
  <sheetFormatPr defaultColWidth="11" defaultRowHeight="15.75" x14ac:dyDescent="0.25"/>
  <cols>
    <col min="1" max="1" width="5.125" customWidth="1"/>
    <col min="2" max="2" width="10.375" customWidth="1"/>
    <col min="3" max="3" width="14" bestFit="1" customWidth="1"/>
  </cols>
  <sheetData>
    <row r="1" spans="1:6" ht="18.75" x14ac:dyDescent="0.3">
      <c r="A1" s="92" t="s">
        <v>137</v>
      </c>
      <c r="B1" s="92"/>
      <c r="C1" s="92"/>
    </row>
    <row r="2" spans="1:6" x14ac:dyDescent="0.25">
      <c r="A2" s="5" t="s">
        <v>32</v>
      </c>
      <c r="B2" s="5" t="s">
        <v>42</v>
      </c>
      <c r="C2" s="5" t="s">
        <v>29</v>
      </c>
      <c r="E2" s="42" t="s">
        <v>12</v>
      </c>
      <c r="F2" s="42" t="s">
        <v>13</v>
      </c>
    </row>
    <row r="3" spans="1:6" x14ac:dyDescent="0.25">
      <c r="A3" s="42">
        <v>2005</v>
      </c>
      <c r="B3" s="6">
        <v>1872947</v>
      </c>
      <c r="C3" s="10"/>
      <c r="E3" s="6">
        <v>1861862.4285714286</v>
      </c>
      <c r="F3" s="6">
        <v>1872947</v>
      </c>
    </row>
    <row r="4" spans="1:6" x14ac:dyDescent="0.25">
      <c r="A4" s="42">
        <v>2006</v>
      </c>
      <c r="B4" s="6">
        <v>1937338</v>
      </c>
      <c r="C4" s="32">
        <f>(B4-B3)/B3</f>
        <v>3.4379509938081539E-2</v>
      </c>
    </row>
    <row r="5" spans="1:6" x14ac:dyDescent="0.25">
      <c r="A5" s="42">
        <v>2007</v>
      </c>
      <c r="B5" s="6">
        <v>2017745</v>
      </c>
      <c r="C5" s="32">
        <f t="shared" ref="C5:C9" si="0">(B5-B4)/B4</f>
        <v>4.1503857354782694E-2</v>
      </c>
    </row>
    <row r="6" spans="1:6" x14ac:dyDescent="0.25">
      <c r="A6" s="42">
        <v>2008</v>
      </c>
      <c r="B6" s="6">
        <v>1971792</v>
      </c>
      <c r="C6" s="32">
        <f t="shared" si="0"/>
        <v>-2.2774433835791936E-2</v>
      </c>
    </row>
    <row r="7" spans="1:6" x14ac:dyDescent="0.25">
      <c r="A7" s="42">
        <v>2009</v>
      </c>
      <c r="B7" s="6">
        <v>1792894</v>
      </c>
      <c r="C7" s="32">
        <f t="shared" si="0"/>
        <v>-9.0728636691902592E-2</v>
      </c>
    </row>
    <row r="8" spans="1:6" x14ac:dyDescent="0.25">
      <c r="A8" s="42">
        <v>2010</v>
      </c>
      <c r="B8" s="6">
        <v>1724517</v>
      </c>
      <c r="C8" s="32">
        <f t="shared" si="0"/>
        <v>-3.8137781709348124E-2</v>
      </c>
    </row>
    <row r="9" spans="1:6" x14ac:dyDescent="0.25">
      <c r="A9" s="42">
        <v>2011</v>
      </c>
      <c r="B9" s="6">
        <v>1715804</v>
      </c>
      <c r="C9" s="32">
        <f t="shared" si="0"/>
        <v>-5.052429172922041E-3</v>
      </c>
    </row>
    <row r="12" spans="1:6" x14ac:dyDescent="0.25">
      <c r="B12" s="42" t="s">
        <v>12</v>
      </c>
      <c r="C12" s="42" t="s">
        <v>13</v>
      </c>
    </row>
    <row r="13" spans="1:6" x14ac:dyDescent="0.25">
      <c r="B13" s="6">
        <f>AVERAGE(B3:B9)</f>
        <v>1861862.4285714286</v>
      </c>
      <c r="C13" s="6">
        <f>MEDIAN(B3:B9)</f>
        <v>1872947</v>
      </c>
    </row>
    <row r="30" spans="1:8" x14ac:dyDescent="0.25">
      <c r="A30" s="42" t="s">
        <v>32</v>
      </c>
      <c r="B30" s="42">
        <v>2005</v>
      </c>
      <c r="C30" s="42">
        <v>2006</v>
      </c>
      <c r="D30" s="42">
        <v>2007</v>
      </c>
      <c r="E30" s="42">
        <v>2008</v>
      </c>
      <c r="F30" s="42">
        <v>2009</v>
      </c>
      <c r="G30" s="42">
        <v>2010</v>
      </c>
      <c r="H30" s="42">
        <v>2011</v>
      </c>
    </row>
    <row r="31" spans="1:8" x14ac:dyDescent="0.25">
      <c r="A31" s="42" t="s">
        <v>42</v>
      </c>
      <c r="B31" s="6">
        <v>1872947</v>
      </c>
      <c r="C31" s="6">
        <v>1937338</v>
      </c>
      <c r="D31" s="6">
        <v>2017745</v>
      </c>
      <c r="E31" s="6">
        <v>1971792</v>
      </c>
      <c r="F31" s="6">
        <v>1792894</v>
      </c>
      <c r="G31" s="6">
        <v>1724517</v>
      </c>
      <c r="H31" s="6">
        <v>1715804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85" zoomScaleNormal="85" workbookViewId="0">
      <selection activeCell="O21" sqref="O21"/>
    </sheetView>
  </sheetViews>
  <sheetFormatPr defaultColWidth="11" defaultRowHeight="15.75" x14ac:dyDescent="0.25"/>
  <cols>
    <col min="1" max="1" width="5.125" customWidth="1"/>
    <col min="2" max="2" width="10.375" customWidth="1"/>
    <col min="3" max="3" width="14" bestFit="1" customWidth="1"/>
    <col min="5" max="6" width="10" bestFit="1" customWidth="1"/>
  </cols>
  <sheetData>
    <row r="1" spans="1:6" ht="18.75" x14ac:dyDescent="0.25">
      <c r="A1" s="93" t="s">
        <v>138</v>
      </c>
      <c r="B1" s="93"/>
      <c r="C1" s="93"/>
    </row>
    <row r="2" spans="1:6" x14ac:dyDescent="0.25">
      <c r="A2" s="5" t="s">
        <v>32</v>
      </c>
      <c r="B2" s="5" t="s">
        <v>42</v>
      </c>
      <c r="C2" s="5" t="s">
        <v>29</v>
      </c>
    </row>
    <row r="3" spans="1:6" x14ac:dyDescent="0.25">
      <c r="A3" s="42">
        <v>2005</v>
      </c>
      <c r="B3" s="6">
        <v>831013</v>
      </c>
      <c r="C3" s="10"/>
      <c r="E3" s="10" t="s">
        <v>12</v>
      </c>
      <c r="F3" s="10" t="s">
        <v>13</v>
      </c>
    </row>
    <row r="4" spans="1:6" x14ac:dyDescent="0.25">
      <c r="A4" s="42">
        <v>2006</v>
      </c>
      <c r="B4" s="6">
        <v>943660</v>
      </c>
      <c r="C4" s="32">
        <f>(B4-B3)/B3</f>
        <v>0.1355538361012403</v>
      </c>
      <c r="E4" s="75">
        <v>973224.14285714284</v>
      </c>
      <c r="F4" s="75">
        <v>972142</v>
      </c>
    </row>
    <row r="5" spans="1:6" x14ac:dyDescent="0.25">
      <c r="A5" s="42">
        <v>2007</v>
      </c>
      <c r="B5" s="6">
        <v>972142</v>
      </c>
      <c r="C5" s="32">
        <f t="shared" ref="C5:C9" si="0">(B5-B4)/B4</f>
        <v>3.0182480978318462E-2</v>
      </c>
    </row>
    <row r="6" spans="1:6" x14ac:dyDescent="0.25">
      <c r="A6" s="42">
        <v>2008</v>
      </c>
      <c r="B6" s="6">
        <v>992618</v>
      </c>
      <c r="C6" s="32">
        <f t="shared" si="0"/>
        <v>2.1062766550565659E-2</v>
      </c>
    </row>
    <row r="7" spans="1:6" x14ac:dyDescent="0.25">
      <c r="A7" s="42">
        <v>2009</v>
      </c>
      <c r="B7" s="6">
        <v>957751</v>
      </c>
      <c r="C7" s="32">
        <f t="shared" si="0"/>
        <v>-3.5126302364051426E-2</v>
      </c>
    </row>
    <row r="8" spans="1:6" x14ac:dyDescent="0.25">
      <c r="A8" s="42">
        <v>2010</v>
      </c>
      <c r="B8" s="6">
        <v>1027495</v>
      </c>
      <c r="C8" s="32">
        <f t="shared" si="0"/>
        <v>7.282059742041512E-2</v>
      </c>
    </row>
    <row r="9" spans="1:6" x14ac:dyDescent="0.25">
      <c r="A9" s="42">
        <v>2011</v>
      </c>
      <c r="B9" s="6">
        <v>1087890</v>
      </c>
      <c r="C9" s="32">
        <f t="shared" si="0"/>
        <v>5.8778874836373902E-2</v>
      </c>
    </row>
    <row r="12" spans="1:6" x14ac:dyDescent="0.25">
      <c r="B12" s="42" t="s">
        <v>12</v>
      </c>
      <c r="C12" s="42" t="s">
        <v>13</v>
      </c>
    </row>
    <row r="13" spans="1:6" x14ac:dyDescent="0.25">
      <c r="B13" s="6">
        <f>AVERAGE(B3:B9)</f>
        <v>973224.14285714284</v>
      </c>
      <c r="C13" s="6">
        <f>MEDIAN(B3:B9)</f>
        <v>972142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zoomScale="55" zoomScaleNormal="55" workbookViewId="0">
      <selection activeCell="F2" sqref="F2:G3"/>
    </sheetView>
  </sheetViews>
  <sheetFormatPr defaultColWidth="11" defaultRowHeight="15.75" x14ac:dyDescent="0.25"/>
  <cols>
    <col min="1" max="1" width="5.375" bestFit="1" customWidth="1"/>
    <col min="2" max="2" width="17.375" bestFit="1" customWidth="1"/>
    <col min="3" max="3" width="14" bestFit="1" customWidth="1"/>
    <col min="6" max="6" width="7.625" bestFit="1" customWidth="1"/>
    <col min="7" max="7" width="8.5" bestFit="1" customWidth="1"/>
  </cols>
  <sheetData>
    <row r="1" spans="1:16" ht="19.5" thickBot="1" x14ac:dyDescent="0.3">
      <c r="A1" s="93" t="s">
        <v>122</v>
      </c>
      <c r="B1" s="93"/>
      <c r="C1" s="93"/>
    </row>
    <row r="2" spans="1:16" ht="16.5" thickBot="1" x14ac:dyDescent="0.3">
      <c r="A2" s="5" t="s">
        <v>32</v>
      </c>
      <c r="B2" s="5" t="s">
        <v>78</v>
      </c>
      <c r="C2" s="5" t="s">
        <v>29</v>
      </c>
      <c r="F2" s="86" t="s">
        <v>12</v>
      </c>
      <c r="G2" s="87" t="s">
        <v>13</v>
      </c>
    </row>
    <row r="3" spans="1:16" ht="16.5" thickBot="1" x14ac:dyDescent="0.3">
      <c r="A3" s="51" t="s">
        <v>34</v>
      </c>
      <c r="B3" s="52">
        <v>34114</v>
      </c>
      <c r="C3" s="53">
        <v>-7.3000000000000001E-3</v>
      </c>
      <c r="D3" s="33"/>
      <c r="E3" s="33"/>
      <c r="F3" s="84">
        <v>30930</v>
      </c>
      <c r="G3" s="85">
        <v>30974</v>
      </c>
    </row>
    <row r="4" spans="1:16" x14ac:dyDescent="0.25">
      <c r="A4" s="51" t="s">
        <v>35</v>
      </c>
      <c r="B4" s="52">
        <v>33982</v>
      </c>
      <c r="C4" s="53">
        <v>-3.8999999999999998E-3</v>
      </c>
    </row>
    <row r="5" spans="1:16" x14ac:dyDescent="0.25">
      <c r="A5" s="51" t="s">
        <v>36</v>
      </c>
      <c r="B5" s="52">
        <v>32649</v>
      </c>
      <c r="C5" s="53">
        <v>-3.9199999999999999E-2</v>
      </c>
      <c r="O5" s="54" t="s">
        <v>12</v>
      </c>
      <c r="P5" s="12" t="s">
        <v>13</v>
      </c>
    </row>
    <row r="6" spans="1:16" x14ac:dyDescent="0.25">
      <c r="A6" s="51" t="s">
        <v>37</v>
      </c>
      <c r="B6" s="52">
        <v>29299</v>
      </c>
      <c r="C6" s="53">
        <v>-0.1026</v>
      </c>
      <c r="O6" s="52">
        <f>AVERAGE(B3:B8)</f>
        <v>30929.5</v>
      </c>
      <c r="P6" s="52">
        <f>MEDIAN(B3:B8)</f>
        <v>30974</v>
      </c>
    </row>
    <row r="7" spans="1:16" x14ac:dyDescent="0.25">
      <c r="A7" s="51" t="s">
        <v>38</v>
      </c>
      <c r="B7" s="52">
        <v>27947</v>
      </c>
      <c r="C7" s="53">
        <v>-4.6100000000000002E-2</v>
      </c>
    </row>
    <row r="8" spans="1:16" x14ac:dyDescent="0.25">
      <c r="A8" s="51" t="s">
        <v>39</v>
      </c>
      <c r="B8" s="52">
        <v>27586</v>
      </c>
      <c r="C8" s="53">
        <v>-1.29E-2</v>
      </c>
    </row>
    <row r="9" spans="1:16" x14ac:dyDescent="0.25">
      <c r="A9" s="55"/>
    </row>
    <row r="10" spans="1:16" x14ac:dyDescent="0.25">
      <c r="A10" s="55"/>
      <c r="B10" s="46"/>
    </row>
    <row r="11" spans="1:16" x14ac:dyDescent="0.25">
      <c r="A11" s="55"/>
      <c r="B11" s="56"/>
    </row>
    <row r="12" spans="1:16" x14ac:dyDescent="0.25">
      <c r="A12" s="55"/>
      <c r="B12" s="57" t="s">
        <v>12</v>
      </c>
      <c r="C12" s="42" t="s">
        <v>13</v>
      </c>
    </row>
    <row r="13" spans="1:16" x14ac:dyDescent="0.25">
      <c r="A13" s="55"/>
      <c r="B13" s="52">
        <f>AVERAGE(C5:C10)</f>
        <v>-5.0199999999999995E-2</v>
      </c>
      <c r="C13" s="52">
        <f>MEDIAN(C5:C10)</f>
        <v>-4.265E-2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70" zoomScaleNormal="70" workbookViewId="0">
      <selection activeCell="D12" sqref="D11:E12"/>
    </sheetView>
  </sheetViews>
  <sheetFormatPr defaultColWidth="11" defaultRowHeight="15.75" x14ac:dyDescent="0.25"/>
  <cols>
    <col min="1" max="1" width="5.375" bestFit="1" customWidth="1"/>
    <col min="2" max="2" width="14" bestFit="1" customWidth="1"/>
    <col min="3" max="3" width="24.125" bestFit="1" customWidth="1"/>
    <col min="4" max="4" width="6" bestFit="1" customWidth="1"/>
    <col min="5" max="5" width="7.625" bestFit="1" customWidth="1"/>
  </cols>
  <sheetData>
    <row r="1" spans="1:5" ht="18.75" x14ac:dyDescent="0.25">
      <c r="A1" s="93" t="s">
        <v>123</v>
      </c>
      <c r="B1" s="93"/>
      <c r="C1" s="93"/>
    </row>
    <row r="2" spans="1:5" x14ac:dyDescent="0.25">
      <c r="A2" s="5" t="s">
        <v>32</v>
      </c>
      <c r="B2" s="5" t="s">
        <v>29</v>
      </c>
      <c r="C2" s="5" t="s">
        <v>79</v>
      </c>
    </row>
    <row r="3" spans="1:5" x14ac:dyDescent="0.25">
      <c r="A3" s="51" t="s">
        <v>34</v>
      </c>
      <c r="B3" s="23">
        <v>-8.8499999999999995E-2</v>
      </c>
      <c r="C3" s="58">
        <v>6687</v>
      </c>
    </row>
    <row r="4" spans="1:5" x14ac:dyDescent="0.25">
      <c r="A4" s="51" t="s">
        <v>35</v>
      </c>
      <c r="B4" s="23">
        <v>-2.6599999999999999E-2</v>
      </c>
      <c r="C4" s="58">
        <v>6509</v>
      </c>
      <c r="D4" s="59"/>
    </row>
    <row r="5" spans="1:5" x14ac:dyDescent="0.25">
      <c r="A5" s="51" t="s">
        <v>36</v>
      </c>
      <c r="B5" s="23">
        <v>-3.4700000000000002E-2</v>
      </c>
      <c r="C5" s="58">
        <v>6283</v>
      </c>
      <c r="D5" s="59"/>
    </row>
    <row r="6" spans="1:5" x14ac:dyDescent="0.25">
      <c r="A6" s="51" t="s">
        <v>37</v>
      </c>
      <c r="B6" s="23">
        <v>-7.0300000000000001E-2</v>
      </c>
      <c r="C6" s="58">
        <v>5841</v>
      </c>
      <c r="D6" s="59"/>
    </row>
    <row r="7" spans="1:5" x14ac:dyDescent="0.25">
      <c r="A7" s="51" t="s">
        <v>38</v>
      </c>
      <c r="B7" s="23">
        <v>-3.73E-2</v>
      </c>
      <c r="C7" s="58">
        <v>5623</v>
      </c>
      <c r="D7" s="59"/>
    </row>
    <row r="8" spans="1:5" x14ac:dyDescent="0.25">
      <c r="A8" s="51" t="s">
        <v>39</v>
      </c>
      <c r="B8" s="23">
        <v>-1.6500000000000001E-2</v>
      </c>
      <c r="C8" s="58">
        <v>5530</v>
      </c>
      <c r="D8" s="59"/>
    </row>
    <row r="11" spans="1:5" x14ac:dyDescent="0.25">
      <c r="D11" s="5" t="s">
        <v>12</v>
      </c>
      <c r="E11" s="5" t="s">
        <v>13</v>
      </c>
    </row>
    <row r="12" spans="1:5" x14ac:dyDescent="0.25">
      <c r="D12" s="52">
        <f>AVERAGE(C3:C8)</f>
        <v>6078.833333333333</v>
      </c>
      <c r="E12" s="52">
        <f>MEDIAN(C3:C8)</f>
        <v>6062</v>
      </c>
    </row>
  </sheetData>
  <mergeCells count="1">
    <mergeCell ref="A1:C1"/>
  </mergeCells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>
      <selection activeCell="D7" sqref="D7:E8"/>
    </sheetView>
  </sheetViews>
  <sheetFormatPr defaultColWidth="11" defaultRowHeight="15.75" x14ac:dyDescent="0.25"/>
  <cols>
    <col min="1" max="1" width="5.375" bestFit="1" customWidth="1"/>
    <col min="2" max="2" width="14" bestFit="1" customWidth="1"/>
    <col min="3" max="3" width="22.625" bestFit="1" customWidth="1"/>
    <col min="4" max="4" width="7.125" bestFit="1" customWidth="1"/>
    <col min="5" max="5" width="7.625" bestFit="1" customWidth="1"/>
  </cols>
  <sheetData>
    <row r="1" spans="1:5" ht="18.75" x14ac:dyDescent="0.25">
      <c r="A1" s="93" t="s">
        <v>124</v>
      </c>
      <c r="B1" s="93"/>
      <c r="C1" s="93"/>
    </row>
    <row r="2" spans="1:5" x14ac:dyDescent="0.25">
      <c r="A2" s="5" t="s">
        <v>32</v>
      </c>
      <c r="B2" s="5" t="s">
        <v>29</v>
      </c>
      <c r="C2" s="5" t="s">
        <v>80</v>
      </c>
    </row>
    <row r="3" spans="1:5" x14ac:dyDescent="0.25">
      <c r="A3" s="51" t="s">
        <v>37</v>
      </c>
      <c r="B3" s="60">
        <v>6.9999999999999999E-4</v>
      </c>
      <c r="C3" s="61">
        <v>15061</v>
      </c>
      <c r="D3" s="16"/>
      <c r="E3" s="16"/>
    </row>
    <row r="4" spans="1:5" x14ac:dyDescent="0.25">
      <c r="A4" s="51" t="s">
        <v>38</v>
      </c>
      <c r="B4" s="60">
        <v>1.23E-2</v>
      </c>
      <c r="C4" s="61">
        <v>15247</v>
      </c>
    </row>
    <row r="5" spans="1:5" x14ac:dyDescent="0.25">
      <c r="A5" s="51" t="s">
        <v>39</v>
      </c>
      <c r="B5" s="60">
        <v>1.6299999999999999E-2</v>
      </c>
      <c r="C5" s="61">
        <v>15496</v>
      </c>
    </row>
    <row r="7" spans="1:5" x14ac:dyDescent="0.25">
      <c r="D7" s="5" t="s">
        <v>12</v>
      </c>
      <c r="E7" s="5" t="s">
        <v>13</v>
      </c>
    </row>
    <row r="8" spans="1:5" x14ac:dyDescent="0.25">
      <c r="D8" s="52">
        <f>AVERAGE(C3:C5)</f>
        <v>15268</v>
      </c>
      <c r="E8" s="52">
        <f>MEDIAN(C3:C5)</f>
        <v>15247</v>
      </c>
    </row>
  </sheetData>
  <mergeCells count="1">
    <mergeCell ref="A1:C1"/>
  </mergeCells>
  <hyperlinks>
    <hyperlink ref="A3" r:id="rId1" tooltip="Click to rank" display="2008-2009"/>
    <hyperlink ref="A4" r:id="rId2" tooltip="Click to rank" display="2009-2010"/>
    <hyperlink ref="A5" r:id="rId3" tooltip="Click to rank" display="2010-2011"/>
  </hyperlinks>
  <pageMargins left="0.75" right="0.75" top="1" bottom="1" header="0.5" footer="0.5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70" zoomScaleNormal="70" workbookViewId="0">
      <selection activeCell="D11" sqref="D11:E12"/>
    </sheetView>
  </sheetViews>
  <sheetFormatPr defaultColWidth="11" defaultRowHeight="15.75" x14ac:dyDescent="0.25"/>
  <cols>
    <col min="1" max="1" width="5.375" bestFit="1" customWidth="1"/>
    <col min="2" max="2" width="14" bestFit="1" customWidth="1"/>
    <col min="3" max="3" width="21.625" bestFit="1" customWidth="1"/>
    <col min="4" max="4" width="7.125" bestFit="1" customWidth="1"/>
    <col min="5" max="5" width="7.625" bestFit="1" customWidth="1"/>
  </cols>
  <sheetData>
    <row r="1" spans="1:5" ht="18.75" x14ac:dyDescent="0.25">
      <c r="A1" s="93" t="s">
        <v>125</v>
      </c>
      <c r="B1" s="93"/>
      <c r="C1" s="93"/>
    </row>
    <row r="2" spans="1:5" x14ac:dyDescent="0.25">
      <c r="A2" s="5" t="s">
        <v>32</v>
      </c>
      <c r="B2" s="5" t="s">
        <v>29</v>
      </c>
      <c r="C2" s="5" t="s">
        <v>81</v>
      </c>
      <c r="D2" s="62"/>
      <c r="E2" s="62"/>
    </row>
    <row r="3" spans="1:5" x14ac:dyDescent="0.25">
      <c r="A3" s="51" t="s">
        <v>34</v>
      </c>
      <c r="B3" s="63">
        <v>2.76E-2</v>
      </c>
      <c r="C3" s="52">
        <v>18100</v>
      </c>
      <c r="D3" s="62"/>
      <c r="E3" s="62"/>
    </row>
    <row r="4" spans="1:5" x14ac:dyDescent="0.25">
      <c r="A4" s="51" t="s">
        <v>35</v>
      </c>
      <c r="B4" s="64">
        <f t="shared" ref="B4:B8" si="0">1-C3/C4</f>
        <v>5.494505494505475E-3</v>
      </c>
      <c r="C4" s="52">
        <v>18200</v>
      </c>
      <c r="D4" s="62"/>
      <c r="E4" s="62"/>
    </row>
    <row r="5" spans="1:5" x14ac:dyDescent="0.25">
      <c r="A5" s="51" t="s">
        <v>36</v>
      </c>
      <c r="B5" s="64">
        <f t="shared" si="0"/>
        <v>5.464480874316946E-3</v>
      </c>
      <c r="C5" s="52">
        <v>18300</v>
      </c>
      <c r="D5" s="62"/>
      <c r="E5" s="62"/>
    </row>
    <row r="6" spans="1:5" x14ac:dyDescent="0.25">
      <c r="A6" s="51" t="s">
        <v>37</v>
      </c>
      <c r="B6" s="64">
        <f t="shared" si="0"/>
        <v>-5.7803468208092568E-2</v>
      </c>
      <c r="C6" s="52">
        <v>17300</v>
      </c>
      <c r="D6" s="62"/>
      <c r="E6" s="62"/>
    </row>
    <row r="7" spans="1:5" x14ac:dyDescent="0.25">
      <c r="A7" s="51" t="s">
        <v>38</v>
      </c>
      <c r="B7" s="64">
        <f t="shared" si="0"/>
        <v>-3.5928143712574911E-2</v>
      </c>
      <c r="C7" s="52">
        <v>16700</v>
      </c>
      <c r="D7" s="62"/>
      <c r="E7" s="62"/>
    </row>
    <row r="8" spans="1:5" x14ac:dyDescent="0.25">
      <c r="A8" s="51" t="s">
        <v>39</v>
      </c>
      <c r="B8" s="64">
        <f t="shared" si="0"/>
        <v>-2.4539877300613577E-2</v>
      </c>
      <c r="C8" s="52">
        <v>16300</v>
      </c>
      <c r="D8" s="62"/>
      <c r="E8" s="62"/>
    </row>
    <row r="9" spans="1:5" x14ac:dyDescent="0.25">
      <c r="A9" s="62"/>
      <c r="B9" s="62"/>
      <c r="C9" s="62"/>
      <c r="D9" s="62"/>
      <c r="E9" s="62"/>
    </row>
    <row r="10" spans="1:5" x14ac:dyDescent="0.25">
      <c r="A10" s="62"/>
      <c r="B10" s="62"/>
      <c r="C10" s="62"/>
      <c r="D10" s="62"/>
      <c r="E10" s="62"/>
    </row>
    <row r="11" spans="1:5" x14ac:dyDescent="0.25">
      <c r="A11" s="62"/>
      <c r="B11" s="62"/>
      <c r="C11" s="62"/>
      <c r="D11" s="5" t="s">
        <v>12</v>
      </c>
      <c r="E11" s="5" t="s">
        <v>13</v>
      </c>
    </row>
    <row r="12" spans="1:5" x14ac:dyDescent="0.25">
      <c r="A12" s="62"/>
      <c r="B12" s="62"/>
      <c r="C12" s="65"/>
      <c r="D12" s="52">
        <f>AVERAGE(C3:C8)</f>
        <v>17483.333333333332</v>
      </c>
      <c r="E12" s="52">
        <f>MEDIAN(C3:C8)</f>
        <v>17700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70" zoomScaleNormal="70" workbookViewId="0">
      <selection activeCell="D11" sqref="D11:E12"/>
    </sheetView>
  </sheetViews>
  <sheetFormatPr defaultColWidth="11" defaultRowHeight="15.75" x14ac:dyDescent="0.25"/>
  <cols>
    <col min="1" max="1" width="5.5" bestFit="1" customWidth="1"/>
    <col min="2" max="2" width="34.75" bestFit="1" customWidth="1"/>
    <col min="3" max="3" width="14.625" bestFit="1" customWidth="1"/>
    <col min="4" max="4" width="7.125" bestFit="1" customWidth="1"/>
    <col min="5" max="5" width="7.625" bestFit="1" customWidth="1"/>
  </cols>
  <sheetData>
    <row r="1" spans="1:5" ht="18.75" x14ac:dyDescent="0.25">
      <c r="A1" s="93" t="s">
        <v>126</v>
      </c>
      <c r="B1" s="93"/>
      <c r="C1" s="93"/>
    </row>
    <row r="2" spans="1:5" x14ac:dyDescent="0.25">
      <c r="A2" s="5" t="s">
        <v>32</v>
      </c>
      <c r="B2" s="5" t="s">
        <v>82</v>
      </c>
      <c r="C2" s="78" t="s">
        <v>29</v>
      </c>
    </row>
    <row r="3" spans="1:5" x14ac:dyDescent="0.25">
      <c r="A3" s="51" t="s">
        <v>34</v>
      </c>
      <c r="B3" s="52">
        <v>26400</v>
      </c>
      <c r="C3" s="66"/>
    </row>
    <row r="4" spans="1:5" x14ac:dyDescent="0.25">
      <c r="A4" s="51" t="s">
        <v>35</v>
      </c>
      <c r="B4" s="52">
        <v>26500</v>
      </c>
      <c r="C4" s="66">
        <f>(B4-B3)/B3</f>
        <v>3.787878787878788E-3</v>
      </c>
    </row>
    <row r="5" spans="1:5" x14ac:dyDescent="0.25">
      <c r="A5" s="51" t="s">
        <v>36</v>
      </c>
      <c r="B5" s="52">
        <v>27000</v>
      </c>
      <c r="C5" s="66">
        <f t="shared" ref="C5:C8" si="0">(B5-B4)/B4</f>
        <v>1.8867924528301886E-2</v>
      </c>
    </row>
    <row r="6" spans="1:5" x14ac:dyDescent="0.25">
      <c r="A6" s="51" t="s">
        <v>37</v>
      </c>
      <c r="B6" s="52">
        <v>27100</v>
      </c>
      <c r="C6" s="66">
        <f t="shared" si="0"/>
        <v>3.7037037037037038E-3</v>
      </c>
    </row>
    <row r="7" spans="1:5" x14ac:dyDescent="0.25">
      <c r="A7" s="51" t="s">
        <v>38</v>
      </c>
      <c r="B7" s="52">
        <v>27300</v>
      </c>
      <c r="C7" s="66">
        <f t="shared" si="0"/>
        <v>7.3800738007380072E-3</v>
      </c>
    </row>
    <row r="8" spans="1:5" x14ac:dyDescent="0.25">
      <c r="A8" s="51" t="s">
        <v>39</v>
      </c>
      <c r="B8" s="52">
        <v>27700</v>
      </c>
      <c r="C8" s="66">
        <f t="shared" si="0"/>
        <v>1.4652014652014652E-2</v>
      </c>
    </row>
    <row r="9" spans="1:5" x14ac:dyDescent="0.25">
      <c r="C9" s="20"/>
    </row>
    <row r="10" spans="1:5" x14ac:dyDescent="0.25">
      <c r="C10" s="20"/>
    </row>
    <row r="11" spans="1:5" x14ac:dyDescent="0.25">
      <c r="C11" s="20"/>
      <c r="D11" s="5" t="s">
        <v>12</v>
      </c>
      <c r="E11" s="5" t="s">
        <v>13</v>
      </c>
    </row>
    <row r="12" spans="1:5" x14ac:dyDescent="0.25">
      <c r="C12" s="20"/>
      <c r="D12" s="52">
        <f>AVERAGE(B3:B8)</f>
        <v>27000</v>
      </c>
      <c r="E12" s="52">
        <f>MEDIAN(B3:B8)</f>
        <v>27050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G1" workbookViewId="0">
      <selection activeCell="L5" sqref="L5:M6"/>
    </sheetView>
  </sheetViews>
  <sheetFormatPr defaultColWidth="11" defaultRowHeight="15.75" x14ac:dyDescent="0.25"/>
  <cols>
    <col min="1" max="1" width="4.875" bestFit="1" customWidth="1"/>
    <col min="2" max="2" width="40.25" bestFit="1" customWidth="1"/>
    <col min="3" max="3" width="13.75" bestFit="1" customWidth="1"/>
    <col min="12" max="12" width="6.375" bestFit="1" customWidth="1"/>
    <col min="13" max="13" width="7" bestFit="1" customWidth="1"/>
  </cols>
  <sheetData>
    <row r="1" spans="1:13" ht="15.75" customHeight="1" x14ac:dyDescent="0.25">
      <c r="A1" s="93" t="s">
        <v>127</v>
      </c>
      <c r="B1" s="93"/>
      <c r="C1" s="93"/>
    </row>
    <row r="2" spans="1:13" x14ac:dyDescent="0.25">
      <c r="A2" s="5" t="s">
        <v>32</v>
      </c>
      <c r="B2" s="5" t="s">
        <v>83</v>
      </c>
      <c r="C2" s="5" t="s">
        <v>29</v>
      </c>
    </row>
    <row r="3" spans="1:13" x14ac:dyDescent="0.25">
      <c r="A3" s="43" t="s">
        <v>34</v>
      </c>
      <c r="B3" s="52">
        <v>12159</v>
      </c>
      <c r="C3" s="67">
        <f>1.72/100</f>
        <v>1.72E-2</v>
      </c>
    </row>
    <row r="4" spans="1:13" x14ac:dyDescent="0.25">
      <c r="A4" s="43" t="s">
        <v>35</v>
      </c>
      <c r="B4" s="52">
        <v>12814</v>
      </c>
      <c r="C4" s="67">
        <f>5.39/100</f>
        <v>5.3899999999999997E-2</v>
      </c>
    </row>
    <row r="5" spans="1:13" x14ac:dyDescent="0.25">
      <c r="A5" s="43" t="s">
        <v>36</v>
      </c>
      <c r="B5" s="52">
        <v>12748</v>
      </c>
      <c r="C5" s="67">
        <f>-0.52/100</f>
        <v>-5.1999999999999998E-3</v>
      </c>
      <c r="L5" s="5" t="s">
        <v>12</v>
      </c>
      <c r="M5" s="5" t="s">
        <v>13</v>
      </c>
    </row>
    <row r="6" spans="1:13" x14ac:dyDescent="0.25">
      <c r="A6" s="43" t="s">
        <v>37</v>
      </c>
      <c r="B6" s="52">
        <v>12673</v>
      </c>
      <c r="C6" s="67">
        <f>-0.59/100</f>
        <v>-5.8999999999999999E-3</v>
      </c>
      <c r="L6" s="52">
        <f>AVERAGE(B3:B8)</f>
        <v>12663</v>
      </c>
      <c r="M6" s="52">
        <f>MEDIAN(B3:B8)</f>
        <v>12730</v>
      </c>
    </row>
    <row r="7" spans="1:13" x14ac:dyDescent="0.25">
      <c r="A7" s="43" t="s">
        <v>38</v>
      </c>
      <c r="B7" s="52">
        <v>12712</v>
      </c>
      <c r="C7" s="67">
        <f>0.31/100</f>
        <v>3.0999999999999999E-3</v>
      </c>
    </row>
    <row r="8" spans="1:13" x14ac:dyDescent="0.25">
      <c r="A8" s="43" t="s">
        <v>39</v>
      </c>
      <c r="B8" s="52">
        <v>12872</v>
      </c>
      <c r="C8" s="67">
        <f>1.26/100</f>
        <v>1.26E-2</v>
      </c>
    </row>
    <row r="14" spans="1:13" x14ac:dyDescent="0.25">
      <c r="C14" s="42"/>
      <c r="D14" s="42"/>
    </row>
    <row r="15" spans="1:13" x14ac:dyDescent="0.25">
      <c r="C15" s="52"/>
      <c r="D15" s="52"/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87" zoomScaleNormal="87" workbookViewId="0">
      <selection activeCell="D15" sqref="D15"/>
    </sheetView>
  </sheetViews>
  <sheetFormatPr defaultColWidth="11" defaultRowHeight="15.75" x14ac:dyDescent="0.25"/>
  <cols>
    <col min="1" max="1" width="20.5" bestFit="1" customWidth="1"/>
    <col min="2" max="2" width="12.375" bestFit="1" customWidth="1"/>
    <col min="3" max="3" width="7.625" bestFit="1" customWidth="1"/>
    <col min="12" max="12" width="12.375" bestFit="1" customWidth="1"/>
    <col min="13" max="13" width="12" bestFit="1" customWidth="1"/>
  </cols>
  <sheetData>
    <row r="1" spans="1:13" ht="18.75" x14ac:dyDescent="0.25">
      <c r="A1" s="93" t="s">
        <v>141</v>
      </c>
      <c r="B1" s="93"/>
      <c r="C1" s="93"/>
    </row>
    <row r="2" spans="1:13" x14ac:dyDescent="0.25">
      <c r="A2" s="82" t="s">
        <v>0</v>
      </c>
      <c r="B2" s="82" t="s">
        <v>1</v>
      </c>
      <c r="C2" s="82" t="s">
        <v>11</v>
      </c>
    </row>
    <row r="3" spans="1:13" x14ac:dyDescent="0.25">
      <c r="A3" s="5" t="s">
        <v>2</v>
      </c>
      <c r="B3" s="6">
        <v>33515813</v>
      </c>
      <c r="C3" s="9">
        <f>B3/B11</f>
        <v>5.0975255959236264E-2</v>
      </c>
    </row>
    <row r="4" spans="1:13" x14ac:dyDescent="0.25">
      <c r="A4" s="5" t="s">
        <v>3</v>
      </c>
      <c r="B4" s="6">
        <v>15257385</v>
      </c>
      <c r="C4" s="9">
        <f>B4/B11</f>
        <v>2.3205437554017022E-2</v>
      </c>
    </row>
    <row r="5" spans="1:13" x14ac:dyDescent="0.25">
      <c r="A5" s="5" t="s">
        <v>4</v>
      </c>
      <c r="B5" s="6">
        <v>16407929</v>
      </c>
      <c r="C5" s="9">
        <f>B5/B11</f>
        <v>2.4955336173285592E-2</v>
      </c>
    </row>
    <row r="6" spans="1:13" x14ac:dyDescent="0.25">
      <c r="A6" s="5" t="s">
        <v>5</v>
      </c>
      <c r="B6" s="6">
        <v>6677109</v>
      </c>
      <c r="C6" s="9">
        <f>B6/B11</f>
        <v>1.015542545074828E-2</v>
      </c>
    </row>
    <row r="7" spans="1:13" x14ac:dyDescent="0.25">
      <c r="A7" s="5" t="s">
        <v>6</v>
      </c>
      <c r="B7" s="6">
        <v>75593000</v>
      </c>
      <c r="C7" s="9">
        <f>B7/B11</f>
        <v>0.11497177537440452</v>
      </c>
    </row>
    <row r="8" spans="1:13" x14ac:dyDescent="0.25">
      <c r="A8" s="5" t="s">
        <v>7</v>
      </c>
      <c r="B8" s="6">
        <v>64617911</v>
      </c>
      <c r="C8" s="9">
        <f>B8/B11</f>
        <v>9.8279416727147517E-2</v>
      </c>
      <c r="L8" s="5" t="s">
        <v>12</v>
      </c>
      <c r="M8" s="5" t="s">
        <v>13</v>
      </c>
    </row>
    <row r="9" spans="1:13" x14ac:dyDescent="0.25">
      <c r="A9" s="5" t="s">
        <v>8</v>
      </c>
      <c r="B9" s="6">
        <v>61546618</v>
      </c>
      <c r="C9" s="9">
        <f>B9/B11</f>
        <v>9.3608190437610386E-2</v>
      </c>
      <c r="L9" s="11">
        <f>AVERAGE(B3:B10)</f>
        <v>82186475.5</v>
      </c>
      <c r="M9" s="11">
        <f>MEDIAN(B3:B10)</f>
        <v>47531215.5</v>
      </c>
    </row>
    <row r="10" spans="1:13" x14ac:dyDescent="0.25">
      <c r="A10" s="5" t="s">
        <v>9</v>
      </c>
      <c r="B10" s="6">
        <v>383876039</v>
      </c>
      <c r="C10" s="9">
        <f>B10/B11</f>
        <v>0.58384916232355044</v>
      </c>
    </row>
    <row r="11" spans="1:13" x14ac:dyDescent="0.25">
      <c r="A11" s="5" t="s">
        <v>10</v>
      </c>
      <c r="B11" s="6">
        <f>SUM(B3:B10)</f>
        <v>657491804</v>
      </c>
      <c r="C11" s="7">
        <f>SUM(C3:C10)</f>
        <v>1</v>
      </c>
    </row>
    <row r="12" spans="1:13" x14ac:dyDescent="0.25">
      <c r="B12" s="1"/>
      <c r="C12" s="1"/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70" zoomScaleNormal="70" workbookViewId="0">
      <selection sqref="A1:C8"/>
    </sheetView>
  </sheetViews>
  <sheetFormatPr defaultColWidth="11" defaultRowHeight="15.75" x14ac:dyDescent="0.25"/>
  <cols>
    <col min="1" max="1" width="5.375" bestFit="1" customWidth="1"/>
    <col min="2" max="2" width="25.625" bestFit="1" customWidth="1"/>
    <col min="3" max="3" width="14" bestFit="1" customWidth="1"/>
    <col min="8" max="8" width="11" customWidth="1"/>
    <col min="9" max="9" width="7.125" bestFit="1" customWidth="1"/>
    <col min="10" max="10" width="7.5" bestFit="1" customWidth="1"/>
  </cols>
  <sheetData>
    <row r="1" spans="1:3" ht="18.75" x14ac:dyDescent="0.25">
      <c r="A1" s="93" t="s">
        <v>128</v>
      </c>
      <c r="B1" s="93"/>
      <c r="C1" s="93"/>
    </row>
    <row r="2" spans="1:3" x14ac:dyDescent="0.25">
      <c r="A2" s="5" t="s">
        <v>32</v>
      </c>
      <c r="B2" s="78" t="s">
        <v>84</v>
      </c>
      <c r="C2" s="5" t="s">
        <v>29</v>
      </c>
    </row>
    <row r="3" spans="1:3" x14ac:dyDescent="0.25">
      <c r="A3" s="43" t="s">
        <v>34</v>
      </c>
      <c r="B3" s="68">
        <v>23802</v>
      </c>
      <c r="C3" s="69">
        <f>-1.3/100</f>
        <v>-1.3000000000000001E-2</v>
      </c>
    </row>
    <row r="4" spans="1:3" x14ac:dyDescent="0.25">
      <c r="A4" s="43" t="s">
        <v>35</v>
      </c>
      <c r="B4" s="68">
        <v>23924</v>
      </c>
      <c r="C4" s="69">
        <f>0.51/100</f>
        <v>5.1000000000000004E-3</v>
      </c>
    </row>
    <row r="5" spans="1:3" x14ac:dyDescent="0.25">
      <c r="A5" s="43" t="s">
        <v>36</v>
      </c>
      <c r="B5" s="68">
        <v>24300</v>
      </c>
      <c r="C5" s="69">
        <f>1.57/100</f>
        <v>1.5700000000000002E-2</v>
      </c>
    </row>
    <row r="6" spans="1:3" x14ac:dyDescent="0.25">
      <c r="A6" s="43" t="s">
        <v>37</v>
      </c>
      <c r="B6" s="68">
        <v>24461</v>
      </c>
      <c r="C6" s="69">
        <f>0.66/100</f>
        <v>6.6E-3</v>
      </c>
    </row>
    <row r="7" spans="1:3" x14ac:dyDescent="0.25">
      <c r="A7" s="43" t="s">
        <v>38</v>
      </c>
      <c r="B7" s="68">
        <v>24946</v>
      </c>
      <c r="C7" s="69">
        <f>1.98/100</f>
        <v>1.9799999999999998E-2</v>
      </c>
    </row>
    <row r="8" spans="1:3" x14ac:dyDescent="0.25">
      <c r="A8" s="43" t="s">
        <v>39</v>
      </c>
      <c r="B8" s="68">
        <v>25148</v>
      </c>
      <c r="C8" s="69">
        <f>0.81/100</f>
        <v>8.1000000000000013E-3</v>
      </c>
    </row>
    <row r="23" spans="9:10" x14ac:dyDescent="0.25">
      <c r="I23" s="5" t="s">
        <v>12</v>
      </c>
      <c r="J23" s="5" t="s">
        <v>13</v>
      </c>
    </row>
    <row r="24" spans="9:10" x14ac:dyDescent="0.25">
      <c r="I24" s="52">
        <f>AVERAGE(B3:B8)</f>
        <v>24430.166666666668</v>
      </c>
      <c r="J24" s="52">
        <f>MEDIAN(B3:B8)</f>
        <v>24380.5</v>
      </c>
    </row>
  </sheetData>
  <mergeCells count="1">
    <mergeCell ref="A1:C1"/>
  </mergeCells>
  <hyperlinks>
    <hyperlink ref="A3" r:id="rId1" tooltip="Click to rank" display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/>
    <hyperlink ref="A4" r:id="rId2" tooltip="Click to rank" display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/>
    <hyperlink ref="A5" r:id="rId3" tooltip="Click to rank" display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/>
    <hyperlink ref="A6" r:id="rId4" tooltip="Click to rank" display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/>
    <hyperlink ref="A7" r:id="rId5" tooltip="Click to rank" display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/>
    <hyperlink ref="A8" r:id="rId6" tooltip="Click to rank" display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opLeftCell="G4" zoomScale="70" zoomScaleNormal="70" workbookViewId="0">
      <selection activeCell="L6" sqref="L6:M7"/>
    </sheetView>
  </sheetViews>
  <sheetFormatPr defaultColWidth="11" defaultRowHeight="15.75" x14ac:dyDescent="0.25"/>
  <cols>
    <col min="1" max="1" width="5.375" bestFit="1" customWidth="1"/>
    <col min="2" max="2" width="29.375" bestFit="1" customWidth="1"/>
    <col min="3" max="3" width="14" bestFit="1" customWidth="1"/>
    <col min="12" max="12" width="7.125" bestFit="1" customWidth="1"/>
    <col min="13" max="13" width="7.625" bestFit="1" customWidth="1"/>
  </cols>
  <sheetData>
    <row r="1" spans="1:13" ht="18.75" x14ac:dyDescent="0.25">
      <c r="A1" s="93" t="s">
        <v>129</v>
      </c>
      <c r="B1" s="93"/>
      <c r="C1" s="93"/>
    </row>
    <row r="2" spans="1:13" x14ac:dyDescent="0.25">
      <c r="A2" s="5" t="s">
        <v>32</v>
      </c>
      <c r="B2" s="78" t="s">
        <v>85</v>
      </c>
      <c r="C2" s="5" t="s">
        <v>29</v>
      </c>
    </row>
    <row r="3" spans="1:13" x14ac:dyDescent="0.25">
      <c r="A3" s="43" t="s">
        <v>34</v>
      </c>
      <c r="B3" s="68">
        <v>36571</v>
      </c>
      <c r="C3" s="69">
        <f>-0.28/100</f>
        <v>-2.8000000000000004E-3</v>
      </c>
    </row>
    <row r="4" spans="1:13" x14ac:dyDescent="0.25">
      <c r="A4" s="43" t="s">
        <v>35</v>
      </c>
      <c r="B4" s="68">
        <v>36645</v>
      </c>
      <c r="C4" s="69">
        <f>0.2/100</f>
        <v>2E-3</v>
      </c>
    </row>
    <row r="5" spans="1:13" x14ac:dyDescent="0.25">
      <c r="A5" s="43" t="s">
        <v>36</v>
      </c>
      <c r="B5" s="68">
        <v>37195</v>
      </c>
      <c r="C5" s="69">
        <f>1.5/100</f>
        <v>1.4999999999999999E-2</v>
      </c>
    </row>
    <row r="6" spans="1:13" x14ac:dyDescent="0.25">
      <c r="A6" s="43" t="s">
        <v>37</v>
      </c>
      <c r="B6" s="68">
        <v>37482</v>
      </c>
      <c r="C6" s="69">
        <f>0.77/100</f>
        <v>7.7000000000000002E-3</v>
      </c>
      <c r="L6" s="5" t="s">
        <v>12</v>
      </c>
      <c r="M6" s="5" t="s">
        <v>13</v>
      </c>
    </row>
    <row r="7" spans="1:13" x14ac:dyDescent="0.25">
      <c r="A7" s="43" t="s">
        <v>38</v>
      </c>
      <c r="B7" s="68">
        <v>36728</v>
      </c>
      <c r="C7" s="69">
        <f>-2.01/100</f>
        <v>-2.0099999999999996E-2</v>
      </c>
      <c r="L7" s="52">
        <f>AVERAGE(B3:B8)</f>
        <v>36699.166666666664</v>
      </c>
      <c r="M7" s="52">
        <f>MEDIAN(B3:B8)</f>
        <v>36686.5</v>
      </c>
    </row>
    <row r="8" spans="1:13" x14ac:dyDescent="0.25">
      <c r="A8" s="43" t="s">
        <v>39</v>
      </c>
      <c r="B8" s="68">
        <v>35574</v>
      </c>
      <c r="C8" s="69">
        <f>-3.14/100</f>
        <v>-3.1400000000000004E-2</v>
      </c>
    </row>
  </sheetData>
  <mergeCells count="1">
    <mergeCell ref="A1:C1"/>
  </mergeCells>
  <hyperlinks>
    <hyperlink ref="A3" r:id="rId1" tooltip="Click to rank" display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/>
    <hyperlink ref="A4" r:id="rId2" tooltip="Click to rank" display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/>
    <hyperlink ref="A5" r:id="rId3" tooltip="Click to rank" display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/>
    <hyperlink ref="A6" r:id="rId4" tooltip="Click to rank" display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/>
    <hyperlink ref="A7" r:id="rId5" tooltip="Click to rank" display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/>
    <hyperlink ref="A8" r:id="rId6" tooltip="Click to rank" display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70" zoomScaleNormal="70" workbookViewId="0">
      <selection activeCell="H4" sqref="H3:I4"/>
    </sheetView>
  </sheetViews>
  <sheetFormatPr defaultColWidth="11" defaultRowHeight="15.75" x14ac:dyDescent="0.25"/>
  <cols>
    <col min="1" max="1" width="5.375" bestFit="1" customWidth="1"/>
    <col min="2" max="2" width="25" bestFit="1" customWidth="1"/>
    <col min="3" max="3" width="14" bestFit="1" customWidth="1"/>
    <col min="8" max="8" width="7.125" bestFit="1" customWidth="1"/>
    <col min="9" max="9" width="7.625" bestFit="1" customWidth="1"/>
  </cols>
  <sheetData>
    <row r="1" spans="1:9" ht="18.75" x14ac:dyDescent="0.25">
      <c r="A1" s="93" t="s">
        <v>130</v>
      </c>
      <c r="B1" s="93"/>
      <c r="C1" s="93"/>
    </row>
    <row r="2" spans="1:9" x14ac:dyDescent="0.25">
      <c r="A2" s="5" t="s">
        <v>32</v>
      </c>
      <c r="B2" s="78" t="s">
        <v>86</v>
      </c>
      <c r="C2" s="5" t="s">
        <v>29</v>
      </c>
    </row>
    <row r="3" spans="1:9" x14ac:dyDescent="0.25">
      <c r="A3" s="43" t="s">
        <v>34</v>
      </c>
      <c r="B3" s="68">
        <v>18692</v>
      </c>
      <c r="C3" s="69">
        <f>2.29/100</f>
        <v>2.29E-2</v>
      </c>
      <c r="H3" s="5" t="s">
        <v>12</v>
      </c>
      <c r="I3" s="5" t="s">
        <v>13</v>
      </c>
    </row>
    <row r="4" spans="1:9" x14ac:dyDescent="0.25">
      <c r="A4" s="43" t="s">
        <v>35</v>
      </c>
      <c r="B4" s="68">
        <v>18877</v>
      </c>
      <c r="C4" s="69">
        <f>0.99/100</f>
        <v>9.8999999999999991E-3</v>
      </c>
      <c r="H4" s="52">
        <f>AVERAGE(B3:B8)</f>
        <v>18126.166666666668</v>
      </c>
      <c r="I4" s="52">
        <f>MEDIAN(B3:B8)</f>
        <v>18312.5</v>
      </c>
    </row>
    <row r="5" spans="1:9" x14ac:dyDescent="0.25">
      <c r="A5" s="43" t="s">
        <v>36</v>
      </c>
      <c r="B5" s="68">
        <v>19032</v>
      </c>
      <c r="C5" s="69">
        <f>0.82/100</f>
        <v>8.199999999999999E-3</v>
      </c>
    </row>
    <row r="6" spans="1:9" x14ac:dyDescent="0.25">
      <c r="A6" s="43" t="s">
        <v>37</v>
      </c>
      <c r="B6" s="68">
        <v>17933</v>
      </c>
      <c r="C6" s="69">
        <f>-5.77/100</f>
        <v>-5.7699999999999994E-2</v>
      </c>
    </row>
    <row r="7" spans="1:9" x14ac:dyDescent="0.25">
      <c r="A7" s="43" t="s">
        <v>38</v>
      </c>
      <c r="B7" s="68">
        <v>17249</v>
      </c>
      <c r="C7" s="69">
        <f>-3.81/100</f>
        <v>-3.8100000000000002E-2</v>
      </c>
    </row>
    <row r="8" spans="1:9" x14ac:dyDescent="0.25">
      <c r="A8" s="43" t="s">
        <v>39</v>
      </c>
      <c r="B8" s="68">
        <v>16974</v>
      </c>
      <c r="C8" s="69">
        <f>-1.59/100</f>
        <v>-1.5900000000000001E-2</v>
      </c>
    </row>
  </sheetData>
  <mergeCells count="1">
    <mergeCell ref="A1:C1"/>
  </mergeCells>
  <hyperlinks>
    <hyperlink ref="A3" r:id="rId1" tooltip="Click to rank" display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/>
    <hyperlink ref="A4" r:id="rId2" tooltip="Click to rank" display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/>
    <hyperlink ref="A5" r:id="rId3" tooltip="Click to rank" display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/>
    <hyperlink ref="A6" r:id="rId4" tooltip="Click to rank" display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/>
    <hyperlink ref="A7" r:id="rId5" tooltip="Click to rank" display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/>
    <hyperlink ref="A8" r:id="rId6" tooltip="Click to rank" display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70" zoomScaleNormal="70" workbookViewId="0">
      <selection activeCell="G4" sqref="G4:H5"/>
    </sheetView>
  </sheetViews>
  <sheetFormatPr defaultColWidth="11" defaultRowHeight="15.75" x14ac:dyDescent="0.25"/>
  <cols>
    <col min="1" max="1" width="5.375" bestFit="1" customWidth="1"/>
    <col min="2" max="2" width="36.5" bestFit="1" customWidth="1"/>
    <col min="3" max="3" width="14" bestFit="1" customWidth="1"/>
    <col min="7" max="7" width="7.125" bestFit="1" customWidth="1"/>
    <col min="8" max="8" width="7.625" bestFit="1" customWidth="1"/>
  </cols>
  <sheetData>
    <row r="1" spans="1:8" ht="18.75" x14ac:dyDescent="0.25">
      <c r="A1" s="93" t="s">
        <v>131</v>
      </c>
      <c r="B1" s="93"/>
      <c r="C1" s="93"/>
    </row>
    <row r="2" spans="1:8" x14ac:dyDescent="0.25">
      <c r="A2" s="5" t="s">
        <v>32</v>
      </c>
      <c r="B2" s="78" t="s">
        <v>87</v>
      </c>
      <c r="C2" s="5" t="s">
        <v>29</v>
      </c>
    </row>
    <row r="3" spans="1:8" x14ac:dyDescent="0.25">
      <c r="A3" s="43" t="s">
        <v>34</v>
      </c>
      <c r="B3" s="58">
        <v>39937</v>
      </c>
      <c r="C3" s="70">
        <f>2.22/100</f>
        <v>2.2200000000000001E-2</v>
      </c>
    </row>
    <row r="4" spans="1:8" x14ac:dyDescent="0.25">
      <c r="A4" s="43" t="s">
        <v>35</v>
      </c>
      <c r="B4" s="58">
        <v>40819</v>
      </c>
      <c r="C4" s="70">
        <f>2.21/100</f>
        <v>2.2099999999999998E-2</v>
      </c>
      <c r="G4" s="5" t="s">
        <v>12</v>
      </c>
      <c r="H4" s="5" t="s">
        <v>13</v>
      </c>
    </row>
    <row r="5" spans="1:8" x14ac:dyDescent="0.25">
      <c r="A5" s="43" t="s">
        <v>36</v>
      </c>
      <c r="B5" s="58">
        <v>44705</v>
      </c>
      <c r="C5" s="70">
        <f>9.52/100</f>
        <v>9.5199999999999993E-2</v>
      </c>
      <c r="G5" s="52">
        <f>AVERAGE(B3:B8)</f>
        <v>43523.166666666664</v>
      </c>
      <c r="H5" s="52">
        <f>MEDIAN(B3:B8)</f>
        <v>44858.5</v>
      </c>
    </row>
    <row r="6" spans="1:8" x14ac:dyDescent="0.25">
      <c r="A6" s="43" t="s">
        <v>37</v>
      </c>
      <c r="B6" s="58">
        <v>45012</v>
      </c>
      <c r="C6" s="70">
        <f>0.69/100</f>
        <v>6.8999999999999999E-3</v>
      </c>
    </row>
    <row r="7" spans="1:8" x14ac:dyDescent="0.25">
      <c r="A7" s="43" t="s">
        <v>38</v>
      </c>
      <c r="B7" s="58">
        <v>45266</v>
      </c>
      <c r="C7" s="70">
        <f>0.56/100</f>
        <v>5.6000000000000008E-3</v>
      </c>
    </row>
    <row r="8" spans="1:8" x14ac:dyDescent="0.25">
      <c r="A8" s="43" t="s">
        <v>39</v>
      </c>
      <c r="B8" s="58">
        <v>45400</v>
      </c>
      <c r="C8" s="70">
        <f>0.3/100</f>
        <v>3.0000000000000001E-3</v>
      </c>
    </row>
  </sheetData>
  <mergeCells count="1">
    <mergeCell ref="A1:C1"/>
  </mergeCells>
  <hyperlinks>
    <hyperlink ref="A3" r:id="rId1" tooltip="Click to rank" display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/>
    <hyperlink ref="A4" r:id="rId2" tooltip="Click to rank" display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/>
    <hyperlink ref="A5" r:id="rId3" tooltip="Click to rank" display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/>
    <hyperlink ref="A6" r:id="rId4" tooltip="Click to rank" display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/>
    <hyperlink ref="A7" r:id="rId5" tooltip="Click to rank" display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/>
    <hyperlink ref="A8" r:id="rId6" tooltip="Click to rank" display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Normal="100" workbookViewId="0">
      <selection activeCell="F3" sqref="F3"/>
    </sheetView>
  </sheetViews>
  <sheetFormatPr defaultColWidth="11" defaultRowHeight="15.75" x14ac:dyDescent="0.25"/>
  <cols>
    <col min="1" max="1" width="24.375" bestFit="1" customWidth="1"/>
    <col min="2" max="2" width="13.875" bestFit="1" customWidth="1"/>
    <col min="4" max="4" width="11.375" bestFit="1" customWidth="1"/>
    <col min="13" max="13" width="12.875" bestFit="1" customWidth="1"/>
    <col min="14" max="14" width="12" bestFit="1" customWidth="1"/>
  </cols>
  <sheetData>
    <row r="1" spans="1:14" ht="18.75" x14ac:dyDescent="0.25">
      <c r="A1" s="93" t="s">
        <v>142</v>
      </c>
      <c r="B1" s="93"/>
      <c r="C1" s="93"/>
    </row>
    <row r="2" spans="1:14" x14ac:dyDescent="0.25">
      <c r="A2" s="5" t="s">
        <v>14</v>
      </c>
      <c r="B2" s="5" t="s">
        <v>15</v>
      </c>
      <c r="C2" s="5" t="s">
        <v>11</v>
      </c>
    </row>
    <row r="3" spans="1:14" x14ac:dyDescent="0.25">
      <c r="A3" s="5" t="s">
        <v>16</v>
      </c>
      <c r="B3" s="6">
        <v>26190672</v>
      </c>
      <c r="C3" s="13">
        <f>B3/B11</f>
        <v>0.13327746374130531</v>
      </c>
    </row>
    <row r="4" spans="1:14" x14ac:dyDescent="0.25">
      <c r="A4" s="5" t="s">
        <v>17</v>
      </c>
      <c r="B4" s="6">
        <v>17573286</v>
      </c>
      <c r="C4" s="13">
        <f>B4/B11</f>
        <v>8.9425845494937595E-2</v>
      </c>
    </row>
    <row r="5" spans="1:14" x14ac:dyDescent="0.25">
      <c r="A5" s="5" t="s">
        <v>18</v>
      </c>
      <c r="B5" s="6">
        <v>32076021</v>
      </c>
      <c r="C5" s="13">
        <f>B5/B11</f>
        <v>0.1632264619171607</v>
      </c>
    </row>
    <row r="6" spans="1:14" x14ac:dyDescent="0.25">
      <c r="A6" s="5" t="s">
        <v>19</v>
      </c>
      <c r="B6" s="6">
        <v>30917883</v>
      </c>
      <c r="C6" s="13">
        <f>B6/B11</f>
        <v>0.15733300124908667</v>
      </c>
    </row>
    <row r="7" spans="1:14" x14ac:dyDescent="0.25">
      <c r="A7" s="5" t="s">
        <v>23</v>
      </c>
      <c r="B7" s="11">
        <v>13097317</v>
      </c>
      <c r="C7" s="13">
        <f>B7/B11</f>
        <v>6.6648812660319731E-2</v>
      </c>
      <c r="D7" s="2"/>
    </row>
    <row r="8" spans="1:14" x14ac:dyDescent="0.25">
      <c r="A8" s="5" t="s">
        <v>20</v>
      </c>
      <c r="B8" s="11">
        <v>13785524</v>
      </c>
      <c r="C8" s="13">
        <f>B8/B11</f>
        <v>7.0150917665071519E-2</v>
      </c>
      <c r="D8" s="2"/>
    </row>
    <row r="9" spans="1:14" x14ac:dyDescent="0.25">
      <c r="A9" s="5" t="s">
        <v>21</v>
      </c>
      <c r="B9" s="6">
        <v>45679394</v>
      </c>
      <c r="C9" s="13">
        <f>B9/B11</f>
        <v>0.23245046089538285</v>
      </c>
      <c r="D9" s="2"/>
      <c r="M9" s="5" t="s">
        <v>12</v>
      </c>
      <c r="N9" s="5" t="s">
        <v>13</v>
      </c>
    </row>
    <row r="10" spans="1:14" x14ac:dyDescent="0.25">
      <c r="A10" s="5" t="s">
        <v>22</v>
      </c>
      <c r="B10" s="6">
        <v>17192286</v>
      </c>
      <c r="C10" s="13">
        <f>B10/B11</f>
        <v>8.7487036376735605E-2</v>
      </c>
      <c r="M10" s="6">
        <f>AVERAGE(B3:B10)</f>
        <v>24564047.875</v>
      </c>
      <c r="N10" s="6">
        <f>MEDIAN(B3:B10)</f>
        <v>21881979</v>
      </c>
    </row>
    <row r="11" spans="1:14" x14ac:dyDescent="0.25">
      <c r="A11" s="5" t="s">
        <v>10</v>
      </c>
      <c r="B11" s="11">
        <f>SUM(B3:B10)</f>
        <v>196512383</v>
      </c>
      <c r="C11" s="14">
        <f>SUM(C3:C10)</f>
        <v>1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B20" sqref="B20"/>
    </sheetView>
  </sheetViews>
  <sheetFormatPr defaultColWidth="11" defaultRowHeight="15.75" x14ac:dyDescent="0.25"/>
  <cols>
    <col min="1" max="1" width="13.625" bestFit="1" customWidth="1"/>
    <col min="2" max="4" width="7.875" bestFit="1" customWidth="1"/>
  </cols>
  <sheetData>
    <row r="1" spans="1:13" x14ac:dyDescent="0.25">
      <c r="B1" s="17">
        <v>2009</v>
      </c>
      <c r="C1" s="17">
        <v>2010</v>
      </c>
      <c r="D1" s="17">
        <v>2011</v>
      </c>
      <c r="E1" s="15"/>
    </row>
    <row r="2" spans="1:13" x14ac:dyDescent="0.25">
      <c r="A2" s="17" t="s">
        <v>24</v>
      </c>
      <c r="B2" s="18">
        <v>45273</v>
      </c>
      <c r="C2" s="18">
        <v>46254</v>
      </c>
      <c r="D2" s="18">
        <v>47180</v>
      </c>
      <c r="E2" s="16"/>
      <c r="J2" s="16"/>
      <c r="M2" s="16"/>
    </row>
    <row r="3" spans="1:13" x14ac:dyDescent="0.25">
      <c r="A3" s="17" t="s">
        <v>25</v>
      </c>
      <c r="B3" s="18">
        <v>39584</v>
      </c>
      <c r="C3" s="18">
        <v>40401</v>
      </c>
      <c r="D3" s="18">
        <v>41523</v>
      </c>
      <c r="E3" s="16"/>
      <c r="J3" s="16"/>
      <c r="M3" s="16"/>
    </row>
    <row r="4" spans="1:13" x14ac:dyDescent="0.25">
      <c r="A4" s="17" t="s">
        <v>26</v>
      </c>
      <c r="B4" s="18">
        <v>41736</v>
      </c>
      <c r="C4" s="18">
        <v>42558</v>
      </c>
      <c r="D4" s="18">
        <v>43361</v>
      </c>
      <c r="E4" s="16"/>
      <c r="J4" s="16"/>
      <c r="M4" s="16"/>
    </row>
    <row r="5" spans="1:13" x14ac:dyDescent="0.25">
      <c r="A5" s="17" t="s">
        <v>27</v>
      </c>
      <c r="B5" s="18">
        <v>41171</v>
      </c>
      <c r="C5" s="18">
        <v>42114</v>
      </c>
      <c r="D5" s="18">
        <v>42744</v>
      </c>
    </row>
    <row r="7" spans="1:13" x14ac:dyDescent="0.25">
      <c r="B7" s="15"/>
      <c r="C7" s="15"/>
      <c r="D7" s="15"/>
      <c r="E7" s="15"/>
    </row>
    <row r="8" spans="1:13" x14ac:dyDescent="0.25">
      <c r="B8" s="16"/>
      <c r="C8" s="16"/>
      <c r="D8" s="16"/>
      <c r="E8" s="16"/>
    </row>
    <row r="9" spans="1:13" x14ac:dyDescent="0.25">
      <c r="B9" s="16"/>
      <c r="C9" s="16"/>
      <c r="D9" s="16"/>
      <c r="E9" s="16"/>
    </row>
    <row r="10" spans="1:13" x14ac:dyDescent="0.25">
      <c r="B10" s="16"/>
      <c r="C10" s="16"/>
      <c r="D10" s="16"/>
      <c r="E10" s="1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B4" zoomScaleNormal="100" workbookViewId="0">
      <selection activeCell="R21" sqref="R21"/>
    </sheetView>
  </sheetViews>
  <sheetFormatPr defaultColWidth="11" defaultRowHeight="15.75" x14ac:dyDescent="0.25"/>
  <cols>
    <col min="1" max="1" width="13.625" bestFit="1" customWidth="1"/>
    <col min="2" max="5" width="10.375" bestFit="1" customWidth="1"/>
    <col min="15" max="16" width="9.875" bestFit="1" customWidth="1"/>
  </cols>
  <sheetData>
    <row r="1" spans="1:16" ht="18.75" x14ac:dyDescent="0.25">
      <c r="A1" s="93" t="s">
        <v>139</v>
      </c>
      <c r="B1" s="93"/>
      <c r="C1" s="93"/>
      <c r="D1" s="93"/>
      <c r="E1" s="93"/>
    </row>
    <row r="2" spans="1:16" x14ac:dyDescent="0.25">
      <c r="A2" s="5" t="s">
        <v>30</v>
      </c>
      <c r="B2" s="5">
        <v>2008</v>
      </c>
      <c r="C2" s="5">
        <v>2009</v>
      </c>
      <c r="D2" s="5">
        <v>2010</v>
      </c>
      <c r="E2" s="5">
        <v>2011</v>
      </c>
    </row>
    <row r="3" spans="1:16" x14ac:dyDescent="0.25">
      <c r="A3" s="5" t="s">
        <v>24</v>
      </c>
      <c r="B3" s="6">
        <v>3317311</v>
      </c>
      <c r="C3" s="6">
        <v>3456244</v>
      </c>
      <c r="D3" s="6">
        <v>3517888</v>
      </c>
      <c r="E3" s="6">
        <v>3598455</v>
      </c>
    </row>
    <row r="4" spans="1:16" x14ac:dyDescent="0.25">
      <c r="A4" s="5" t="s">
        <v>25</v>
      </c>
      <c r="B4" s="6">
        <v>3735720</v>
      </c>
      <c r="C4" s="6">
        <v>3810468</v>
      </c>
      <c r="D4" s="6">
        <v>3925227</v>
      </c>
      <c r="E4" s="6">
        <v>4051850</v>
      </c>
    </row>
    <row r="5" spans="1:16" x14ac:dyDescent="0.25">
      <c r="A5" s="5" t="s">
        <v>26</v>
      </c>
      <c r="B5" s="6">
        <v>3556876</v>
      </c>
      <c r="C5" s="6">
        <v>3667020</v>
      </c>
      <c r="D5" s="6">
        <v>3687688</v>
      </c>
      <c r="E5" s="6">
        <v>3781554</v>
      </c>
      <c r="O5" s="5" t="s">
        <v>12</v>
      </c>
      <c r="P5" s="5" t="s">
        <v>13</v>
      </c>
    </row>
    <row r="6" spans="1:16" x14ac:dyDescent="0.25">
      <c r="A6" s="5" t="s">
        <v>27</v>
      </c>
      <c r="B6" s="6">
        <v>2260399</v>
      </c>
      <c r="C6" s="6">
        <v>2340606</v>
      </c>
      <c r="D6" s="6">
        <v>2387336</v>
      </c>
      <c r="E6" s="6">
        <v>2422583</v>
      </c>
      <c r="O6" s="11">
        <f>AVERAGE(B3:E6)</f>
        <v>3344826.5625</v>
      </c>
      <c r="P6" s="11">
        <f>MEDIAN(B3:E6)</f>
        <v>3577665.5</v>
      </c>
    </row>
    <row r="11" spans="1:16" x14ac:dyDescent="0.25">
      <c r="E11" s="3"/>
    </row>
  </sheetData>
  <mergeCells count="1">
    <mergeCell ref="A1:E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zoomScale="85" zoomScaleNormal="85" workbookViewId="0">
      <selection activeCell="P17" sqref="P17"/>
    </sheetView>
  </sheetViews>
  <sheetFormatPr defaultColWidth="11" defaultRowHeight="15.75" x14ac:dyDescent="0.25"/>
  <cols>
    <col min="1" max="1" width="13.625" bestFit="1" customWidth="1"/>
    <col min="2" max="5" width="7.875" bestFit="1" customWidth="1"/>
    <col min="15" max="16" width="7.75" bestFit="1" customWidth="1"/>
  </cols>
  <sheetData>
    <row r="1" spans="1:16" ht="18.75" x14ac:dyDescent="0.25">
      <c r="A1" s="93" t="s">
        <v>113</v>
      </c>
      <c r="B1" s="93"/>
      <c r="C1" s="93"/>
      <c r="D1" s="93"/>
      <c r="E1" s="93"/>
    </row>
    <row r="2" spans="1:16" x14ac:dyDescent="0.25">
      <c r="A2" s="78" t="s">
        <v>30</v>
      </c>
      <c r="B2" s="76">
        <v>2008</v>
      </c>
      <c r="C2" s="77">
        <v>2009</v>
      </c>
      <c r="D2" s="77">
        <v>2010</v>
      </c>
      <c r="E2" s="77">
        <v>2011</v>
      </c>
    </row>
    <row r="3" spans="1:16" x14ac:dyDescent="0.25">
      <c r="A3" s="78" t="s">
        <v>24</v>
      </c>
      <c r="B3" s="79">
        <v>39706</v>
      </c>
      <c r="C3" s="79">
        <v>39929</v>
      </c>
      <c r="D3" s="79">
        <v>40296</v>
      </c>
      <c r="E3" s="79">
        <v>40505</v>
      </c>
    </row>
    <row r="4" spans="1:16" x14ac:dyDescent="0.25">
      <c r="A4" s="76" t="s">
        <v>25</v>
      </c>
      <c r="B4" s="79">
        <v>34067</v>
      </c>
      <c r="C4" s="79">
        <v>33800</v>
      </c>
      <c r="D4" s="79">
        <v>34545</v>
      </c>
      <c r="E4" s="79">
        <v>35073</v>
      </c>
      <c r="O4" s="5" t="s">
        <v>12</v>
      </c>
      <c r="P4" s="5" t="s">
        <v>13</v>
      </c>
    </row>
    <row r="5" spans="1:16" x14ac:dyDescent="0.25">
      <c r="A5" s="76" t="s">
        <v>26</v>
      </c>
      <c r="B5" s="79">
        <v>37488</v>
      </c>
      <c r="C5" s="79">
        <v>36841</v>
      </c>
      <c r="D5" s="79">
        <v>37777</v>
      </c>
      <c r="E5" s="79">
        <v>37976</v>
      </c>
      <c r="O5" s="6">
        <f>AVERAGE(B3:E6)</f>
        <v>36936.8125</v>
      </c>
      <c r="P5" s="11">
        <f>MEDIAN(B3:E6)</f>
        <v>36556.5</v>
      </c>
    </row>
    <row r="6" spans="1:16" x14ac:dyDescent="0.25">
      <c r="A6" s="76" t="s">
        <v>27</v>
      </c>
      <c r="B6" s="79">
        <v>35939</v>
      </c>
      <c r="C6" s="79">
        <v>34910</v>
      </c>
      <c r="D6" s="79">
        <v>36272</v>
      </c>
      <c r="E6" s="79">
        <v>35865</v>
      </c>
    </row>
    <row r="8" spans="1:16" ht="18" x14ac:dyDescent="0.25">
      <c r="A8" s="19"/>
    </row>
    <row r="13" spans="1:16" x14ac:dyDescent="0.25">
      <c r="E13" s="3"/>
    </row>
  </sheetData>
  <mergeCells count="1">
    <mergeCell ref="A1:E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85" zoomScaleNormal="85" workbookViewId="0">
      <selection activeCell="F9" sqref="E8:F9"/>
    </sheetView>
  </sheetViews>
  <sheetFormatPr defaultColWidth="11" defaultRowHeight="15.75" x14ac:dyDescent="0.25"/>
  <cols>
    <col min="1" max="1" width="5.125" bestFit="1" customWidth="1"/>
    <col min="2" max="2" width="16.125" bestFit="1" customWidth="1"/>
    <col min="3" max="3" width="14" bestFit="1" customWidth="1"/>
    <col min="5" max="6" width="7.375" bestFit="1" customWidth="1"/>
  </cols>
  <sheetData>
    <row r="1" spans="1:6" ht="18.75" x14ac:dyDescent="0.25">
      <c r="A1" s="93" t="s">
        <v>119</v>
      </c>
      <c r="B1" s="93"/>
      <c r="C1" s="93"/>
    </row>
    <row r="2" spans="1:6" x14ac:dyDescent="0.25">
      <c r="A2" s="5" t="s">
        <v>32</v>
      </c>
      <c r="B2" s="5" t="s">
        <v>28</v>
      </c>
      <c r="C2" s="5" t="s">
        <v>29</v>
      </c>
    </row>
    <row r="3" spans="1:6" x14ac:dyDescent="0.25">
      <c r="A3" s="12">
        <v>2006</v>
      </c>
      <c r="B3" s="22">
        <v>379855</v>
      </c>
      <c r="C3" s="10"/>
    </row>
    <row r="4" spans="1:6" x14ac:dyDescent="0.25">
      <c r="A4" s="12">
        <v>2007</v>
      </c>
      <c r="B4" s="22">
        <v>384449</v>
      </c>
      <c r="C4" s="23">
        <f>(B4-B3)/B4</f>
        <v>1.1949569383715395E-2</v>
      </c>
    </row>
    <row r="5" spans="1:6" x14ac:dyDescent="0.25">
      <c r="A5" s="12">
        <v>2008</v>
      </c>
      <c r="B5" s="22">
        <v>384663</v>
      </c>
      <c r="C5" s="23">
        <f t="shared" ref="C5:C8" si="0">(B5-B4)/B5</f>
        <v>5.5633112620657565E-4</v>
      </c>
    </row>
    <row r="6" spans="1:6" x14ac:dyDescent="0.25">
      <c r="A6" s="12">
        <v>2009</v>
      </c>
      <c r="B6" s="22">
        <v>375507</v>
      </c>
      <c r="C6" s="23">
        <f t="shared" si="0"/>
        <v>-2.4383034137845632E-2</v>
      </c>
    </row>
    <row r="7" spans="1:6" x14ac:dyDescent="0.25">
      <c r="A7" s="12">
        <v>2010</v>
      </c>
      <c r="B7" s="22">
        <v>372308</v>
      </c>
      <c r="C7" s="23">
        <f t="shared" si="0"/>
        <v>-8.5923482707865526E-3</v>
      </c>
    </row>
    <row r="8" spans="1:6" x14ac:dyDescent="0.25">
      <c r="A8" s="12">
        <v>2011</v>
      </c>
      <c r="B8" s="22">
        <v>373521</v>
      </c>
      <c r="C8" s="23">
        <f t="shared" si="0"/>
        <v>3.2474747069107224E-3</v>
      </c>
      <c r="E8" s="5" t="s">
        <v>12</v>
      </c>
      <c r="F8" s="5" t="s">
        <v>13</v>
      </c>
    </row>
    <row r="9" spans="1:6" x14ac:dyDescent="0.25">
      <c r="E9" s="22">
        <f>AVERAGE(B3:B8)</f>
        <v>378383.83333333331</v>
      </c>
      <c r="F9" s="22">
        <f>MEDIAN(B3:B8)</f>
        <v>377681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zoomScaleNormal="100" workbookViewId="0">
      <selection activeCell="A6" sqref="A6"/>
    </sheetView>
  </sheetViews>
  <sheetFormatPr defaultColWidth="11" defaultRowHeight="15.75" x14ac:dyDescent="0.25"/>
  <cols>
    <col min="1" max="1" width="13.625" bestFit="1" customWidth="1"/>
    <col min="2" max="2" width="11.875" bestFit="1" customWidth="1"/>
    <col min="14" max="14" width="13.625" bestFit="1" customWidth="1"/>
    <col min="15" max="15" width="11.375" bestFit="1" customWidth="1"/>
    <col min="16" max="16" width="11.375" customWidth="1"/>
    <col min="17" max="17" width="11.875" customWidth="1"/>
  </cols>
  <sheetData>
    <row r="1" spans="1:17" ht="18.75" x14ac:dyDescent="0.25">
      <c r="A1" s="93" t="s">
        <v>114</v>
      </c>
      <c r="B1" s="93"/>
    </row>
    <row r="2" spans="1:17" x14ac:dyDescent="0.25">
      <c r="A2" s="5" t="s">
        <v>30</v>
      </c>
      <c r="B2" s="5" t="s">
        <v>31</v>
      </c>
      <c r="N2" s="12" t="s">
        <v>30</v>
      </c>
      <c r="O2" s="12" t="s">
        <v>31</v>
      </c>
    </row>
    <row r="3" spans="1:17" x14ac:dyDescent="0.25">
      <c r="A3" s="5" t="s">
        <v>26</v>
      </c>
      <c r="B3" s="26">
        <v>40076000</v>
      </c>
      <c r="N3" s="10" t="s">
        <v>24</v>
      </c>
      <c r="O3" s="26">
        <v>35299000</v>
      </c>
    </row>
    <row r="4" spans="1:17" x14ac:dyDescent="0.25">
      <c r="A4" s="5" t="s">
        <v>25</v>
      </c>
      <c r="B4" s="26">
        <v>39774000</v>
      </c>
      <c r="N4" s="10" t="s">
        <v>25</v>
      </c>
      <c r="O4" s="26">
        <v>39774000</v>
      </c>
    </row>
    <row r="5" spans="1:17" x14ac:dyDescent="0.25">
      <c r="A5" s="5" t="s">
        <v>24</v>
      </c>
      <c r="B5" s="26">
        <v>35299000</v>
      </c>
      <c r="N5" s="10" t="s">
        <v>26</v>
      </c>
      <c r="O5" s="26">
        <v>40076000</v>
      </c>
    </row>
    <row r="6" spans="1:17" x14ac:dyDescent="0.25">
      <c r="A6" s="5" t="s">
        <v>27</v>
      </c>
      <c r="B6" s="26">
        <v>23762000</v>
      </c>
      <c r="N6" s="10" t="s">
        <v>27</v>
      </c>
      <c r="O6" s="26">
        <v>23762000</v>
      </c>
    </row>
    <row r="9" spans="1:17" x14ac:dyDescent="0.25">
      <c r="D9" s="27">
        <f>(B3-B6)/B3</f>
        <v>0.40707655454636194</v>
      </c>
    </row>
    <row r="11" spans="1:17" x14ac:dyDescent="0.25">
      <c r="P11" s="12" t="s">
        <v>12</v>
      </c>
      <c r="Q11" s="12" t="s">
        <v>13</v>
      </c>
    </row>
    <row r="12" spans="1:17" x14ac:dyDescent="0.25">
      <c r="P12" s="11">
        <f>AVERAGE(O3:O6)</f>
        <v>34727750</v>
      </c>
      <c r="Q12" s="11">
        <f>MEDIAN(O3:O6)</f>
        <v>37536500</v>
      </c>
    </row>
  </sheetData>
  <mergeCells count="1">
    <mergeCell ref="A1:B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wages per occupation</vt:lpstr>
      <vt:lpstr>Top Employers</vt:lpstr>
      <vt:lpstr>Net Revenue</vt:lpstr>
      <vt:lpstr>Allocation</vt:lpstr>
      <vt:lpstr>income</vt:lpstr>
      <vt:lpstr>contribution to pensions</vt:lpstr>
      <vt:lpstr>PER CAPITA GDP</vt:lpstr>
      <vt:lpstr>total employment</vt:lpstr>
      <vt:lpstr>GDP by MSA</vt:lpstr>
      <vt:lpstr>Manufacturing GDP</vt:lpstr>
      <vt:lpstr>Finance GDP</vt:lpstr>
      <vt:lpstr>Real Estate GDP</vt:lpstr>
      <vt:lpstr>Information Sector GDP</vt:lpstr>
      <vt:lpstr>Syracuse GDP</vt:lpstr>
      <vt:lpstr>Mean Income</vt:lpstr>
      <vt:lpstr>INCOME VS. AGE</vt:lpstr>
      <vt:lpstr>Income Vs. Occupation</vt:lpstr>
      <vt:lpstr>Employees by Occuptation</vt:lpstr>
      <vt:lpstr>Contribution to Pension</vt:lpstr>
      <vt:lpstr>income by city</vt:lpstr>
      <vt:lpstr>Income for Gov't employees</vt:lpstr>
      <vt:lpstr>Income manufacturing companies</vt:lpstr>
      <vt:lpstr>finance sector income</vt:lpstr>
      <vt:lpstr>Manufacturing Jobs</vt:lpstr>
      <vt:lpstr>Information Jobs</vt:lpstr>
      <vt:lpstr>Educational Jobs</vt:lpstr>
      <vt:lpstr>Financial Jobs</vt:lpstr>
      <vt:lpstr>Hospitality Jobs</vt:lpstr>
      <vt:lpstr>Real Estate Jobs</vt:lpstr>
      <vt:lpstr>Food Services</vt:lpstr>
      <vt:lpstr>Local Government Jobs</vt:lpstr>
      <vt:lpstr>Construction Jobs</vt:lpstr>
      <vt:lpstr>Health Care Jobs</vt:lpstr>
    </vt:vector>
  </TitlesOfParts>
  <Company>Syracuse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Boulos</dc:creator>
  <cp:lastModifiedBy>Preferred Customer</cp:lastModifiedBy>
  <dcterms:created xsi:type="dcterms:W3CDTF">2013-02-25T04:55:32Z</dcterms:created>
  <dcterms:modified xsi:type="dcterms:W3CDTF">2014-01-02T23:24:50Z</dcterms:modified>
</cp:coreProperties>
</file>