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comments11.xml" ContentType="application/vnd.openxmlformats-officedocument.spreadsheetml.comments+xml"/>
  <Override PartName="/xl/drawings/drawing11.xml" ContentType="application/vnd.openxmlformats-officedocument.drawing+xml"/>
  <Override PartName="/xl/comments12.xml" ContentType="application/vnd.openxmlformats-officedocument.spreadsheetml.comments+xml"/>
  <Override PartName="/xl/drawings/drawing12.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7200" windowWidth="23250" windowHeight="7125" tabRatio="859" activeTab="14"/>
  </bookViews>
  <sheets>
    <sheet name="Contents" sheetId="37" r:id="rId1"/>
    <sheet name="Cover sheet" sheetId="23" r:id="rId2"/>
    <sheet name="Data fields" sheetId="21" r:id="rId3"/>
    <sheet name="April 16" sheetId="39" state="hidden" r:id="rId4"/>
    <sheet name="May 16" sheetId="14" state="hidden" r:id="rId5"/>
    <sheet name="June 16" sheetId="40" state="hidden" r:id="rId6"/>
    <sheet name="July 16" sheetId="41" state="hidden" r:id="rId7"/>
    <sheet name="Aug 16" sheetId="42" state="hidden" r:id="rId8"/>
    <sheet name="Sep 16" sheetId="43" state="hidden" r:id="rId9"/>
    <sheet name="Oct 16" sheetId="44" state="hidden" r:id="rId10"/>
    <sheet name="Nov 16 " sheetId="45" state="hidden" r:id="rId11"/>
    <sheet name="Dec 16" sheetId="46" state="hidden" r:id="rId12"/>
    <sheet name="Jan 17" sheetId="47" r:id="rId13"/>
    <sheet name="Feb 17" sheetId="48" r:id="rId14"/>
    <sheet name="Mar 17" sheetId="49" r:id="rId15"/>
    <sheet name="List of Organisations" sheetId="38" r:id="rId16"/>
    <sheet name="Drop down lists" sheetId="16" state="hidden" r:id="rId17"/>
  </sheets>
  <definedNames>
    <definedName name="_xlnm._FilterDatabase" localSheetId="16" hidden="1">'Drop down lists'!#REF!</definedName>
    <definedName name="_xlnm._FilterDatabase" localSheetId="15" hidden="1">'List of Organisations'!$A$1:$D$203</definedName>
    <definedName name="List_of_organisations">'Drop down lists'!$B$2:$B$196</definedName>
    <definedName name="Main_Department">'Drop down lists'!$A$2:$A$32</definedName>
    <definedName name="Organisation_Type">'Drop down lists'!$C$2:$C$7</definedName>
    <definedName name="_xlnm.Print_Area" localSheetId="3">'April 16'!$A$4:$AP$51</definedName>
    <definedName name="_xlnm.Print_Area" localSheetId="7">'Aug 16'!$A$4:$AP$51</definedName>
    <definedName name="_xlnm.Print_Area" localSheetId="11">'Dec 16'!$A$4:$AP$51</definedName>
    <definedName name="_xlnm.Print_Area" localSheetId="12">'Jan 17'!$A$4:$AP$51</definedName>
    <definedName name="_xlnm.Print_Area" localSheetId="6">'July 16'!$A$4:$AP$51</definedName>
    <definedName name="_xlnm.Print_Area" localSheetId="5">'June 16'!$A$4:$AP$51</definedName>
    <definedName name="_xlnm.Print_Area" localSheetId="4">'May 16'!$A$4:$AP$51</definedName>
    <definedName name="_xlnm.Print_Area" localSheetId="10">'Nov 16 '!$A$4:$AP$51</definedName>
    <definedName name="_xlnm.Print_Area" localSheetId="9">'Oct 16'!$A$4:$AP$51</definedName>
    <definedName name="_xlnm.Print_Area" localSheetId="8">'Sep 16'!$A$4:$AP$51</definedName>
    <definedName name="Yes_No">'Drop down lists'!$E$2:$E$3</definedName>
  </definedNames>
  <calcPr calcId="145621"/>
</workbook>
</file>

<file path=xl/calcChain.xml><?xml version="1.0" encoding="utf-8"?>
<calcChain xmlns="http://schemas.openxmlformats.org/spreadsheetml/2006/main">
  <c r="AJ12" i="49" l="1"/>
  <c r="Q7" i="49" l="1"/>
  <c r="P7" i="49"/>
  <c r="AM51" i="49"/>
  <c r="AN51" i="49" s="1"/>
  <c r="AJ51" i="49"/>
  <c r="AA51" i="49"/>
  <c r="Z51" i="49"/>
  <c r="Q51" i="49"/>
  <c r="AC51" i="49" s="1"/>
  <c r="P51" i="49"/>
  <c r="AB51" i="49" s="1"/>
  <c r="AM50" i="49"/>
  <c r="AN50" i="49" s="1"/>
  <c r="AJ50" i="49"/>
  <c r="AA50" i="49"/>
  <c r="Z50" i="49"/>
  <c r="Q50" i="49"/>
  <c r="AC50" i="49" s="1"/>
  <c r="P50" i="49"/>
  <c r="AB50" i="49" s="1"/>
  <c r="AN49" i="49"/>
  <c r="AM49" i="49"/>
  <c r="AJ49" i="49"/>
  <c r="AA49" i="49"/>
  <c r="Z49" i="49"/>
  <c r="Q49" i="49"/>
  <c r="AC49" i="49" s="1"/>
  <c r="P49" i="49"/>
  <c r="AB49" i="49" s="1"/>
  <c r="AM48" i="49"/>
  <c r="AJ48" i="49"/>
  <c r="AN48" i="49" s="1"/>
  <c r="AA48" i="49"/>
  <c r="Z48" i="49"/>
  <c r="Q48" i="49"/>
  <c r="AC48" i="49" s="1"/>
  <c r="P48" i="49"/>
  <c r="AB48" i="49" s="1"/>
  <c r="AM47" i="49"/>
  <c r="AN47" i="49" s="1"/>
  <c r="AJ47" i="49"/>
  <c r="AA47" i="49"/>
  <c r="Z47" i="49"/>
  <c r="Q47" i="49"/>
  <c r="AC47" i="49" s="1"/>
  <c r="P47" i="49"/>
  <c r="AB47" i="49" s="1"/>
  <c r="AM46" i="49"/>
  <c r="AN46" i="49" s="1"/>
  <c r="AJ46" i="49"/>
  <c r="AA46" i="49"/>
  <c r="Z46" i="49"/>
  <c r="Q46" i="49"/>
  <c r="AC46" i="49" s="1"/>
  <c r="P46" i="49"/>
  <c r="AB46" i="49" s="1"/>
  <c r="AN45" i="49"/>
  <c r="AM45" i="49"/>
  <c r="AJ45" i="49"/>
  <c r="AA45" i="49"/>
  <c r="Z45" i="49"/>
  <c r="Q45" i="49"/>
  <c r="AC45" i="49" s="1"/>
  <c r="P45" i="49"/>
  <c r="AB45" i="49" s="1"/>
  <c r="AM44" i="49"/>
  <c r="AJ44" i="49"/>
  <c r="AN44" i="49" s="1"/>
  <c r="AA44" i="49"/>
  <c r="Z44" i="49"/>
  <c r="Q44" i="49"/>
  <c r="AC44" i="49" s="1"/>
  <c r="P44" i="49"/>
  <c r="AB44" i="49" s="1"/>
  <c r="AM43" i="49"/>
  <c r="AN43" i="49" s="1"/>
  <c r="AJ43" i="49"/>
  <c r="AA43" i="49"/>
  <c r="Z43" i="49"/>
  <c r="Q43" i="49"/>
  <c r="AC43" i="49" s="1"/>
  <c r="P43" i="49"/>
  <c r="AB43" i="49" s="1"/>
  <c r="AM42" i="49"/>
  <c r="AN42" i="49" s="1"/>
  <c r="AJ42" i="49"/>
  <c r="AA42" i="49"/>
  <c r="Z42" i="49"/>
  <c r="Q42" i="49"/>
  <c r="AC42" i="49" s="1"/>
  <c r="P42" i="49"/>
  <c r="AB42" i="49" s="1"/>
  <c r="AN41" i="49"/>
  <c r="AM41" i="49"/>
  <c r="AJ41" i="49"/>
  <c r="AA41" i="49"/>
  <c r="Z41" i="49"/>
  <c r="Q41" i="49"/>
  <c r="AC41" i="49" s="1"/>
  <c r="P41" i="49"/>
  <c r="AB41" i="49" s="1"/>
  <c r="AM40" i="49"/>
  <c r="AJ40" i="49"/>
  <c r="AN40" i="49" s="1"/>
  <c r="AA40" i="49"/>
  <c r="Z40" i="49"/>
  <c r="Q40" i="49"/>
  <c r="AC40" i="49" s="1"/>
  <c r="P40" i="49"/>
  <c r="AB40" i="49" s="1"/>
  <c r="AM39" i="49"/>
  <c r="AN39" i="49" s="1"/>
  <c r="AJ39" i="49"/>
  <c r="AA39" i="49"/>
  <c r="Z39" i="49"/>
  <c r="Q39" i="49"/>
  <c r="AC39" i="49" s="1"/>
  <c r="P39" i="49"/>
  <c r="AB39" i="49" s="1"/>
  <c r="AM38" i="49"/>
  <c r="AN38" i="49" s="1"/>
  <c r="AJ38" i="49"/>
  <c r="AA38" i="49"/>
  <c r="Z38" i="49"/>
  <c r="Q38" i="49"/>
  <c r="AC38" i="49" s="1"/>
  <c r="P38" i="49"/>
  <c r="AB38" i="49" s="1"/>
  <c r="AN37" i="49"/>
  <c r="AM37" i="49"/>
  <c r="AJ37" i="49"/>
  <c r="AA37" i="49"/>
  <c r="Z37" i="49"/>
  <c r="Q37" i="49"/>
  <c r="AC37" i="49" s="1"/>
  <c r="P37" i="49"/>
  <c r="AB37" i="49" s="1"/>
  <c r="AM36" i="49"/>
  <c r="AJ36" i="49"/>
  <c r="AN36" i="49" s="1"/>
  <c r="AA36" i="49"/>
  <c r="Z36" i="49"/>
  <c r="Q36" i="49"/>
  <c r="AC36" i="49" s="1"/>
  <c r="P36" i="49"/>
  <c r="AB36" i="49" s="1"/>
  <c r="AM35" i="49"/>
  <c r="AN35" i="49" s="1"/>
  <c r="AJ35" i="49"/>
  <c r="AA35" i="49"/>
  <c r="Z35" i="49"/>
  <c r="Q35" i="49"/>
  <c r="AC35" i="49" s="1"/>
  <c r="P35" i="49"/>
  <c r="AB35" i="49" s="1"/>
  <c r="AM34" i="49"/>
  <c r="AN34" i="49" s="1"/>
  <c r="AJ34" i="49"/>
  <c r="AA34" i="49"/>
  <c r="Z34" i="49"/>
  <c r="Q34" i="49"/>
  <c r="AC34" i="49" s="1"/>
  <c r="P34" i="49"/>
  <c r="AB34" i="49" s="1"/>
  <c r="AN33" i="49"/>
  <c r="AM33" i="49"/>
  <c r="AJ33" i="49"/>
  <c r="AA33" i="49"/>
  <c r="Z33" i="49"/>
  <c r="Q33" i="49"/>
  <c r="AC33" i="49" s="1"/>
  <c r="P33" i="49"/>
  <c r="AB33" i="49" s="1"/>
  <c r="AM32" i="49"/>
  <c r="AJ32" i="49"/>
  <c r="AN32" i="49" s="1"/>
  <c r="AA32" i="49"/>
  <c r="Z32" i="49"/>
  <c r="Q32" i="49"/>
  <c r="AC32" i="49" s="1"/>
  <c r="P32" i="49"/>
  <c r="AB32" i="49" s="1"/>
  <c r="AM31" i="49"/>
  <c r="AN31" i="49" s="1"/>
  <c r="AJ31" i="49"/>
  <c r="AA31" i="49"/>
  <c r="Z31" i="49"/>
  <c r="Q31" i="49"/>
  <c r="AC31" i="49" s="1"/>
  <c r="P31" i="49"/>
  <c r="AB31" i="49" s="1"/>
  <c r="AM30" i="49"/>
  <c r="AN30" i="49" s="1"/>
  <c r="AJ30" i="49"/>
  <c r="AA30" i="49"/>
  <c r="Z30" i="49"/>
  <c r="Q30" i="49"/>
  <c r="AC30" i="49" s="1"/>
  <c r="P30" i="49"/>
  <c r="AB30" i="49" s="1"/>
  <c r="AN29" i="49"/>
  <c r="AM29" i="49"/>
  <c r="AJ29" i="49"/>
  <c r="AA29" i="49"/>
  <c r="Z29" i="49"/>
  <c r="Q29" i="49"/>
  <c r="AC29" i="49" s="1"/>
  <c r="P29" i="49"/>
  <c r="AB29" i="49" s="1"/>
  <c r="AM28" i="49"/>
  <c r="AJ28" i="49"/>
  <c r="AN28" i="49" s="1"/>
  <c r="AA28" i="49"/>
  <c r="Z28" i="49"/>
  <c r="Q28" i="49"/>
  <c r="AC28" i="49" s="1"/>
  <c r="P28" i="49"/>
  <c r="AB28" i="49" s="1"/>
  <c r="AM27" i="49"/>
  <c r="AN27" i="49" s="1"/>
  <c r="AJ27" i="49"/>
  <c r="AA27" i="49"/>
  <c r="Z27" i="49"/>
  <c r="Q27" i="49"/>
  <c r="AC27" i="49" s="1"/>
  <c r="P27" i="49"/>
  <c r="AB27" i="49" s="1"/>
  <c r="AM26" i="49"/>
  <c r="AN26" i="49" s="1"/>
  <c r="AJ26" i="49"/>
  <c r="AA26" i="49"/>
  <c r="Z26" i="49"/>
  <c r="Q26" i="49"/>
  <c r="AC26" i="49" s="1"/>
  <c r="P26" i="49"/>
  <c r="AB26" i="49" s="1"/>
  <c r="AN25" i="49"/>
  <c r="AM25" i="49"/>
  <c r="AJ25" i="49"/>
  <c r="AA25" i="49"/>
  <c r="Z25" i="49"/>
  <c r="Q25" i="49"/>
  <c r="AC25" i="49" s="1"/>
  <c r="P25" i="49"/>
  <c r="AB25" i="49" s="1"/>
  <c r="AM24" i="49"/>
  <c r="AN24" i="49" s="1"/>
  <c r="AJ24" i="49"/>
  <c r="AA24" i="49"/>
  <c r="Z24" i="49"/>
  <c r="Q24" i="49"/>
  <c r="AC24" i="49" s="1"/>
  <c r="P24" i="49"/>
  <c r="AB24" i="49" s="1"/>
  <c r="AM23" i="49"/>
  <c r="AN23" i="49" s="1"/>
  <c r="AJ23" i="49"/>
  <c r="AA23" i="49"/>
  <c r="Z23" i="49"/>
  <c r="Q23" i="49"/>
  <c r="AC23" i="49" s="1"/>
  <c r="P23" i="49"/>
  <c r="AB23" i="49" s="1"/>
  <c r="AM22" i="49"/>
  <c r="AN22" i="49" s="1"/>
  <c r="AJ22" i="49"/>
  <c r="AA22" i="49"/>
  <c r="Z22" i="49"/>
  <c r="Q22" i="49"/>
  <c r="AC22" i="49" s="1"/>
  <c r="P22" i="49"/>
  <c r="AB22" i="49" s="1"/>
  <c r="AN21" i="49"/>
  <c r="AM21" i="49"/>
  <c r="AJ21" i="49"/>
  <c r="AA21" i="49"/>
  <c r="Z21" i="49"/>
  <c r="Q21" i="49"/>
  <c r="AC21" i="49" s="1"/>
  <c r="P21" i="49"/>
  <c r="AB21" i="49" s="1"/>
  <c r="AM20" i="49"/>
  <c r="AN20" i="49" s="1"/>
  <c r="AJ20" i="49"/>
  <c r="AA20" i="49"/>
  <c r="Z20" i="49"/>
  <c r="Q20" i="49"/>
  <c r="AC20" i="49" s="1"/>
  <c r="P20" i="49"/>
  <c r="AB20" i="49" s="1"/>
  <c r="AM19" i="49"/>
  <c r="AN19" i="49" s="1"/>
  <c r="AJ19" i="49"/>
  <c r="AA19" i="49"/>
  <c r="Z19" i="49"/>
  <c r="Q19" i="49"/>
  <c r="AC19" i="49" s="1"/>
  <c r="P19" i="49"/>
  <c r="AB19" i="49" s="1"/>
  <c r="AM18" i="49"/>
  <c r="AN18" i="49" s="1"/>
  <c r="AJ18" i="49"/>
  <c r="AA18" i="49"/>
  <c r="Z18" i="49"/>
  <c r="Q18" i="49"/>
  <c r="AC18" i="49" s="1"/>
  <c r="P18" i="49"/>
  <c r="AB18" i="49" s="1"/>
  <c r="AN17" i="49"/>
  <c r="AM17" i="49"/>
  <c r="AJ17" i="49"/>
  <c r="AA17" i="49"/>
  <c r="Z17" i="49"/>
  <c r="Q17" i="49"/>
  <c r="AC17" i="49" s="1"/>
  <c r="P17" i="49"/>
  <c r="AB17" i="49" s="1"/>
  <c r="AM16" i="49"/>
  <c r="AN16" i="49" s="1"/>
  <c r="AJ16" i="49"/>
  <c r="AA16" i="49"/>
  <c r="Z16" i="49"/>
  <c r="Q16" i="49"/>
  <c r="AC16" i="49" s="1"/>
  <c r="P16" i="49"/>
  <c r="AB16" i="49" s="1"/>
  <c r="AM15" i="49"/>
  <c r="AN15" i="49" s="1"/>
  <c r="AJ15" i="49"/>
  <c r="AA15" i="49"/>
  <c r="Z15" i="49"/>
  <c r="Q15" i="49"/>
  <c r="AC15" i="49" s="1"/>
  <c r="P15" i="49"/>
  <c r="AB15" i="49" s="1"/>
  <c r="AM14" i="49"/>
  <c r="AN14" i="49" s="1"/>
  <c r="AJ14" i="49"/>
  <c r="AA14" i="49"/>
  <c r="Z14" i="49"/>
  <c r="Q14" i="49"/>
  <c r="P14" i="49"/>
  <c r="AM13" i="49"/>
  <c r="AJ13" i="49"/>
  <c r="AA13" i="49"/>
  <c r="Z13" i="49"/>
  <c r="Q13" i="49"/>
  <c r="P13" i="49"/>
  <c r="AM12" i="49"/>
  <c r="AA12" i="49"/>
  <c r="Z12" i="49"/>
  <c r="Q12" i="49"/>
  <c r="P12" i="49"/>
  <c r="AM11" i="49"/>
  <c r="AJ11" i="49"/>
  <c r="AA11" i="49"/>
  <c r="Z11" i="49"/>
  <c r="Q11" i="49"/>
  <c r="P11" i="49"/>
  <c r="AM10" i="49"/>
  <c r="AJ10" i="49"/>
  <c r="AA10" i="49"/>
  <c r="Z10" i="49"/>
  <c r="Q10" i="49"/>
  <c r="P10" i="49"/>
  <c r="AM9" i="49"/>
  <c r="AN9" i="49" s="1"/>
  <c r="AJ9" i="49"/>
  <c r="AA9" i="49"/>
  <c r="Z9" i="49"/>
  <c r="Q9" i="49"/>
  <c r="P9" i="49"/>
  <c r="AM8" i="49"/>
  <c r="AJ8" i="49"/>
  <c r="AA8" i="49"/>
  <c r="Z8" i="49"/>
  <c r="Q8" i="49"/>
  <c r="P8" i="49"/>
  <c r="AM7" i="49"/>
  <c r="AJ7" i="49"/>
  <c r="AA7" i="49"/>
  <c r="Z7" i="49"/>
  <c r="AB10" i="49" l="1"/>
  <c r="AN13" i="49"/>
  <c r="AC13" i="49"/>
  <c r="AC11" i="49"/>
  <c r="AB7" i="49"/>
  <c r="AB8" i="49"/>
  <c r="AC8" i="49"/>
  <c r="AN7" i="49"/>
  <c r="AB12" i="49"/>
  <c r="AN8" i="49"/>
  <c r="AN11" i="49"/>
  <c r="AN10" i="49"/>
  <c r="AN12" i="49"/>
  <c r="AC7" i="49"/>
  <c r="AC9" i="49"/>
  <c r="AB11" i="49"/>
  <c r="AB13" i="49"/>
  <c r="AC14" i="49"/>
  <c r="AB9" i="49"/>
  <c r="AC10" i="49"/>
  <c r="AC12" i="49"/>
  <c r="AB14" i="49"/>
  <c r="O7" i="48"/>
  <c r="N7" i="48"/>
  <c r="N8" i="48"/>
  <c r="O8" i="48"/>
  <c r="P7" i="48"/>
  <c r="AN51" i="48"/>
  <c r="AM51" i="48"/>
  <c r="AJ51" i="48"/>
  <c r="AA51" i="48"/>
  <c r="Z51" i="48"/>
  <c r="Q51" i="48"/>
  <c r="AC51" i="48" s="1"/>
  <c r="P51" i="48"/>
  <c r="AB51" i="48" s="1"/>
  <c r="AM50" i="48"/>
  <c r="AJ50" i="48"/>
  <c r="AN50" i="48" s="1"/>
  <c r="AA50" i="48"/>
  <c r="Z50" i="48"/>
  <c r="Q50" i="48"/>
  <c r="AC50" i="48" s="1"/>
  <c r="P50" i="48"/>
  <c r="AB50" i="48" s="1"/>
  <c r="AM49" i="48"/>
  <c r="AN49" i="48" s="1"/>
  <c r="AJ49" i="48"/>
  <c r="AA49" i="48"/>
  <c r="Z49" i="48"/>
  <c r="Q49" i="48"/>
  <c r="AC49" i="48" s="1"/>
  <c r="P49" i="48"/>
  <c r="AB49" i="48" s="1"/>
  <c r="AM48" i="48"/>
  <c r="AN48" i="48" s="1"/>
  <c r="AJ48" i="48"/>
  <c r="AA48" i="48"/>
  <c r="Z48" i="48"/>
  <c r="Q48" i="48"/>
  <c r="AC48" i="48" s="1"/>
  <c r="P48" i="48"/>
  <c r="AB48" i="48" s="1"/>
  <c r="AN47" i="48"/>
  <c r="AM47" i="48"/>
  <c r="AJ47" i="48"/>
  <c r="AA47" i="48"/>
  <c r="Z47" i="48"/>
  <c r="Q47" i="48"/>
  <c r="AC47" i="48" s="1"/>
  <c r="P47" i="48"/>
  <c r="AB47" i="48" s="1"/>
  <c r="AM46" i="48"/>
  <c r="AJ46" i="48"/>
  <c r="AN46" i="48" s="1"/>
  <c r="AA46" i="48"/>
  <c r="Z46" i="48"/>
  <c r="Q46" i="48"/>
  <c r="AC46" i="48" s="1"/>
  <c r="P46" i="48"/>
  <c r="AB46" i="48" s="1"/>
  <c r="AM45" i="48"/>
  <c r="AN45" i="48" s="1"/>
  <c r="AJ45" i="48"/>
  <c r="AA45" i="48"/>
  <c r="Z45" i="48"/>
  <c r="Q45" i="48"/>
  <c r="AC45" i="48" s="1"/>
  <c r="P45" i="48"/>
  <c r="AB45" i="48" s="1"/>
  <c r="AM44" i="48"/>
  <c r="AN44" i="48" s="1"/>
  <c r="AJ44" i="48"/>
  <c r="AA44" i="48"/>
  <c r="Z44" i="48"/>
  <c r="Q44" i="48"/>
  <c r="AC44" i="48" s="1"/>
  <c r="P44" i="48"/>
  <c r="AB44" i="48" s="1"/>
  <c r="AN43" i="48"/>
  <c r="AM43" i="48"/>
  <c r="AJ43" i="48"/>
  <c r="AA43" i="48"/>
  <c r="Z43" i="48"/>
  <c r="Q43" i="48"/>
  <c r="AC43" i="48" s="1"/>
  <c r="P43" i="48"/>
  <c r="AB43" i="48" s="1"/>
  <c r="AM42" i="48"/>
  <c r="AJ42" i="48"/>
  <c r="AN42" i="48" s="1"/>
  <c r="AA42" i="48"/>
  <c r="Z42" i="48"/>
  <c r="Q42" i="48"/>
  <c r="AC42" i="48" s="1"/>
  <c r="P42" i="48"/>
  <c r="AB42" i="48" s="1"/>
  <c r="AM41" i="48"/>
  <c r="AN41" i="48" s="1"/>
  <c r="AJ41" i="48"/>
  <c r="AA41" i="48"/>
  <c r="Z41" i="48"/>
  <c r="Q41" i="48"/>
  <c r="AC41" i="48" s="1"/>
  <c r="P41" i="48"/>
  <c r="AB41" i="48" s="1"/>
  <c r="AM40" i="48"/>
  <c r="AN40" i="48" s="1"/>
  <c r="AJ40" i="48"/>
  <c r="AA40" i="48"/>
  <c r="Z40" i="48"/>
  <c r="Q40" i="48"/>
  <c r="AC40" i="48" s="1"/>
  <c r="P40" i="48"/>
  <c r="AB40" i="48" s="1"/>
  <c r="AN39" i="48"/>
  <c r="AM39" i="48"/>
  <c r="AJ39" i="48"/>
  <c r="AA39" i="48"/>
  <c r="Z39" i="48"/>
  <c r="Q39" i="48"/>
  <c r="AC39" i="48" s="1"/>
  <c r="P39" i="48"/>
  <c r="AB39" i="48" s="1"/>
  <c r="AM38" i="48"/>
  <c r="AJ38" i="48"/>
  <c r="AN38" i="48" s="1"/>
  <c r="AA38" i="48"/>
  <c r="Z38" i="48"/>
  <c r="Q38" i="48"/>
  <c r="AC38" i="48" s="1"/>
  <c r="P38" i="48"/>
  <c r="AB38" i="48" s="1"/>
  <c r="AM37" i="48"/>
  <c r="AN37" i="48" s="1"/>
  <c r="AJ37" i="48"/>
  <c r="AA37" i="48"/>
  <c r="Z37" i="48"/>
  <c r="Q37" i="48"/>
  <c r="AC37" i="48" s="1"/>
  <c r="P37" i="48"/>
  <c r="AB37" i="48" s="1"/>
  <c r="AM36" i="48"/>
  <c r="AN36" i="48" s="1"/>
  <c r="AJ36" i="48"/>
  <c r="AA36" i="48"/>
  <c r="Z36" i="48"/>
  <c r="Q36" i="48"/>
  <c r="AC36" i="48" s="1"/>
  <c r="P36" i="48"/>
  <c r="AB36" i="48" s="1"/>
  <c r="AN35" i="48"/>
  <c r="AM35" i="48"/>
  <c r="AJ35" i="48"/>
  <c r="AA35" i="48"/>
  <c r="Z35" i="48"/>
  <c r="Q35" i="48"/>
  <c r="AC35" i="48" s="1"/>
  <c r="P35" i="48"/>
  <c r="AB35" i="48" s="1"/>
  <c r="AM34" i="48"/>
  <c r="AN34" i="48" s="1"/>
  <c r="AJ34" i="48"/>
  <c r="AA34" i="48"/>
  <c r="Z34" i="48"/>
  <c r="Q34" i="48"/>
  <c r="AC34" i="48" s="1"/>
  <c r="P34" i="48"/>
  <c r="AB34" i="48" s="1"/>
  <c r="AM33" i="48"/>
  <c r="AN33" i="48" s="1"/>
  <c r="AJ33" i="48"/>
  <c r="AA33" i="48"/>
  <c r="Z33" i="48"/>
  <c r="Q33" i="48"/>
  <c r="AC33" i="48" s="1"/>
  <c r="P33" i="48"/>
  <c r="AB33" i="48" s="1"/>
  <c r="AM32" i="48"/>
  <c r="AN32" i="48" s="1"/>
  <c r="AJ32" i="48"/>
  <c r="AA32" i="48"/>
  <c r="Z32" i="48"/>
  <c r="Q32" i="48"/>
  <c r="AC32" i="48" s="1"/>
  <c r="P32" i="48"/>
  <c r="AB32" i="48" s="1"/>
  <c r="AN31" i="48"/>
  <c r="AM31" i="48"/>
  <c r="AJ31" i="48"/>
  <c r="AA31" i="48"/>
  <c r="Z31" i="48"/>
  <c r="Q31" i="48"/>
  <c r="AC31" i="48" s="1"/>
  <c r="P31" i="48"/>
  <c r="AB31" i="48" s="1"/>
  <c r="AM30" i="48"/>
  <c r="AN30" i="48" s="1"/>
  <c r="AJ30" i="48"/>
  <c r="AA30" i="48"/>
  <c r="Z30" i="48"/>
  <c r="Q30" i="48"/>
  <c r="AC30" i="48" s="1"/>
  <c r="P30" i="48"/>
  <c r="AB30" i="48" s="1"/>
  <c r="AM29" i="48"/>
  <c r="AN29" i="48" s="1"/>
  <c r="AJ29" i="48"/>
  <c r="AA29" i="48"/>
  <c r="Z29" i="48"/>
  <c r="Q29" i="48"/>
  <c r="AC29" i="48" s="1"/>
  <c r="P29" i="48"/>
  <c r="AB29" i="48" s="1"/>
  <c r="AM28" i="48"/>
  <c r="AN28" i="48" s="1"/>
  <c r="AJ28" i="48"/>
  <c r="AA28" i="48"/>
  <c r="Z28" i="48"/>
  <c r="Q28" i="48"/>
  <c r="AC28" i="48" s="1"/>
  <c r="P28" i="48"/>
  <c r="AB28" i="48" s="1"/>
  <c r="AN27" i="48"/>
  <c r="AM27" i="48"/>
  <c r="AJ27" i="48"/>
  <c r="AA27" i="48"/>
  <c r="Z27" i="48"/>
  <c r="Q27" i="48"/>
  <c r="AC27" i="48" s="1"/>
  <c r="P27" i="48"/>
  <c r="AB27" i="48" s="1"/>
  <c r="AM26" i="48"/>
  <c r="AN26" i="48" s="1"/>
  <c r="AJ26" i="48"/>
  <c r="AA26" i="48"/>
  <c r="Z26" i="48"/>
  <c r="Q26" i="48"/>
  <c r="AC26" i="48" s="1"/>
  <c r="P26" i="48"/>
  <c r="AB26" i="48" s="1"/>
  <c r="AM25" i="48"/>
  <c r="AN25" i="48" s="1"/>
  <c r="AJ25" i="48"/>
  <c r="AA25" i="48"/>
  <c r="Z25" i="48"/>
  <c r="Q25" i="48"/>
  <c r="AC25" i="48" s="1"/>
  <c r="P25" i="48"/>
  <c r="AB25" i="48" s="1"/>
  <c r="AM24" i="48"/>
  <c r="AN24" i="48" s="1"/>
  <c r="AJ24" i="48"/>
  <c r="AA24" i="48"/>
  <c r="Z24" i="48"/>
  <c r="Q24" i="48"/>
  <c r="AC24" i="48" s="1"/>
  <c r="P24" i="48"/>
  <c r="AB24" i="48" s="1"/>
  <c r="AN23" i="48"/>
  <c r="AM23" i="48"/>
  <c r="AJ23" i="48"/>
  <c r="AA23" i="48"/>
  <c r="Z23" i="48"/>
  <c r="Q23" i="48"/>
  <c r="AC23" i="48" s="1"/>
  <c r="P23" i="48"/>
  <c r="AB23" i="48" s="1"/>
  <c r="AM22" i="48"/>
  <c r="AN22" i="48" s="1"/>
  <c r="AJ22" i="48"/>
  <c r="AA22" i="48"/>
  <c r="Z22" i="48"/>
  <c r="Q22" i="48"/>
  <c r="AC22" i="48" s="1"/>
  <c r="P22" i="48"/>
  <c r="AB22" i="48" s="1"/>
  <c r="AM21" i="48"/>
  <c r="AN21" i="48" s="1"/>
  <c r="AJ21" i="48"/>
  <c r="AA21" i="48"/>
  <c r="Z21" i="48"/>
  <c r="Q21" i="48"/>
  <c r="AC21" i="48" s="1"/>
  <c r="P21" i="48"/>
  <c r="AB21" i="48" s="1"/>
  <c r="AM20" i="48"/>
  <c r="AN20" i="48" s="1"/>
  <c r="AJ20" i="48"/>
  <c r="AA20" i="48"/>
  <c r="Z20" i="48"/>
  <c r="Q20" i="48"/>
  <c r="AC20" i="48" s="1"/>
  <c r="P20" i="48"/>
  <c r="AB20" i="48" s="1"/>
  <c r="AN19" i="48"/>
  <c r="AM19" i="48"/>
  <c r="AJ19" i="48"/>
  <c r="AA19" i="48"/>
  <c r="Z19" i="48"/>
  <c r="Q19" i="48"/>
  <c r="AC19" i="48" s="1"/>
  <c r="P19" i="48"/>
  <c r="AB19" i="48" s="1"/>
  <c r="AM18" i="48"/>
  <c r="AN18" i="48" s="1"/>
  <c r="AJ18" i="48"/>
  <c r="AA18" i="48"/>
  <c r="Z18" i="48"/>
  <c r="Q18" i="48"/>
  <c r="AC18" i="48" s="1"/>
  <c r="P18" i="48"/>
  <c r="AB18" i="48" s="1"/>
  <c r="AM17" i="48"/>
  <c r="AN17" i="48" s="1"/>
  <c r="AJ17" i="48"/>
  <c r="AA17" i="48"/>
  <c r="Z17" i="48"/>
  <c r="Q17" i="48"/>
  <c r="AC17" i="48" s="1"/>
  <c r="P17" i="48"/>
  <c r="AB17" i="48" s="1"/>
  <c r="AM16" i="48"/>
  <c r="AN16" i="48" s="1"/>
  <c r="AJ16" i="48"/>
  <c r="AA16" i="48"/>
  <c r="Z16" i="48"/>
  <c r="Q16" i="48"/>
  <c r="AC16" i="48" s="1"/>
  <c r="P16" i="48"/>
  <c r="AB16" i="48" s="1"/>
  <c r="AN15" i="48"/>
  <c r="AM15" i="48"/>
  <c r="AJ15" i="48"/>
  <c r="AA15" i="48"/>
  <c r="Z15" i="48"/>
  <c r="Q15" i="48"/>
  <c r="AC15" i="48" s="1"/>
  <c r="P15" i="48"/>
  <c r="AB15" i="48" s="1"/>
  <c r="AM14" i="48"/>
  <c r="AJ14" i="48"/>
  <c r="AA14" i="48"/>
  <c r="Z14" i="48"/>
  <c r="Q14" i="48"/>
  <c r="P14" i="48"/>
  <c r="AM13" i="48"/>
  <c r="AJ13" i="48"/>
  <c r="AA13" i="48"/>
  <c r="Z13" i="48"/>
  <c r="Q13" i="48"/>
  <c r="P13" i="48"/>
  <c r="AM12" i="48"/>
  <c r="AJ12" i="48"/>
  <c r="AA12" i="48"/>
  <c r="Z12" i="48"/>
  <c r="Q12" i="48"/>
  <c r="P12" i="48"/>
  <c r="AM11" i="48"/>
  <c r="AJ11" i="48"/>
  <c r="AA11" i="48"/>
  <c r="Z11" i="48"/>
  <c r="Q11" i="48"/>
  <c r="P11" i="48"/>
  <c r="AM10" i="48"/>
  <c r="AN10" i="48" s="1"/>
  <c r="AJ10" i="48"/>
  <c r="AA10" i="48"/>
  <c r="Z10" i="48"/>
  <c r="Q10" i="48"/>
  <c r="P10" i="48"/>
  <c r="AM9" i="48"/>
  <c r="AN9" i="48" s="1"/>
  <c r="AJ9" i="48"/>
  <c r="AA9" i="48"/>
  <c r="Z9" i="48"/>
  <c r="Q9" i="48"/>
  <c r="AC9" i="48" s="1"/>
  <c r="P9" i="48"/>
  <c r="AM8" i="48"/>
  <c r="AJ8" i="48"/>
  <c r="AA8" i="48"/>
  <c r="Z8" i="48"/>
  <c r="P8" i="48"/>
  <c r="Q8" i="48"/>
  <c r="AM7" i="48"/>
  <c r="AJ7" i="48"/>
  <c r="AA7" i="48"/>
  <c r="Z7" i="48"/>
  <c r="Q7" i="48"/>
  <c r="AB10" i="48" l="1"/>
  <c r="AN11" i="48"/>
  <c r="AC11" i="48"/>
  <c r="AB13" i="48"/>
  <c r="AN8" i="48"/>
  <c r="AB8" i="48"/>
  <c r="AN14" i="48"/>
  <c r="AN13" i="48"/>
  <c r="AN7" i="48"/>
  <c r="AN12" i="48"/>
  <c r="AC8" i="48"/>
  <c r="AC13" i="48"/>
  <c r="AB7" i="48"/>
  <c r="AC10" i="48"/>
  <c r="AB12" i="48"/>
  <c r="AB14" i="48"/>
  <c r="AC7" i="48"/>
  <c r="AB9" i="48"/>
  <c r="AB11" i="48"/>
  <c r="AC12" i="48"/>
  <c r="AC14" i="48"/>
  <c r="O8" i="47"/>
  <c r="N8" i="47"/>
  <c r="O7" i="47"/>
  <c r="N7" i="47"/>
  <c r="AM51" i="47"/>
  <c r="AN51" i="47" s="1"/>
  <c r="AJ51" i="47"/>
  <c r="AA51" i="47"/>
  <c r="Z51" i="47"/>
  <c r="Q51" i="47"/>
  <c r="AC51" i="47" s="1"/>
  <c r="P51" i="47"/>
  <c r="AB51" i="47" s="1"/>
  <c r="AM50" i="47"/>
  <c r="AJ50" i="47"/>
  <c r="AN50" i="47" s="1"/>
  <c r="AA50" i="47"/>
  <c r="Z50" i="47"/>
  <c r="Q50" i="47"/>
  <c r="AC50" i="47" s="1"/>
  <c r="P50" i="47"/>
  <c r="AB50" i="47" s="1"/>
  <c r="AM49" i="47"/>
  <c r="AN49" i="47" s="1"/>
  <c r="AJ49" i="47"/>
  <c r="AA49" i="47"/>
  <c r="Z49" i="47"/>
  <c r="Q49" i="47"/>
  <c r="AC49" i="47" s="1"/>
  <c r="P49" i="47"/>
  <c r="AB49" i="47" s="1"/>
  <c r="AN48" i="47"/>
  <c r="AM48" i="47"/>
  <c r="AJ48" i="47"/>
  <c r="AA48" i="47"/>
  <c r="Z48" i="47"/>
  <c r="Q48" i="47"/>
  <c r="AC48" i="47" s="1"/>
  <c r="P48" i="47"/>
  <c r="AB48" i="47" s="1"/>
  <c r="AM47" i="47"/>
  <c r="AN47" i="47" s="1"/>
  <c r="AJ47" i="47"/>
  <c r="AA47" i="47"/>
  <c r="Z47" i="47"/>
  <c r="Q47" i="47"/>
  <c r="AC47" i="47" s="1"/>
  <c r="P47" i="47"/>
  <c r="AB47" i="47" s="1"/>
  <c r="AM46" i="47"/>
  <c r="AJ46" i="47"/>
  <c r="AN46" i="47" s="1"/>
  <c r="AA46" i="47"/>
  <c r="Z46" i="47"/>
  <c r="Q46" i="47"/>
  <c r="AC46" i="47" s="1"/>
  <c r="P46" i="47"/>
  <c r="AB46" i="47" s="1"/>
  <c r="AM45" i="47"/>
  <c r="AN45" i="47" s="1"/>
  <c r="AJ45" i="47"/>
  <c r="AA45" i="47"/>
  <c r="Z45" i="47"/>
  <c r="Q45" i="47"/>
  <c r="AC45" i="47" s="1"/>
  <c r="P45" i="47"/>
  <c r="AB45" i="47" s="1"/>
  <c r="AN44" i="47"/>
  <c r="AM44" i="47"/>
  <c r="AJ44" i="47"/>
  <c r="AA44" i="47"/>
  <c r="Z44" i="47"/>
  <c r="Q44" i="47"/>
  <c r="AC44" i="47" s="1"/>
  <c r="P44" i="47"/>
  <c r="AB44" i="47" s="1"/>
  <c r="AM43" i="47"/>
  <c r="AN43" i="47" s="1"/>
  <c r="AJ43" i="47"/>
  <c r="AA43" i="47"/>
  <c r="Z43" i="47"/>
  <c r="Q43" i="47"/>
  <c r="AC43" i="47" s="1"/>
  <c r="P43" i="47"/>
  <c r="AB43" i="47" s="1"/>
  <c r="AM42" i="47"/>
  <c r="AJ42" i="47"/>
  <c r="AN42" i="47" s="1"/>
  <c r="AA42" i="47"/>
  <c r="Z42" i="47"/>
  <c r="Q42" i="47"/>
  <c r="AC42" i="47" s="1"/>
  <c r="P42" i="47"/>
  <c r="AB42" i="47" s="1"/>
  <c r="AM41" i="47"/>
  <c r="AN41" i="47" s="1"/>
  <c r="AJ41" i="47"/>
  <c r="AA41" i="47"/>
  <c r="Z41" i="47"/>
  <c r="Q41" i="47"/>
  <c r="AC41" i="47" s="1"/>
  <c r="P41" i="47"/>
  <c r="AB41" i="47" s="1"/>
  <c r="AN40" i="47"/>
  <c r="AM40" i="47"/>
  <c r="AJ40" i="47"/>
  <c r="AA40" i="47"/>
  <c r="Z40" i="47"/>
  <c r="Q40" i="47"/>
  <c r="AC40" i="47" s="1"/>
  <c r="P40" i="47"/>
  <c r="AB40" i="47" s="1"/>
  <c r="AM39" i="47"/>
  <c r="AN39" i="47" s="1"/>
  <c r="AJ39" i="47"/>
  <c r="AA39" i="47"/>
  <c r="Z39" i="47"/>
  <c r="Q39" i="47"/>
  <c r="AC39" i="47" s="1"/>
  <c r="P39" i="47"/>
  <c r="AB39" i="47" s="1"/>
  <c r="AM38" i="47"/>
  <c r="AJ38" i="47"/>
  <c r="AN38" i="47" s="1"/>
  <c r="AA38" i="47"/>
  <c r="Z38" i="47"/>
  <c r="Q38" i="47"/>
  <c r="AC38" i="47" s="1"/>
  <c r="P38" i="47"/>
  <c r="AB38" i="47" s="1"/>
  <c r="AM37" i="47"/>
  <c r="AN37" i="47" s="1"/>
  <c r="AJ37" i="47"/>
  <c r="AA37" i="47"/>
  <c r="Z37" i="47"/>
  <c r="Q37" i="47"/>
  <c r="AC37" i="47" s="1"/>
  <c r="P37" i="47"/>
  <c r="AB37" i="47" s="1"/>
  <c r="AN36" i="47"/>
  <c r="AM36" i="47"/>
  <c r="AJ36" i="47"/>
  <c r="AA36" i="47"/>
  <c r="Z36" i="47"/>
  <c r="Q36" i="47"/>
  <c r="AC36" i="47" s="1"/>
  <c r="P36" i="47"/>
  <c r="AB36" i="47" s="1"/>
  <c r="AM35" i="47"/>
  <c r="AN35" i="47" s="1"/>
  <c r="AJ35" i="47"/>
  <c r="AA35" i="47"/>
  <c r="Z35" i="47"/>
  <c r="Q35" i="47"/>
  <c r="AC35" i="47" s="1"/>
  <c r="P35" i="47"/>
  <c r="AB35" i="47" s="1"/>
  <c r="AM34" i="47"/>
  <c r="AJ34" i="47"/>
  <c r="AN34" i="47" s="1"/>
  <c r="AA34" i="47"/>
  <c r="Z34" i="47"/>
  <c r="Q34" i="47"/>
  <c r="AC34" i="47" s="1"/>
  <c r="P34" i="47"/>
  <c r="AB34" i="47" s="1"/>
  <c r="AM33" i="47"/>
  <c r="AN33" i="47" s="1"/>
  <c r="AJ33" i="47"/>
  <c r="AA33" i="47"/>
  <c r="Z33" i="47"/>
  <c r="Q33" i="47"/>
  <c r="AC33" i="47" s="1"/>
  <c r="P33" i="47"/>
  <c r="AB33" i="47" s="1"/>
  <c r="AN32" i="47"/>
  <c r="AM32" i="47"/>
  <c r="AJ32" i="47"/>
  <c r="AA32" i="47"/>
  <c r="Z32" i="47"/>
  <c r="Q32" i="47"/>
  <c r="AC32" i="47" s="1"/>
  <c r="P32" i="47"/>
  <c r="AB32" i="47" s="1"/>
  <c r="AM31" i="47"/>
  <c r="AN31" i="47" s="1"/>
  <c r="AJ31" i="47"/>
  <c r="AA31" i="47"/>
  <c r="Z31" i="47"/>
  <c r="Q31" i="47"/>
  <c r="AC31" i="47" s="1"/>
  <c r="P31" i="47"/>
  <c r="AB31" i="47" s="1"/>
  <c r="AM30" i="47"/>
  <c r="AJ30" i="47"/>
  <c r="AN30" i="47" s="1"/>
  <c r="AA30" i="47"/>
  <c r="Z30" i="47"/>
  <c r="Q30" i="47"/>
  <c r="AC30" i="47" s="1"/>
  <c r="P30" i="47"/>
  <c r="AB30" i="47" s="1"/>
  <c r="AM29" i="47"/>
  <c r="AN29" i="47" s="1"/>
  <c r="AJ29" i="47"/>
  <c r="AA29" i="47"/>
  <c r="Z29" i="47"/>
  <c r="Q29" i="47"/>
  <c r="AC29" i="47" s="1"/>
  <c r="P29" i="47"/>
  <c r="AB29" i="47" s="1"/>
  <c r="AN28" i="47"/>
  <c r="AM28" i="47"/>
  <c r="AJ28" i="47"/>
  <c r="AA28" i="47"/>
  <c r="Z28" i="47"/>
  <c r="Q28" i="47"/>
  <c r="AC28" i="47" s="1"/>
  <c r="P28" i="47"/>
  <c r="AB28" i="47" s="1"/>
  <c r="AM27" i="47"/>
  <c r="AN27" i="47" s="1"/>
  <c r="AJ27" i="47"/>
  <c r="AA27" i="47"/>
  <c r="Z27" i="47"/>
  <c r="Q27" i="47"/>
  <c r="AC27" i="47" s="1"/>
  <c r="P27" i="47"/>
  <c r="AB27" i="47" s="1"/>
  <c r="AM26" i="47"/>
  <c r="AJ26" i="47"/>
  <c r="AN26" i="47" s="1"/>
  <c r="AA26" i="47"/>
  <c r="Z26" i="47"/>
  <c r="Q26" i="47"/>
  <c r="AC26" i="47" s="1"/>
  <c r="P26" i="47"/>
  <c r="AB26" i="47" s="1"/>
  <c r="AM25" i="47"/>
  <c r="AN25" i="47" s="1"/>
  <c r="AJ25" i="47"/>
  <c r="AA25" i="47"/>
  <c r="Z25" i="47"/>
  <c r="Q25" i="47"/>
  <c r="AC25" i="47" s="1"/>
  <c r="P25" i="47"/>
  <c r="AB25" i="47" s="1"/>
  <c r="AN24" i="47"/>
  <c r="AM24" i="47"/>
  <c r="AJ24" i="47"/>
  <c r="AA24" i="47"/>
  <c r="Z24" i="47"/>
  <c r="Q24" i="47"/>
  <c r="AC24" i="47" s="1"/>
  <c r="P24" i="47"/>
  <c r="AB24" i="47" s="1"/>
  <c r="AM23" i="47"/>
  <c r="AN23" i="47" s="1"/>
  <c r="AJ23" i="47"/>
  <c r="AA23" i="47"/>
  <c r="Z23" i="47"/>
  <c r="Q23" i="47"/>
  <c r="AC23" i="47" s="1"/>
  <c r="P23" i="47"/>
  <c r="AB23" i="47" s="1"/>
  <c r="AM22" i="47"/>
  <c r="AJ22" i="47"/>
  <c r="AN22" i="47" s="1"/>
  <c r="AA22" i="47"/>
  <c r="Z22" i="47"/>
  <c r="Q22" i="47"/>
  <c r="AC22" i="47" s="1"/>
  <c r="P22" i="47"/>
  <c r="AB22" i="47" s="1"/>
  <c r="AM21" i="47"/>
  <c r="AN21" i="47" s="1"/>
  <c r="AJ21" i="47"/>
  <c r="AA21" i="47"/>
  <c r="Z21" i="47"/>
  <c r="Q21" i="47"/>
  <c r="AC21" i="47" s="1"/>
  <c r="P21" i="47"/>
  <c r="AB21" i="47" s="1"/>
  <c r="AN20" i="47"/>
  <c r="AM20" i="47"/>
  <c r="AJ20" i="47"/>
  <c r="AA20" i="47"/>
  <c r="Z20" i="47"/>
  <c r="Q20" i="47"/>
  <c r="AC20" i="47" s="1"/>
  <c r="P20" i="47"/>
  <c r="AB20" i="47" s="1"/>
  <c r="AM19" i="47"/>
  <c r="AN19" i="47" s="1"/>
  <c r="AJ19" i="47"/>
  <c r="AA19" i="47"/>
  <c r="Z19" i="47"/>
  <c r="Q19" i="47"/>
  <c r="AC19" i="47" s="1"/>
  <c r="P19" i="47"/>
  <c r="AB19" i="47" s="1"/>
  <c r="AM18" i="47"/>
  <c r="AJ18" i="47"/>
  <c r="AN18" i="47" s="1"/>
  <c r="AA18" i="47"/>
  <c r="Z18" i="47"/>
  <c r="Q18" i="47"/>
  <c r="AC18" i="47" s="1"/>
  <c r="P18" i="47"/>
  <c r="AB18" i="47" s="1"/>
  <c r="AM17" i="47"/>
  <c r="AN17" i="47" s="1"/>
  <c r="AJ17" i="47"/>
  <c r="AA17" i="47"/>
  <c r="Z17" i="47"/>
  <c r="Q17" i="47"/>
  <c r="AC17" i="47" s="1"/>
  <c r="P17" i="47"/>
  <c r="AB17" i="47" s="1"/>
  <c r="AN16" i="47"/>
  <c r="AM16" i="47"/>
  <c r="AJ16" i="47"/>
  <c r="AA16" i="47"/>
  <c r="Z16" i="47"/>
  <c r="Q16" i="47"/>
  <c r="AC16" i="47" s="1"/>
  <c r="P16" i="47"/>
  <c r="AB16" i="47" s="1"/>
  <c r="AM15" i="47"/>
  <c r="AN15" i="47" s="1"/>
  <c r="AJ15" i="47"/>
  <c r="AA15" i="47"/>
  <c r="Z15" i="47"/>
  <c r="Q15" i="47"/>
  <c r="AC15" i="47" s="1"/>
  <c r="P15" i="47"/>
  <c r="AB15" i="47" s="1"/>
  <c r="AM14" i="47"/>
  <c r="AJ14" i="47"/>
  <c r="AA14" i="47"/>
  <c r="Z14" i="47"/>
  <c r="Q14" i="47"/>
  <c r="P14" i="47"/>
  <c r="AM13" i="47"/>
  <c r="AJ13" i="47"/>
  <c r="AA13" i="47"/>
  <c r="Z13" i="47"/>
  <c r="Q13" i="47"/>
  <c r="P13" i="47"/>
  <c r="AM12" i="47"/>
  <c r="AJ12" i="47"/>
  <c r="AA12" i="47"/>
  <c r="Z12" i="47"/>
  <c r="Q12" i="47"/>
  <c r="P12" i="47"/>
  <c r="AM11" i="47"/>
  <c r="AJ11" i="47"/>
  <c r="AA11" i="47"/>
  <c r="Z11" i="47"/>
  <c r="Q11" i="47"/>
  <c r="P11" i="47"/>
  <c r="AM10" i="47"/>
  <c r="AJ10" i="47"/>
  <c r="AA10" i="47"/>
  <c r="Z10" i="47"/>
  <c r="Q10" i="47"/>
  <c r="P10" i="47"/>
  <c r="AM9" i="47"/>
  <c r="AJ9" i="47"/>
  <c r="AA9" i="47"/>
  <c r="Z9" i="47"/>
  <c r="Q9" i="47"/>
  <c r="P9" i="47"/>
  <c r="AM8" i="47"/>
  <c r="AJ8" i="47"/>
  <c r="AA8" i="47"/>
  <c r="Z8" i="47"/>
  <c r="P8" i="47"/>
  <c r="Q8" i="47"/>
  <c r="AM7" i="47"/>
  <c r="AN7" i="47" s="1"/>
  <c r="AJ7" i="47"/>
  <c r="AA7" i="47"/>
  <c r="Z7" i="47"/>
  <c r="Q7" i="47"/>
  <c r="P7" i="47"/>
  <c r="AN13" i="47" l="1"/>
  <c r="AB13" i="47"/>
  <c r="AB11" i="47"/>
  <c r="AC11" i="47"/>
  <c r="AC9" i="47"/>
  <c r="AB9" i="47"/>
  <c r="AC14" i="47"/>
  <c r="AC7" i="47"/>
  <c r="AN8" i="47"/>
  <c r="AN10" i="47"/>
  <c r="AN12" i="47"/>
  <c r="AN14" i="47"/>
  <c r="AN9" i="47"/>
  <c r="AN11" i="47"/>
  <c r="AC8" i="47"/>
  <c r="AB8" i="47"/>
  <c r="AB10" i="47"/>
  <c r="AB12" i="47"/>
  <c r="AC13" i="47"/>
  <c r="AB7" i="47"/>
  <c r="AC10" i="47"/>
  <c r="AC12" i="47"/>
  <c r="AB14" i="47"/>
  <c r="P7" i="46"/>
  <c r="Q7" i="46"/>
  <c r="P8" i="46"/>
  <c r="Q8" i="46"/>
  <c r="O8" i="46" l="1"/>
  <c r="N8" i="46"/>
  <c r="O7" i="46"/>
  <c r="N7" i="46"/>
  <c r="AM51" i="46" l="1"/>
  <c r="AN51" i="46" s="1"/>
  <c r="AJ51" i="46"/>
  <c r="AA51" i="46"/>
  <c r="Z51" i="46"/>
  <c r="Q51" i="46"/>
  <c r="AC51" i="46" s="1"/>
  <c r="P51" i="46"/>
  <c r="AB51" i="46" s="1"/>
  <c r="AM50" i="46"/>
  <c r="AJ50" i="46"/>
  <c r="AN50" i="46" s="1"/>
  <c r="AA50" i="46"/>
  <c r="Z50" i="46"/>
  <c r="Q50" i="46"/>
  <c r="AC50" i="46" s="1"/>
  <c r="P50" i="46"/>
  <c r="AB50" i="46" s="1"/>
  <c r="AM49" i="46"/>
  <c r="AN49" i="46" s="1"/>
  <c r="AJ49" i="46"/>
  <c r="AA49" i="46"/>
  <c r="Z49" i="46"/>
  <c r="Q49" i="46"/>
  <c r="AC49" i="46" s="1"/>
  <c r="P49" i="46"/>
  <c r="AB49" i="46" s="1"/>
  <c r="AN48" i="46"/>
  <c r="AM48" i="46"/>
  <c r="AJ48" i="46"/>
  <c r="AA48" i="46"/>
  <c r="Z48" i="46"/>
  <c r="Q48" i="46"/>
  <c r="AC48" i="46" s="1"/>
  <c r="P48" i="46"/>
  <c r="AB48" i="46" s="1"/>
  <c r="AM47" i="46"/>
  <c r="AN47" i="46" s="1"/>
  <c r="AJ47" i="46"/>
  <c r="AA47" i="46"/>
  <c r="Z47" i="46"/>
  <c r="Q47" i="46"/>
  <c r="AC47" i="46" s="1"/>
  <c r="P47" i="46"/>
  <c r="AB47" i="46" s="1"/>
  <c r="AM46" i="46"/>
  <c r="AJ46" i="46"/>
  <c r="AN46" i="46" s="1"/>
  <c r="AA46" i="46"/>
  <c r="Z46" i="46"/>
  <c r="Q46" i="46"/>
  <c r="AC46" i="46" s="1"/>
  <c r="P46" i="46"/>
  <c r="AB46" i="46" s="1"/>
  <c r="AM45" i="46"/>
  <c r="AN45" i="46" s="1"/>
  <c r="AJ45" i="46"/>
  <c r="AA45" i="46"/>
  <c r="Z45" i="46"/>
  <c r="Q45" i="46"/>
  <c r="AC45" i="46" s="1"/>
  <c r="P45" i="46"/>
  <c r="AB45" i="46" s="1"/>
  <c r="AN44" i="46"/>
  <c r="AM44" i="46"/>
  <c r="AJ44" i="46"/>
  <c r="AA44" i="46"/>
  <c r="Z44" i="46"/>
  <c r="Q44" i="46"/>
  <c r="AC44" i="46" s="1"/>
  <c r="P44" i="46"/>
  <c r="AB44" i="46" s="1"/>
  <c r="AM43" i="46"/>
  <c r="AN43" i="46" s="1"/>
  <c r="AJ43" i="46"/>
  <c r="AA43" i="46"/>
  <c r="Z43" i="46"/>
  <c r="Q43" i="46"/>
  <c r="AC43" i="46" s="1"/>
  <c r="P43" i="46"/>
  <c r="AB43" i="46" s="1"/>
  <c r="AM42" i="46"/>
  <c r="AJ42" i="46"/>
  <c r="AN42" i="46" s="1"/>
  <c r="AA42" i="46"/>
  <c r="Z42" i="46"/>
  <c r="Q42" i="46"/>
  <c r="AC42" i="46" s="1"/>
  <c r="P42" i="46"/>
  <c r="AB42" i="46" s="1"/>
  <c r="AM41" i="46"/>
  <c r="AN41" i="46" s="1"/>
  <c r="AJ41" i="46"/>
  <c r="AA41" i="46"/>
  <c r="Z41" i="46"/>
  <c r="Q41" i="46"/>
  <c r="AC41" i="46" s="1"/>
  <c r="P41" i="46"/>
  <c r="AB41" i="46" s="1"/>
  <c r="AN40" i="46"/>
  <c r="AM40" i="46"/>
  <c r="AJ40" i="46"/>
  <c r="AA40" i="46"/>
  <c r="Z40" i="46"/>
  <c r="Q40" i="46"/>
  <c r="AC40" i="46" s="1"/>
  <c r="P40" i="46"/>
  <c r="AB40" i="46" s="1"/>
  <c r="AM39" i="46"/>
  <c r="AN39" i="46" s="1"/>
  <c r="AJ39" i="46"/>
  <c r="AA39" i="46"/>
  <c r="Z39" i="46"/>
  <c r="Q39" i="46"/>
  <c r="AC39" i="46" s="1"/>
  <c r="P39" i="46"/>
  <c r="AB39" i="46" s="1"/>
  <c r="AM38" i="46"/>
  <c r="AJ38" i="46"/>
  <c r="AN38" i="46" s="1"/>
  <c r="AA38" i="46"/>
  <c r="Z38" i="46"/>
  <c r="Q38" i="46"/>
  <c r="AC38" i="46" s="1"/>
  <c r="P38" i="46"/>
  <c r="AB38" i="46" s="1"/>
  <c r="AM37" i="46"/>
  <c r="AN37" i="46" s="1"/>
  <c r="AJ37" i="46"/>
  <c r="AA37" i="46"/>
  <c r="Z37" i="46"/>
  <c r="Q37" i="46"/>
  <c r="AC37" i="46" s="1"/>
  <c r="P37" i="46"/>
  <c r="AB37" i="46" s="1"/>
  <c r="AN36" i="46"/>
  <c r="AM36" i="46"/>
  <c r="AJ36" i="46"/>
  <c r="AA36" i="46"/>
  <c r="Z36" i="46"/>
  <c r="Q36" i="46"/>
  <c r="AC36" i="46" s="1"/>
  <c r="P36" i="46"/>
  <c r="AB36" i="46" s="1"/>
  <c r="AM35" i="46"/>
  <c r="AN35" i="46" s="1"/>
  <c r="AJ35" i="46"/>
  <c r="AA35" i="46"/>
  <c r="Z35" i="46"/>
  <c r="Q35" i="46"/>
  <c r="AC35" i="46" s="1"/>
  <c r="P35" i="46"/>
  <c r="AB35" i="46" s="1"/>
  <c r="AM34" i="46"/>
  <c r="AJ34" i="46"/>
  <c r="AN34" i="46" s="1"/>
  <c r="AA34" i="46"/>
  <c r="Z34" i="46"/>
  <c r="Q34" i="46"/>
  <c r="AC34" i="46" s="1"/>
  <c r="P34" i="46"/>
  <c r="AB34" i="46" s="1"/>
  <c r="AM33" i="46"/>
  <c r="AN33" i="46" s="1"/>
  <c r="AJ33" i="46"/>
  <c r="AA33" i="46"/>
  <c r="Z33" i="46"/>
  <c r="Q33" i="46"/>
  <c r="AC33" i="46" s="1"/>
  <c r="P33" i="46"/>
  <c r="AB33" i="46" s="1"/>
  <c r="AN32" i="46"/>
  <c r="AM32" i="46"/>
  <c r="AJ32" i="46"/>
  <c r="AA32" i="46"/>
  <c r="Z32" i="46"/>
  <c r="Q32" i="46"/>
  <c r="AC32" i="46" s="1"/>
  <c r="P32" i="46"/>
  <c r="AB32" i="46" s="1"/>
  <c r="AM31" i="46"/>
  <c r="AN31" i="46" s="1"/>
  <c r="AJ31" i="46"/>
  <c r="AA31" i="46"/>
  <c r="Z31" i="46"/>
  <c r="Q31" i="46"/>
  <c r="AC31" i="46" s="1"/>
  <c r="P31" i="46"/>
  <c r="AB31" i="46" s="1"/>
  <c r="AM30" i="46"/>
  <c r="AJ30" i="46"/>
  <c r="AN30" i="46" s="1"/>
  <c r="AA30" i="46"/>
  <c r="Z30" i="46"/>
  <c r="Q30" i="46"/>
  <c r="AC30" i="46" s="1"/>
  <c r="P30" i="46"/>
  <c r="AB30" i="46" s="1"/>
  <c r="AM29" i="46"/>
  <c r="AN29" i="46" s="1"/>
  <c r="AJ29" i="46"/>
  <c r="AA29" i="46"/>
  <c r="Z29" i="46"/>
  <c r="Q29" i="46"/>
  <c r="AC29" i="46" s="1"/>
  <c r="P29" i="46"/>
  <c r="AB29" i="46" s="1"/>
  <c r="AN28" i="46"/>
  <c r="AM28" i="46"/>
  <c r="AJ28" i="46"/>
  <c r="AA28" i="46"/>
  <c r="Z28" i="46"/>
  <c r="Q28" i="46"/>
  <c r="AC28" i="46" s="1"/>
  <c r="P28" i="46"/>
  <c r="AB28" i="46" s="1"/>
  <c r="AM27" i="46"/>
  <c r="AN27" i="46" s="1"/>
  <c r="AJ27" i="46"/>
  <c r="AA27" i="46"/>
  <c r="Z27" i="46"/>
  <c r="Q27" i="46"/>
  <c r="AC27" i="46" s="1"/>
  <c r="P27" i="46"/>
  <c r="AB27" i="46" s="1"/>
  <c r="AM26" i="46"/>
  <c r="AJ26" i="46"/>
  <c r="AN26" i="46" s="1"/>
  <c r="AA26" i="46"/>
  <c r="Z26" i="46"/>
  <c r="Q26" i="46"/>
  <c r="AC26" i="46" s="1"/>
  <c r="P26" i="46"/>
  <c r="AB26" i="46" s="1"/>
  <c r="AM25" i="46"/>
  <c r="AN25" i="46" s="1"/>
  <c r="AJ25" i="46"/>
  <c r="AA25" i="46"/>
  <c r="Z25" i="46"/>
  <c r="Q25" i="46"/>
  <c r="AC25" i="46" s="1"/>
  <c r="P25" i="46"/>
  <c r="AB25" i="46" s="1"/>
  <c r="AN24" i="46"/>
  <c r="AM24" i="46"/>
  <c r="AJ24" i="46"/>
  <c r="AA24" i="46"/>
  <c r="Z24" i="46"/>
  <c r="Q24" i="46"/>
  <c r="AC24" i="46" s="1"/>
  <c r="P24" i="46"/>
  <c r="AB24" i="46" s="1"/>
  <c r="AM23" i="46"/>
  <c r="AN23" i="46" s="1"/>
  <c r="AJ23" i="46"/>
  <c r="AA23" i="46"/>
  <c r="Z23" i="46"/>
  <c r="Q23" i="46"/>
  <c r="AC23" i="46" s="1"/>
  <c r="P23" i="46"/>
  <c r="AB23" i="46" s="1"/>
  <c r="AM22" i="46"/>
  <c r="AJ22" i="46"/>
  <c r="AN22" i="46" s="1"/>
  <c r="AA22" i="46"/>
  <c r="Z22" i="46"/>
  <c r="Q22" i="46"/>
  <c r="AC22" i="46" s="1"/>
  <c r="P22" i="46"/>
  <c r="AB22" i="46" s="1"/>
  <c r="AM21" i="46"/>
  <c r="AN21" i="46" s="1"/>
  <c r="AJ21" i="46"/>
  <c r="AA21" i="46"/>
  <c r="Z21" i="46"/>
  <c r="Q21" i="46"/>
  <c r="AC21" i="46" s="1"/>
  <c r="P21" i="46"/>
  <c r="AB21" i="46" s="1"/>
  <c r="AN20" i="46"/>
  <c r="AM20" i="46"/>
  <c r="AJ20" i="46"/>
  <c r="AA20" i="46"/>
  <c r="Z20" i="46"/>
  <c r="Q20" i="46"/>
  <c r="AC20" i="46" s="1"/>
  <c r="P20" i="46"/>
  <c r="AB20" i="46" s="1"/>
  <c r="AM19" i="46"/>
  <c r="AN19" i="46" s="1"/>
  <c r="AJ19" i="46"/>
  <c r="AA19" i="46"/>
  <c r="Z19" i="46"/>
  <c r="Q19" i="46"/>
  <c r="AC19" i="46" s="1"/>
  <c r="P19" i="46"/>
  <c r="AB19" i="46" s="1"/>
  <c r="AM18" i="46"/>
  <c r="AJ18" i="46"/>
  <c r="AN18" i="46" s="1"/>
  <c r="AA18" i="46"/>
  <c r="Z18" i="46"/>
  <c r="Q18" i="46"/>
  <c r="AC18" i="46" s="1"/>
  <c r="P18" i="46"/>
  <c r="AB18" i="46" s="1"/>
  <c r="AM17" i="46"/>
  <c r="AN17" i="46" s="1"/>
  <c r="AJ17" i="46"/>
  <c r="AA17" i="46"/>
  <c r="Z17" i="46"/>
  <c r="Q17" i="46"/>
  <c r="AC17" i="46" s="1"/>
  <c r="P17" i="46"/>
  <c r="AB17" i="46" s="1"/>
  <c r="AN16" i="46"/>
  <c r="AM16" i="46"/>
  <c r="AJ16" i="46"/>
  <c r="AA16" i="46"/>
  <c r="Z16" i="46"/>
  <c r="Q16" i="46"/>
  <c r="AC16" i="46" s="1"/>
  <c r="P16" i="46"/>
  <c r="AB16" i="46" s="1"/>
  <c r="AM15" i="46"/>
  <c r="AN15" i="46" s="1"/>
  <c r="AJ15" i="46"/>
  <c r="AA15" i="46"/>
  <c r="Z15" i="46"/>
  <c r="Q15" i="46"/>
  <c r="AC15" i="46" s="1"/>
  <c r="P15" i="46"/>
  <c r="AB15" i="46" s="1"/>
  <c r="AM14" i="46"/>
  <c r="AJ14" i="46"/>
  <c r="AA14" i="46"/>
  <c r="Z14" i="46"/>
  <c r="Q14" i="46"/>
  <c r="P14" i="46"/>
  <c r="AM13" i="46"/>
  <c r="AJ13" i="46"/>
  <c r="AA13" i="46"/>
  <c r="Z13" i="46"/>
  <c r="Q13" i="46"/>
  <c r="P13" i="46"/>
  <c r="AM12" i="46"/>
  <c r="AJ12" i="46"/>
  <c r="AA12" i="46"/>
  <c r="Z12" i="46"/>
  <c r="Q12" i="46"/>
  <c r="P12" i="46"/>
  <c r="AM11" i="46"/>
  <c r="AJ11" i="46"/>
  <c r="AA11" i="46"/>
  <c r="Z11" i="46"/>
  <c r="Q11" i="46"/>
  <c r="AC11" i="46" s="1"/>
  <c r="P11" i="46"/>
  <c r="AM10" i="46"/>
  <c r="AJ10" i="46"/>
  <c r="AA10" i="46"/>
  <c r="Z10" i="46"/>
  <c r="Q10" i="46"/>
  <c r="P10" i="46"/>
  <c r="AM9" i="46"/>
  <c r="AJ9" i="46"/>
  <c r="AA9" i="46"/>
  <c r="Z9" i="46"/>
  <c r="Q9" i="46"/>
  <c r="P9" i="46"/>
  <c r="AM8" i="46"/>
  <c r="AJ8" i="46"/>
  <c r="AN8" i="46" s="1"/>
  <c r="AA8" i="46"/>
  <c r="AC8" i="46" s="1"/>
  <c r="Z8" i="46"/>
  <c r="AB8" i="46" s="1"/>
  <c r="AM7" i="46"/>
  <c r="AJ7" i="46"/>
  <c r="AA7" i="46"/>
  <c r="Z7" i="46"/>
  <c r="AN13" i="46" l="1"/>
  <c r="AC13" i="46"/>
  <c r="AB13" i="46"/>
  <c r="AC9" i="46"/>
  <c r="AN7" i="46"/>
  <c r="AN10" i="46"/>
  <c r="AB10" i="46"/>
  <c r="AN12" i="46"/>
  <c r="AB12" i="46"/>
  <c r="AN14" i="46"/>
  <c r="AN9" i="46"/>
  <c r="AN11" i="46"/>
  <c r="AC7" i="46"/>
  <c r="AB9" i="46"/>
  <c r="AB11" i="46"/>
  <c r="AC14" i="46"/>
  <c r="AB7" i="46"/>
  <c r="AC10" i="46"/>
  <c r="AC12" i="46"/>
  <c r="AB14" i="46"/>
  <c r="O8" i="45"/>
  <c r="N8" i="45"/>
  <c r="O7" i="45"/>
  <c r="N7" i="45"/>
  <c r="AM51" i="45" l="1"/>
  <c r="AN51" i="45" s="1"/>
  <c r="AJ51" i="45"/>
  <c r="AA51" i="45"/>
  <c r="Z51" i="45"/>
  <c r="Q51" i="45"/>
  <c r="AC51" i="45" s="1"/>
  <c r="P51" i="45"/>
  <c r="AB51" i="45" s="1"/>
  <c r="AN50" i="45"/>
  <c r="AM50" i="45"/>
  <c r="AJ50" i="45"/>
  <c r="AA50" i="45"/>
  <c r="Z50" i="45"/>
  <c r="Q50" i="45"/>
  <c r="AC50" i="45" s="1"/>
  <c r="P50" i="45"/>
  <c r="AB50" i="45" s="1"/>
  <c r="AM49" i="45"/>
  <c r="AN49" i="45" s="1"/>
  <c r="AJ49" i="45"/>
  <c r="AA49" i="45"/>
  <c r="Z49" i="45"/>
  <c r="Q49" i="45"/>
  <c r="AC49" i="45" s="1"/>
  <c r="P49" i="45"/>
  <c r="AB49" i="45" s="1"/>
  <c r="AM48" i="45"/>
  <c r="AJ48" i="45"/>
  <c r="AN48" i="45" s="1"/>
  <c r="AA48" i="45"/>
  <c r="Z48" i="45"/>
  <c r="Q48" i="45"/>
  <c r="AC48" i="45" s="1"/>
  <c r="P48" i="45"/>
  <c r="AB48" i="45" s="1"/>
  <c r="AM47" i="45"/>
  <c r="AN47" i="45" s="1"/>
  <c r="AJ47" i="45"/>
  <c r="AA47" i="45"/>
  <c r="Z47" i="45"/>
  <c r="Q47" i="45"/>
  <c r="AC47" i="45" s="1"/>
  <c r="P47" i="45"/>
  <c r="AB47" i="45" s="1"/>
  <c r="AN46" i="45"/>
  <c r="AM46" i="45"/>
  <c r="AJ46" i="45"/>
  <c r="AA46" i="45"/>
  <c r="Z46" i="45"/>
  <c r="Q46" i="45"/>
  <c r="AC46" i="45" s="1"/>
  <c r="P46" i="45"/>
  <c r="AB46" i="45" s="1"/>
  <c r="AM45" i="45"/>
  <c r="AN45" i="45" s="1"/>
  <c r="AJ45" i="45"/>
  <c r="AA45" i="45"/>
  <c r="Z45" i="45"/>
  <c r="Q45" i="45"/>
  <c r="AC45" i="45" s="1"/>
  <c r="P45" i="45"/>
  <c r="AB45" i="45" s="1"/>
  <c r="AM44" i="45"/>
  <c r="AJ44" i="45"/>
  <c r="AN44" i="45" s="1"/>
  <c r="AA44" i="45"/>
  <c r="Z44" i="45"/>
  <c r="Q44" i="45"/>
  <c r="AC44" i="45" s="1"/>
  <c r="P44" i="45"/>
  <c r="AB44" i="45" s="1"/>
  <c r="AM43" i="45"/>
  <c r="AN43" i="45" s="1"/>
  <c r="AJ43" i="45"/>
  <c r="AA43" i="45"/>
  <c r="Z43" i="45"/>
  <c r="Q43" i="45"/>
  <c r="AC43" i="45" s="1"/>
  <c r="P43" i="45"/>
  <c r="AB43" i="45" s="1"/>
  <c r="AN42" i="45"/>
  <c r="AM42" i="45"/>
  <c r="AJ42" i="45"/>
  <c r="AA42" i="45"/>
  <c r="Z42" i="45"/>
  <c r="Q42" i="45"/>
  <c r="AC42" i="45" s="1"/>
  <c r="P42" i="45"/>
  <c r="AB42" i="45" s="1"/>
  <c r="AM41" i="45"/>
  <c r="AN41" i="45" s="1"/>
  <c r="AJ41" i="45"/>
  <c r="AA41" i="45"/>
  <c r="Z41" i="45"/>
  <c r="Q41" i="45"/>
  <c r="AC41" i="45" s="1"/>
  <c r="P41" i="45"/>
  <c r="AB41" i="45" s="1"/>
  <c r="AM40" i="45"/>
  <c r="AJ40" i="45"/>
  <c r="AN40" i="45" s="1"/>
  <c r="AA40" i="45"/>
  <c r="Z40" i="45"/>
  <c r="Q40" i="45"/>
  <c r="AC40" i="45" s="1"/>
  <c r="P40" i="45"/>
  <c r="AB40" i="45" s="1"/>
  <c r="AM39" i="45"/>
  <c r="AN39" i="45" s="1"/>
  <c r="AJ39" i="45"/>
  <c r="AA39" i="45"/>
  <c r="Z39" i="45"/>
  <c r="Q39" i="45"/>
  <c r="AC39" i="45" s="1"/>
  <c r="P39" i="45"/>
  <c r="AB39" i="45" s="1"/>
  <c r="AN38" i="45"/>
  <c r="AM38" i="45"/>
  <c r="AJ38" i="45"/>
  <c r="AA38" i="45"/>
  <c r="Z38" i="45"/>
  <c r="Q38" i="45"/>
  <c r="AC38" i="45" s="1"/>
  <c r="P38" i="45"/>
  <c r="AB38" i="45" s="1"/>
  <c r="AM37" i="45"/>
  <c r="AN37" i="45" s="1"/>
  <c r="AJ37" i="45"/>
  <c r="AA37" i="45"/>
  <c r="Z37" i="45"/>
  <c r="Q37" i="45"/>
  <c r="AC37" i="45" s="1"/>
  <c r="P37" i="45"/>
  <c r="AB37" i="45" s="1"/>
  <c r="AM36" i="45"/>
  <c r="AJ36" i="45"/>
  <c r="AN36" i="45" s="1"/>
  <c r="AA36" i="45"/>
  <c r="Z36" i="45"/>
  <c r="Q36" i="45"/>
  <c r="AC36" i="45" s="1"/>
  <c r="P36" i="45"/>
  <c r="AB36" i="45" s="1"/>
  <c r="AM35" i="45"/>
  <c r="AN35" i="45" s="1"/>
  <c r="AJ35" i="45"/>
  <c r="AA35" i="45"/>
  <c r="Z35" i="45"/>
  <c r="Q35" i="45"/>
  <c r="AC35" i="45" s="1"/>
  <c r="P35" i="45"/>
  <c r="AB35" i="45" s="1"/>
  <c r="AN34" i="45"/>
  <c r="AM34" i="45"/>
  <c r="AJ34" i="45"/>
  <c r="AA34" i="45"/>
  <c r="Z34" i="45"/>
  <c r="Q34" i="45"/>
  <c r="AC34" i="45" s="1"/>
  <c r="P34" i="45"/>
  <c r="AB34" i="45" s="1"/>
  <c r="AM33" i="45"/>
  <c r="AN33" i="45" s="1"/>
  <c r="AJ33" i="45"/>
  <c r="AA33" i="45"/>
  <c r="Z33" i="45"/>
  <c r="Q33" i="45"/>
  <c r="AC33" i="45" s="1"/>
  <c r="P33" i="45"/>
  <c r="AB33" i="45" s="1"/>
  <c r="AM32" i="45"/>
  <c r="AJ32" i="45"/>
  <c r="AN32" i="45" s="1"/>
  <c r="AA32" i="45"/>
  <c r="Z32" i="45"/>
  <c r="Q32" i="45"/>
  <c r="AC32" i="45" s="1"/>
  <c r="P32" i="45"/>
  <c r="AB32" i="45" s="1"/>
  <c r="AM31" i="45"/>
  <c r="AN31" i="45" s="1"/>
  <c r="AJ31" i="45"/>
  <c r="AA31" i="45"/>
  <c r="Z31" i="45"/>
  <c r="Q31" i="45"/>
  <c r="AC31" i="45" s="1"/>
  <c r="P31" i="45"/>
  <c r="AB31" i="45" s="1"/>
  <c r="AN30" i="45"/>
  <c r="AM30" i="45"/>
  <c r="AJ30" i="45"/>
  <c r="AA30" i="45"/>
  <c r="Z30" i="45"/>
  <c r="Q30" i="45"/>
  <c r="AC30" i="45" s="1"/>
  <c r="P30" i="45"/>
  <c r="AB30" i="45" s="1"/>
  <c r="AM29" i="45"/>
  <c r="AN29" i="45" s="1"/>
  <c r="AJ29" i="45"/>
  <c r="AA29" i="45"/>
  <c r="Z29" i="45"/>
  <c r="Q29" i="45"/>
  <c r="AC29" i="45" s="1"/>
  <c r="P29" i="45"/>
  <c r="AB29" i="45" s="1"/>
  <c r="AM28" i="45"/>
  <c r="AJ28" i="45"/>
  <c r="AN28" i="45" s="1"/>
  <c r="AA28" i="45"/>
  <c r="Z28" i="45"/>
  <c r="Q28" i="45"/>
  <c r="AC28" i="45" s="1"/>
  <c r="P28" i="45"/>
  <c r="AB28" i="45" s="1"/>
  <c r="AM27" i="45"/>
  <c r="AN27" i="45" s="1"/>
  <c r="AJ27" i="45"/>
  <c r="AA27" i="45"/>
  <c r="Z27" i="45"/>
  <c r="Q27" i="45"/>
  <c r="AC27" i="45" s="1"/>
  <c r="P27" i="45"/>
  <c r="AB27" i="45" s="1"/>
  <c r="AN26" i="45"/>
  <c r="AM26" i="45"/>
  <c r="AJ26" i="45"/>
  <c r="AA26" i="45"/>
  <c r="Z26" i="45"/>
  <c r="Q26" i="45"/>
  <c r="AC26" i="45" s="1"/>
  <c r="P26" i="45"/>
  <c r="AB26" i="45" s="1"/>
  <c r="AM25" i="45"/>
  <c r="AN25" i="45" s="1"/>
  <c r="AJ25" i="45"/>
  <c r="AA25" i="45"/>
  <c r="Z25" i="45"/>
  <c r="Q25" i="45"/>
  <c r="AC25" i="45" s="1"/>
  <c r="P25" i="45"/>
  <c r="AB25" i="45" s="1"/>
  <c r="AM24" i="45"/>
  <c r="AJ24" i="45"/>
  <c r="AN24" i="45" s="1"/>
  <c r="AA24" i="45"/>
  <c r="Z24" i="45"/>
  <c r="Q24" i="45"/>
  <c r="AC24" i="45" s="1"/>
  <c r="P24" i="45"/>
  <c r="AB24" i="45" s="1"/>
  <c r="AM23" i="45"/>
  <c r="AN23" i="45" s="1"/>
  <c r="AJ23" i="45"/>
  <c r="AA23" i="45"/>
  <c r="Z23" i="45"/>
  <c r="Q23" i="45"/>
  <c r="AC23" i="45" s="1"/>
  <c r="P23" i="45"/>
  <c r="AB23" i="45" s="1"/>
  <c r="AN22" i="45"/>
  <c r="AM22" i="45"/>
  <c r="AJ22" i="45"/>
  <c r="AA22" i="45"/>
  <c r="Z22" i="45"/>
  <c r="Q22" i="45"/>
  <c r="AC22" i="45" s="1"/>
  <c r="P22" i="45"/>
  <c r="AB22" i="45" s="1"/>
  <c r="AM21" i="45"/>
  <c r="AN21" i="45" s="1"/>
  <c r="AJ21" i="45"/>
  <c r="AA21" i="45"/>
  <c r="Z21" i="45"/>
  <c r="Q21" i="45"/>
  <c r="AC21" i="45" s="1"/>
  <c r="P21" i="45"/>
  <c r="AB21" i="45" s="1"/>
  <c r="AM20" i="45"/>
  <c r="AJ20" i="45"/>
  <c r="AN20" i="45" s="1"/>
  <c r="AA20" i="45"/>
  <c r="Z20" i="45"/>
  <c r="Q20" i="45"/>
  <c r="AC20" i="45" s="1"/>
  <c r="P20" i="45"/>
  <c r="AB20" i="45" s="1"/>
  <c r="AM19" i="45"/>
  <c r="AN19" i="45" s="1"/>
  <c r="AJ19" i="45"/>
  <c r="AA19" i="45"/>
  <c r="Z19" i="45"/>
  <c r="Q19" i="45"/>
  <c r="AC19" i="45" s="1"/>
  <c r="P19" i="45"/>
  <c r="AB19" i="45" s="1"/>
  <c r="AN18" i="45"/>
  <c r="AM18" i="45"/>
  <c r="AJ18" i="45"/>
  <c r="AA18" i="45"/>
  <c r="Z18" i="45"/>
  <c r="Q18" i="45"/>
  <c r="AC18" i="45" s="1"/>
  <c r="P18" i="45"/>
  <c r="AB18" i="45" s="1"/>
  <c r="AM17" i="45"/>
  <c r="AN17" i="45" s="1"/>
  <c r="AJ17" i="45"/>
  <c r="AA17" i="45"/>
  <c r="Z17" i="45"/>
  <c r="Q17" i="45"/>
  <c r="AC17" i="45" s="1"/>
  <c r="P17" i="45"/>
  <c r="AB17" i="45" s="1"/>
  <c r="AM16" i="45"/>
  <c r="AJ16" i="45"/>
  <c r="AN16" i="45" s="1"/>
  <c r="AA16" i="45"/>
  <c r="Z16" i="45"/>
  <c r="Q16" i="45"/>
  <c r="AC16" i="45" s="1"/>
  <c r="P16" i="45"/>
  <c r="AB16" i="45" s="1"/>
  <c r="AM15" i="45"/>
  <c r="AN15" i="45" s="1"/>
  <c r="AJ15" i="45"/>
  <c r="AA15" i="45"/>
  <c r="Z15" i="45"/>
  <c r="Q15" i="45"/>
  <c r="AC15" i="45" s="1"/>
  <c r="P15" i="45"/>
  <c r="AB15" i="45" s="1"/>
  <c r="AM14" i="45"/>
  <c r="AN14" i="45" s="1"/>
  <c r="AJ14" i="45"/>
  <c r="AA14" i="45"/>
  <c r="Z14" i="45"/>
  <c r="Q14" i="45"/>
  <c r="P14" i="45"/>
  <c r="AM13" i="45"/>
  <c r="AJ13" i="45"/>
  <c r="AA13" i="45"/>
  <c r="Z13" i="45"/>
  <c r="Q13" i="45"/>
  <c r="P13" i="45"/>
  <c r="AB13" i="45" s="1"/>
  <c r="AM12" i="45"/>
  <c r="AJ12" i="45"/>
  <c r="AA12" i="45"/>
  <c r="Z12" i="45"/>
  <c r="Q12" i="45"/>
  <c r="P12" i="45"/>
  <c r="AM11" i="45"/>
  <c r="AJ11" i="45"/>
  <c r="AA11" i="45"/>
  <c r="Z11" i="45"/>
  <c r="Q11" i="45"/>
  <c r="P11" i="45"/>
  <c r="AM10" i="45"/>
  <c r="AJ10" i="45"/>
  <c r="AA10" i="45"/>
  <c r="Z10" i="45"/>
  <c r="Q10" i="45"/>
  <c r="P10" i="45"/>
  <c r="AM9" i="45"/>
  <c r="AJ9" i="45"/>
  <c r="AA9" i="45"/>
  <c r="Z9" i="45"/>
  <c r="Q9" i="45"/>
  <c r="P9" i="45"/>
  <c r="AM8" i="45"/>
  <c r="AJ8" i="45"/>
  <c r="AA8" i="45"/>
  <c r="Z8" i="45"/>
  <c r="Q8" i="45"/>
  <c r="P8" i="45"/>
  <c r="AM7" i="45"/>
  <c r="AJ7" i="45"/>
  <c r="AA7" i="45"/>
  <c r="Z7" i="45"/>
  <c r="Q7" i="45"/>
  <c r="P7" i="45"/>
  <c r="AC13" i="45" l="1"/>
  <c r="AN8" i="45"/>
  <c r="AN7" i="45"/>
  <c r="AB11" i="45"/>
  <c r="AC11" i="45"/>
  <c r="AC7" i="45"/>
  <c r="AN10" i="45"/>
  <c r="AB10" i="45"/>
  <c r="AN9" i="45"/>
  <c r="AC9" i="45"/>
  <c r="AB8" i="45"/>
  <c r="AN12" i="45"/>
  <c r="AN13" i="45"/>
  <c r="AN11" i="45"/>
  <c r="AC8" i="45"/>
  <c r="AC10" i="45"/>
  <c r="AB12" i="45"/>
  <c r="AB14" i="45"/>
  <c r="AB7" i="45"/>
  <c r="AB9" i="45"/>
  <c r="AC12" i="45"/>
  <c r="AC14" i="45"/>
  <c r="P14" i="44"/>
  <c r="Q14" i="44"/>
  <c r="O7" i="44"/>
  <c r="N7" i="44"/>
  <c r="O8" i="44"/>
  <c r="N8" i="44"/>
  <c r="AM51" i="44"/>
  <c r="AN51" i="44"/>
  <c r="AJ51" i="44"/>
  <c r="AA51" i="44"/>
  <c r="Z51" i="44"/>
  <c r="Q51" i="44"/>
  <c r="AC51" i="44"/>
  <c r="P51" i="44"/>
  <c r="AB51" i="44"/>
  <c r="AN50" i="44"/>
  <c r="AM50" i="44"/>
  <c r="AJ50" i="44"/>
  <c r="AA50" i="44"/>
  <c r="Z50" i="44"/>
  <c r="Q50" i="44"/>
  <c r="AC50" i="44"/>
  <c r="P50" i="44"/>
  <c r="AB50" i="44"/>
  <c r="AM49" i="44"/>
  <c r="AN49" i="44"/>
  <c r="AJ49" i="44"/>
  <c r="AA49" i="44"/>
  <c r="Z49" i="44"/>
  <c r="Q49" i="44"/>
  <c r="AC49" i="44"/>
  <c r="P49" i="44"/>
  <c r="AB49" i="44"/>
  <c r="AM48" i="44"/>
  <c r="AJ48" i="44"/>
  <c r="AN48" i="44"/>
  <c r="AA48" i="44"/>
  <c r="Z48" i="44"/>
  <c r="Q48" i="44"/>
  <c r="AC48" i="44"/>
  <c r="P48" i="44"/>
  <c r="AB48" i="44"/>
  <c r="AM47" i="44"/>
  <c r="AN47" i="44"/>
  <c r="AJ47" i="44"/>
  <c r="AA47" i="44"/>
  <c r="Z47" i="44"/>
  <c r="Q47" i="44"/>
  <c r="AC47" i="44"/>
  <c r="P47" i="44"/>
  <c r="AB47" i="44"/>
  <c r="AN46" i="44"/>
  <c r="AM46" i="44"/>
  <c r="AJ46" i="44"/>
  <c r="AA46" i="44"/>
  <c r="Z46" i="44"/>
  <c r="Q46" i="44"/>
  <c r="AC46" i="44"/>
  <c r="P46" i="44"/>
  <c r="AB46" i="44"/>
  <c r="AM45" i="44"/>
  <c r="AN45" i="44"/>
  <c r="AJ45" i="44"/>
  <c r="AA45" i="44"/>
  <c r="Z45" i="44"/>
  <c r="Q45" i="44"/>
  <c r="AC45" i="44"/>
  <c r="P45" i="44"/>
  <c r="AB45" i="44"/>
  <c r="AM44" i="44"/>
  <c r="AJ44" i="44"/>
  <c r="AN44" i="44"/>
  <c r="AA44" i="44"/>
  <c r="Z44" i="44"/>
  <c r="Q44" i="44"/>
  <c r="AC44" i="44"/>
  <c r="P44" i="44"/>
  <c r="AB44" i="44"/>
  <c r="AM43" i="44"/>
  <c r="AN43" i="44"/>
  <c r="AJ43" i="44"/>
  <c r="AA43" i="44"/>
  <c r="Z43" i="44"/>
  <c r="Q43" i="44"/>
  <c r="AC43" i="44"/>
  <c r="P43" i="44"/>
  <c r="AB43" i="44"/>
  <c r="AN42" i="44"/>
  <c r="AM42" i="44"/>
  <c r="AJ42" i="44"/>
  <c r="AA42" i="44"/>
  <c r="Z42" i="44"/>
  <c r="Q42" i="44"/>
  <c r="AC42" i="44"/>
  <c r="P42" i="44"/>
  <c r="AB42" i="44"/>
  <c r="AM41" i="44"/>
  <c r="AN41" i="44"/>
  <c r="AJ41" i="44"/>
  <c r="AA41" i="44"/>
  <c r="Z41" i="44"/>
  <c r="Q41" i="44"/>
  <c r="AC41" i="44"/>
  <c r="P41" i="44"/>
  <c r="AB41" i="44"/>
  <c r="AM40" i="44"/>
  <c r="AJ40" i="44"/>
  <c r="AN40" i="44"/>
  <c r="AA40" i="44"/>
  <c r="Z40" i="44"/>
  <c r="Q40" i="44"/>
  <c r="AC40" i="44"/>
  <c r="P40" i="44"/>
  <c r="AB40" i="44"/>
  <c r="AM39" i="44"/>
  <c r="AN39" i="44"/>
  <c r="AJ39" i="44"/>
  <c r="AA39" i="44"/>
  <c r="Z39" i="44"/>
  <c r="Q39" i="44"/>
  <c r="AC39" i="44"/>
  <c r="P39" i="44"/>
  <c r="AB39" i="44"/>
  <c r="AN38" i="44"/>
  <c r="AM38" i="44"/>
  <c r="AJ38" i="44"/>
  <c r="AA38" i="44"/>
  <c r="Z38" i="44"/>
  <c r="Q38" i="44"/>
  <c r="AC38" i="44"/>
  <c r="P38" i="44"/>
  <c r="AB38" i="44"/>
  <c r="AM37" i="44"/>
  <c r="AN37" i="44"/>
  <c r="AJ37" i="44"/>
  <c r="AA37" i="44"/>
  <c r="Z37" i="44"/>
  <c r="Q37" i="44"/>
  <c r="AC37" i="44"/>
  <c r="P37" i="44"/>
  <c r="AB37" i="44"/>
  <c r="AM36" i="44"/>
  <c r="AJ36" i="44"/>
  <c r="AN36" i="44"/>
  <c r="AA36" i="44"/>
  <c r="Z36" i="44"/>
  <c r="Q36" i="44"/>
  <c r="AC36" i="44"/>
  <c r="P36" i="44"/>
  <c r="AB36" i="44"/>
  <c r="AM35" i="44"/>
  <c r="AN35" i="44"/>
  <c r="AJ35" i="44"/>
  <c r="AA35" i="44"/>
  <c r="Z35" i="44"/>
  <c r="Q35" i="44"/>
  <c r="AC35" i="44"/>
  <c r="P35" i="44"/>
  <c r="AB35" i="44"/>
  <c r="AN34" i="44"/>
  <c r="AM34" i="44"/>
  <c r="AJ34" i="44"/>
  <c r="AA34" i="44"/>
  <c r="Z34" i="44"/>
  <c r="Q34" i="44"/>
  <c r="AC34" i="44"/>
  <c r="P34" i="44"/>
  <c r="AB34" i="44"/>
  <c r="AM33" i="44"/>
  <c r="AN33" i="44"/>
  <c r="AJ33" i="44"/>
  <c r="AA33" i="44"/>
  <c r="Z33" i="44"/>
  <c r="Q33" i="44"/>
  <c r="AC33" i="44"/>
  <c r="P33" i="44"/>
  <c r="AB33" i="44"/>
  <c r="AM32" i="44"/>
  <c r="AJ32" i="44"/>
  <c r="AN32" i="44"/>
  <c r="AA32" i="44"/>
  <c r="Z32" i="44"/>
  <c r="Q32" i="44"/>
  <c r="AC32" i="44"/>
  <c r="P32" i="44"/>
  <c r="AB32" i="44"/>
  <c r="AM31" i="44"/>
  <c r="AN31" i="44"/>
  <c r="AJ31" i="44"/>
  <c r="AA31" i="44"/>
  <c r="Z31" i="44"/>
  <c r="Q31" i="44"/>
  <c r="AC31" i="44"/>
  <c r="P31" i="44"/>
  <c r="AB31" i="44"/>
  <c r="AN30" i="44"/>
  <c r="AM30" i="44"/>
  <c r="AJ30" i="44"/>
  <c r="AA30" i="44"/>
  <c r="Z30" i="44"/>
  <c r="Q30" i="44"/>
  <c r="AC30" i="44"/>
  <c r="P30" i="44"/>
  <c r="AB30" i="44"/>
  <c r="AM29" i="44"/>
  <c r="AN29" i="44"/>
  <c r="AJ29" i="44"/>
  <c r="AA29" i="44"/>
  <c r="Z29" i="44"/>
  <c r="Q29" i="44"/>
  <c r="AC29" i="44"/>
  <c r="P29" i="44"/>
  <c r="AB29" i="44"/>
  <c r="AM28" i="44"/>
  <c r="AJ28" i="44"/>
  <c r="AN28" i="44"/>
  <c r="AA28" i="44"/>
  <c r="Z28" i="44"/>
  <c r="Q28" i="44"/>
  <c r="AC28" i="44"/>
  <c r="P28" i="44"/>
  <c r="AB28" i="44"/>
  <c r="AM27" i="44"/>
  <c r="AN27" i="44"/>
  <c r="AJ27" i="44"/>
  <c r="AA27" i="44"/>
  <c r="Z27" i="44"/>
  <c r="Q27" i="44"/>
  <c r="AC27" i="44"/>
  <c r="P27" i="44"/>
  <c r="AB27" i="44"/>
  <c r="AN26" i="44"/>
  <c r="AM26" i="44"/>
  <c r="AJ26" i="44"/>
  <c r="AA26" i="44"/>
  <c r="Z26" i="44"/>
  <c r="Q26" i="44"/>
  <c r="AC26" i="44"/>
  <c r="P26" i="44"/>
  <c r="AB26" i="44"/>
  <c r="AM25" i="44"/>
  <c r="AN25" i="44"/>
  <c r="AJ25" i="44"/>
  <c r="AA25" i="44"/>
  <c r="Z25" i="44"/>
  <c r="Q25" i="44"/>
  <c r="AC25" i="44"/>
  <c r="P25" i="44"/>
  <c r="AB25" i="44"/>
  <c r="AM24" i="44"/>
  <c r="AJ24" i="44"/>
  <c r="AN24" i="44"/>
  <c r="AA24" i="44"/>
  <c r="Z24" i="44"/>
  <c r="Q24" i="44"/>
  <c r="AC24" i="44"/>
  <c r="P24" i="44"/>
  <c r="AB24" i="44"/>
  <c r="AM23" i="44"/>
  <c r="AN23" i="44"/>
  <c r="AJ23" i="44"/>
  <c r="AA23" i="44"/>
  <c r="Z23" i="44"/>
  <c r="Q23" i="44"/>
  <c r="AC23" i="44"/>
  <c r="P23" i="44"/>
  <c r="AB23" i="44"/>
  <c r="AN22" i="44"/>
  <c r="AM22" i="44"/>
  <c r="AJ22" i="44"/>
  <c r="AA22" i="44"/>
  <c r="Z22" i="44"/>
  <c r="Q22" i="44"/>
  <c r="AC22" i="44"/>
  <c r="P22" i="44"/>
  <c r="AB22" i="44"/>
  <c r="AM21" i="44"/>
  <c r="AN21" i="44"/>
  <c r="AJ21" i="44"/>
  <c r="AA21" i="44"/>
  <c r="Z21" i="44"/>
  <c r="Q21" i="44"/>
  <c r="AC21" i="44"/>
  <c r="P21" i="44"/>
  <c r="AB21" i="44"/>
  <c r="AM20" i="44"/>
  <c r="AJ20" i="44"/>
  <c r="AN20" i="44"/>
  <c r="AA20" i="44"/>
  <c r="Z20" i="44"/>
  <c r="Q20" i="44"/>
  <c r="AC20" i="44"/>
  <c r="P20" i="44"/>
  <c r="AB20" i="44"/>
  <c r="AM19" i="44"/>
  <c r="AN19" i="44"/>
  <c r="AJ19" i="44"/>
  <c r="AA19" i="44"/>
  <c r="Z19" i="44"/>
  <c r="Q19" i="44"/>
  <c r="AC19" i="44"/>
  <c r="P19" i="44"/>
  <c r="AB19" i="44"/>
  <c r="AN18" i="44"/>
  <c r="AM18" i="44"/>
  <c r="AJ18" i="44"/>
  <c r="AA18" i="44"/>
  <c r="Z18" i="44"/>
  <c r="Q18" i="44"/>
  <c r="AC18" i="44"/>
  <c r="P18" i="44"/>
  <c r="AB18" i="44"/>
  <c r="AM17" i="44"/>
  <c r="AN17" i="44"/>
  <c r="AJ17" i="44"/>
  <c r="AA17" i="44"/>
  <c r="Z17" i="44"/>
  <c r="Q17" i="44"/>
  <c r="AC17" i="44"/>
  <c r="P17" i="44"/>
  <c r="AB17" i="44"/>
  <c r="AM16" i="44"/>
  <c r="AJ16" i="44"/>
  <c r="AN16" i="44"/>
  <c r="AA16" i="44"/>
  <c r="Z16" i="44"/>
  <c r="Q16" i="44"/>
  <c r="AC16" i="44"/>
  <c r="P16" i="44"/>
  <c r="AB16" i="44"/>
  <c r="AM15" i="44"/>
  <c r="AN15" i="44"/>
  <c r="AJ15" i="44"/>
  <c r="AA15" i="44"/>
  <c r="Z15" i="44"/>
  <c r="Q15" i="44"/>
  <c r="AC15" i="44"/>
  <c r="P15" i="44"/>
  <c r="AB15" i="44"/>
  <c r="AM14" i="44"/>
  <c r="AJ14" i="44"/>
  <c r="AA14" i="44"/>
  <c r="Z14" i="44"/>
  <c r="AM13" i="44"/>
  <c r="AJ13" i="44"/>
  <c r="AA13" i="44"/>
  <c r="Z13" i="44"/>
  <c r="AB13" i="44" s="1"/>
  <c r="Q13" i="44"/>
  <c r="P13" i="44"/>
  <c r="AM12" i="44"/>
  <c r="AJ12" i="44"/>
  <c r="AA12" i="44"/>
  <c r="Z12" i="44"/>
  <c r="Q12" i="44"/>
  <c r="P12" i="44"/>
  <c r="AM11" i="44"/>
  <c r="AJ11" i="44"/>
  <c r="AA11" i="44"/>
  <c r="Z11" i="44"/>
  <c r="Q11" i="44"/>
  <c r="AC11" i="44"/>
  <c r="P11" i="44"/>
  <c r="AB11" i="44"/>
  <c r="AM10" i="44"/>
  <c r="AJ10" i="44"/>
  <c r="AN10" i="44"/>
  <c r="AA10" i="44"/>
  <c r="Z10" i="44"/>
  <c r="Q10" i="44"/>
  <c r="P10" i="44"/>
  <c r="AM9" i="44"/>
  <c r="AN9" i="44"/>
  <c r="AJ9" i="44"/>
  <c r="AA9" i="44"/>
  <c r="Z9" i="44"/>
  <c r="Q9" i="44"/>
  <c r="P9" i="44"/>
  <c r="AM8" i="44"/>
  <c r="AJ8" i="44"/>
  <c r="AN8" i="44"/>
  <c r="AA8" i="44"/>
  <c r="Z8" i="44"/>
  <c r="Q8" i="44"/>
  <c r="P8" i="44"/>
  <c r="AM7" i="44"/>
  <c r="AJ7" i="44"/>
  <c r="AN7" i="44"/>
  <c r="AA7" i="44"/>
  <c r="Z7" i="44"/>
  <c r="Q7" i="44"/>
  <c r="P7" i="44"/>
  <c r="AC9" i="44"/>
  <c r="AN14" i="44"/>
  <c r="AC7" i="44"/>
  <c r="AB8" i="44"/>
  <c r="AB10" i="44"/>
  <c r="AN12" i="44"/>
  <c r="AN11" i="44"/>
  <c r="AC8" i="44"/>
  <c r="AC10" i="44"/>
  <c r="AB12" i="44"/>
  <c r="AB14" i="44"/>
  <c r="AB7" i="44"/>
  <c r="AB9" i="44"/>
  <c r="AC12" i="44"/>
  <c r="AC14" i="44"/>
  <c r="O7" i="43"/>
  <c r="N7" i="43"/>
  <c r="P7" i="43"/>
  <c r="O8" i="43"/>
  <c r="N8" i="43"/>
  <c r="P8" i="43"/>
  <c r="AN51" i="43"/>
  <c r="AM51" i="43"/>
  <c r="AJ51" i="43"/>
  <c r="AA51" i="43"/>
  <c r="Z51" i="43"/>
  <c r="Q51" i="43"/>
  <c r="AC51" i="43"/>
  <c r="P51" i="43"/>
  <c r="AB51" i="43"/>
  <c r="AM50" i="43"/>
  <c r="AJ50" i="43"/>
  <c r="AN50" i="43"/>
  <c r="AA50" i="43"/>
  <c r="Z50" i="43"/>
  <c r="Q50" i="43"/>
  <c r="AC50" i="43"/>
  <c r="P50" i="43"/>
  <c r="AB50" i="43"/>
  <c r="AM49" i="43"/>
  <c r="AN49" i="43"/>
  <c r="AJ49" i="43"/>
  <c r="AA49" i="43"/>
  <c r="Z49" i="43"/>
  <c r="Q49" i="43"/>
  <c r="AC49" i="43"/>
  <c r="P49" i="43"/>
  <c r="AB49" i="43"/>
  <c r="AM48" i="43"/>
  <c r="AN48" i="43"/>
  <c r="AJ48" i="43"/>
  <c r="AA48" i="43"/>
  <c r="Z48" i="43"/>
  <c r="Q48" i="43"/>
  <c r="AC48" i="43"/>
  <c r="P48" i="43"/>
  <c r="AB48" i="43"/>
  <c r="AN47" i="43"/>
  <c r="AM47" i="43"/>
  <c r="AJ47" i="43"/>
  <c r="AA47" i="43"/>
  <c r="Z47" i="43"/>
  <c r="Q47" i="43"/>
  <c r="AC47" i="43"/>
  <c r="P47" i="43"/>
  <c r="AB47" i="43"/>
  <c r="AM46" i="43"/>
  <c r="AJ46" i="43"/>
  <c r="AN46" i="43"/>
  <c r="AA46" i="43"/>
  <c r="Z46" i="43"/>
  <c r="Q46" i="43"/>
  <c r="AC46" i="43"/>
  <c r="P46" i="43"/>
  <c r="AB46" i="43"/>
  <c r="AM45" i="43"/>
  <c r="AN45" i="43"/>
  <c r="AJ45" i="43"/>
  <c r="AA45" i="43"/>
  <c r="Z45" i="43"/>
  <c r="Q45" i="43"/>
  <c r="AC45" i="43"/>
  <c r="P45" i="43"/>
  <c r="AB45" i="43"/>
  <c r="AM44" i="43"/>
  <c r="AN44" i="43"/>
  <c r="AJ44" i="43"/>
  <c r="AA44" i="43"/>
  <c r="Z44" i="43"/>
  <c r="Q44" i="43"/>
  <c r="AC44" i="43"/>
  <c r="P44" i="43"/>
  <c r="AB44" i="43"/>
  <c r="AN43" i="43"/>
  <c r="AM43" i="43"/>
  <c r="AJ43" i="43"/>
  <c r="AA43" i="43"/>
  <c r="Z43" i="43"/>
  <c r="Q43" i="43"/>
  <c r="AC43" i="43"/>
  <c r="P43" i="43"/>
  <c r="AB43" i="43"/>
  <c r="AM42" i="43"/>
  <c r="AJ42" i="43"/>
  <c r="AN42" i="43"/>
  <c r="AA42" i="43"/>
  <c r="Z42" i="43"/>
  <c r="Q42" i="43"/>
  <c r="AC42" i="43"/>
  <c r="P42" i="43"/>
  <c r="AB42" i="43"/>
  <c r="AM41" i="43"/>
  <c r="AN41" i="43"/>
  <c r="AJ41" i="43"/>
  <c r="AA41" i="43"/>
  <c r="Z41" i="43"/>
  <c r="Q41" i="43"/>
  <c r="AC41" i="43"/>
  <c r="P41" i="43"/>
  <c r="AB41" i="43"/>
  <c r="AM40" i="43"/>
  <c r="AN40" i="43"/>
  <c r="AJ40" i="43"/>
  <c r="AA40" i="43"/>
  <c r="Z40" i="43"/>
  <c r="Q40" i="43"/>
  <c r="AC40" i="43"/>
  <c r="P40" i="43"/>
  <c r="AB40" i="43"/>
  <c r="AN39" i="43"/>
  <c r="AM39" i="43"/>
  <c r="AJ39" i="43"/>
  <c r="AA39" i="43"/>
  <c r="Z39" i="43"/>
  <c r="Q39" i="43"/>
  <c r="AC39" i="43"/>
  <c r="P39" i="43"/>
  <c r="AB39" i="43"/>
  <c r="AM38" i="43"/>
  <c r="AJ38" i="43"/>
  <c r="AN38" i="43"/>
  <c r="AA38" i="43"/>
  <c r="Z38" i="43"/>
  <c r="Q38" i="43"/>
  <c r="AC38" i="43"/>
  <c r="P38" i="43"/>
  <c r="AB38" i="43"/>
  <c r="AM37" i="43"/>
  <c r="AN37" i="43"/>
  <c r="AJ37" i="43"/>
  <c r="AA37" i="43"/>
  <c r="Z37" i="43"/>
  <c r="Q37" i="43"/>
  <c r="AC37" i="43"/>
  <c r="P37" i="43"/>
  <c r="AB37" i="43"/>
  <c r="AM36" i="43"/>
  <c r="AN36" i="43"/>
  <c r="AJ36" i="43"/>
  <c r="AA36" i="43"/>
  <c r="Z36" i="43"/>
  <c r="Q36" i="43"/>
  <c r="AC36" i="43"/>
  <c r="P36" i="43"/>
  <c r="AB36" i="43"/>
  <c r="AN35" i="43"/>
  <c r="AM35" i="43"/>
  <c r="AJ35" i="43"/>
  <c r="AA35" i="43"/>
  <c r="Z35" i="43"/>
  <c r="Q35" i="43"/>
  <c r="AC35" i="43"/>
  <c r="P35" i="43"/>
  <c r="AB35" i="43"/>
  <c r="AM34" i="43"/>
  <c r="AJ34" i="43"/>
  <c r="AN34" i="43"/>
  <c r="AA34" i="43"/>
  <c r="Z34" i="43"/>
  <c r="Q34" i="43"/>
  <c r="AC34" i="43"/>
  <c r="P34" i="43"/>
  <c r="AB34" i="43"/>
  <c r="AM33" i="43"/>
  <c r="AN33" i="43"/>
  <c r="AJ33" i="43"/>
  <c r="AA33" i="43"/>
  <c r="Z33" i="43"/>
  <c r="Q33" i="43"/>
  <c r="AC33" i="43"/>
  <c r="P33" i="43"/>
  <c r="AB33" i="43"/>
  <c r="AM32" i="43"/>
  <c r="AN32" i="43"/>
  <c r="AJ32" i="43"/>
  <c r="AA32" i="43"/>
  <c r="Z32" i="43"/>
  <c r="Q32" i="43"/>
  <c r="AC32" i="43"/>
  <c r="P32" i="43"/>
  <c r="AB32" i="43"/>
  <c r="AN31" i="43"/>
  <c r="AM31" i="43"/>
  <c r="AJ31" i="43"/>
  <c r="AA31" i="43"/>
  <c r="Z31" i="43"/>
  <c r="Q31" i="43"/>
  <c r="AC31" i="43"/>
  <c r="P31" i="43"/>
  <c r="AB31" i="43"/>
  <c r="AM30" i="43"/>
  <c r="AN30" i="43"/>
  <c r="AJ30" i="43"/>
  <c r="AA30" i="43"/>
  <c r="Z30" i="43"/>
  <c r="Q30" i="43"/>
  <c r="AC30" i="43"/>
  <c r="P30" i="43"/>
  <c r="AB30" i="43"/>
  <c r="AM29" i="43"/>
  <c r="AN29" i="43"/>
  <c r="AJ29" i="43"/>
  <c r="AA29" i="43"/>
  <c r="Z29" i="43"/>
  <c r="Q29" i="43"/>
  <c r="AC29" i="43"/>
  <c r="P29" i="43"/>
  <c r="AB29" i="43"/>
  <c r="AM28" i="43"/>
  <c r="AN28" i="43"/>
  <c r="AJ28" i="43"/>
  <c r="AA28" i="43"/>
  <c r="Z28" i="43"/>
  <c r="Q28" i="43"/>
  <c r="AC28" i="43"/>
  <c r="P28" i="43"/>
  <c r="AB28" i="43"/>
  <c r="AN27" i="43"/>
  <c r="AM27" i="43"/>
  <c r="AJ27" i="43"/>
  <c r="AA27" i="43"/>
  <c r="Z27" i="43"/>
  <c r="Q27" i="43"/>
  <c r="AC27" i="43"/>
  <c r="P27" i="43"/>
  <c r="AB27" i="43"/>
  <c r="AM26" i="43"/>
  <c r="AJ26" i="43"/>
  <c r="AN26" i="43"/>
  <c r="AA26" i="43"/>
  <c r="Z26" i="43"/>
  <c r="Q26" i="43"/>
  <c r="AC26" i="43"/>
  <c r="P26" i="43"/>
  <c r="AB26" i="43"/>
  <c r="AM25" i="43"/>
  <c r="AN25" i="43"/>
  <c r="AJ25" i="43"/>
  <c r="AA25" i="43"/>
  <c r="Z25" i="43"/>
  <c r="Q25" i="43"/>
  <c r="AC25" i="43"/>
  <c r="P25" i="43"/>
  <c r="AB25" i="43"/>
  <c r="AM24" i="43"/>
  <c r="AN24" i="43"/>
  <c r="AJ24" i="43"/>
  <c r="AA24" i="43"/>
  <c r="Z24" i="43"/>
  <c r="Q24" i="43"/>
  <c r="AC24" i="43"/>
  <c r="P24" i="43"/>
  <c r="AB24" i="43"/>
  <c r="AN23" i="43"/>
  <c r="AM23" i="43"/>
  <c r="AJ23" i="43"/>
  <c r="AA23" i="43"/>
  <c r="Z23" i="43"/>
  <c r="Q23" i="43"/>
  <c r="AC23" i="43"/>
  <c r="P23" i="43"/>
  <c r="AB23" i="43"/>
  <c r="AM22" i="43"/>
  <c r="AJ22" i="43"/>
  <c r="AN22" i="43"/>
  <c r="AA22" i="43"/>
  <c r="Z22" i="43"/>
  <c r="Q22" i="43"/>
  <c r="AC22" i="43"/>
  <c r="P22" i="43"/>
  <c r="AB22" i="43"/>
  <c r="AM21" i="43"/>
  <c r="AN21" i="43"/>
  <c r="AJ21" i="43"/>
  <c r="AA21" i="43"/>
  <c r="Z21" i="43"/>
  <c r="Q21" i="43"/>
  <c r="AC21" i="43"/>
  <c r="P21" i="43"/>
  <c r="AB21" i="43"/>
  <c r="AM20" i="43"/>
  <c r="AN20" i="43"/>
  <c r="AJ20" i="43"/>
  <c r="AA20" i="43"/>
  <c r="Z20" i="43"/>
  <c r="Q20" i="43"/>
  <c r="AC20" i="43"/>
  <c r="P20" i="43"/>
  <c r="AB20" i="43"/>
  <c r="AN19" i="43"/>
  <c r="AM19" i="43"/>
  <c r="AJ19" i="43"/>
  <c r="AA19" i="43"/>
  <c r="Z19" i="43"/>
  <c r="Q19" i="43"/>
  <c r="AC19" i="43"/>
  <c r="P19" i="43"/>
  <c r="AB19" i="43"/>
  <c r="AM18" i="43"/>
  <c r="AN18" i="43"/>
  <c r="AJ18" i="43"/>
  <c r="AA18" i="43"/>
  <c r="Z18" i="43"/>
  <c r="Q18" i="43"/>
  <c r="AC18" i="43"/>
  <c r="P18" i="43"/>
  <c r="AB18" i="43"/>
  <c r="AM17" i="43"/>
  <c r="AN17" i="43"/>
  <c r="AJ17" i="43"/>
  <c r="AA17" i="43"/>
  <c r="Z17" i="43"/>
  <c r="Q17" i="43"/>
  <c r="AC17" i="43"/>
  <c r="P17" i="43"/>
  <c r="AB17" i="43"/>
  <c r="AM16" i="43"/>
  <c r="AN16" i="43"/>
  <c r="AJ16" i="43"/>
  <c r="AA16" i="43"/>
  <c r="Z16" i="43"/>
  <c r="Q16" i="43"/>
  <c r="AC16" i="43"/>
  <c r="P16" i="43"/>
  <c r="AB16" i="43"/>
  <c r="AN15" i="43"/>
  <c r="AM15" i="43"/>
  <c r="AJ15" i="43"/>
  <c r="AA15" i="43"/>
  <c r="Z15" i="43"/>
  <c r="Q15" i="43"/>
  <c r="AC15" i="43"/>
  <c r="P15" i="43"/>
  <c r="AB15" i="43"/>
  <c r="AM14" i="43"/>
  <c r="AJ14" i="43"/>
  <c r="AA14" i="43"/>
  <c r="Z14" i="43"/>
  <c r="Q14" i="43"/>
  <c r="P14" i="43"/>
  <c r="AM13" i="43"/>
  <c r="AJ13" i="43"/>
  <c r="AA13" i="43"/>
  <c r="Z13" i="43"/>
  <c r="Q13" i="43"/>
  <c r="P13" i="43"/>
  <c r="AM12" i="43"/>
  <c r="AJ12" i="43"/>
  <c r="AA12" i="43"/>
  <c r="Z12" i="43"/>
  <c r="Q12" i="43"/>
  <c r="P12" i="43"/>
  <c r="AM11" i="43"/>
  <c r="AJ11" i="43"/>
  <c r="AA11" i="43"/>
  <c r="Z11" i="43"/>
  <c r="Q11" i="43"/>
  <c r="P11" i="43"/>
  <c r="AM10" i="43"/>
  <c r="AJ10" i="43"/>
  <c r="AA10" i="43"/>
  <c r="Z10" i="43"/>
  <c r="Q10" i="43"/>
  <c r="P10" i="43"/>
  <c r="AM9" i="43"/>
  <c r="AJ9" i="43"/>
  <c r="AA9" i="43"/>
  <c r="Z9" i="43"/>
  <c r="Q9" i="43"/>
  <c r="P9" i="43"/>
  <c r="AM8" i="43"/>
  <c r="AJ8" i="43"/>
  <c r="AA8" i="43"/>
  <c r="Z8" i="43"/>
  <c r="Q8" i="43"/>
  <c r="AM7" i="43"/>
  <c r="AJ7" i="43"/>
  <c r="AA7" i="43"/>
  <c r="Z7" i="43"/>
  <c r="Q7" i="43"/>
  <c r="AB13" i="43"/>
  <c r="AN11" i="43"/>
  <c r="AB11" i="43"/>
  <c r="AC11" i="43"/>
  <c r="AN14" i="43"/>
  <c r="AC14" i="43"/>
  <c r="AC9" i="43"/>
  <c r="AB9" i="43"/>
  <c r="AC7" i="43"/>
  <c r="AB7" i="43"/>
  <c r="AN10" i="43"/>
  <c r="AN7" i="43"/>
  <c r="AN13" i="43"/>
  <c r="AN9" i="43"/>
  <c r="AN8" i="43"/>
  <c r="AC8" i="43"/>
  <c r="AB10" i="43"/>
  <c r="AC13" i="43"/>
  <c r="AB8" i="43"/>
  <c r="AC10" i="43"/>
  <c r="AB14" i="43"/>
  <c r="Q7" i="42"/>
  <c r="Q8" i="42"/>
  <c r="N7" i="42"/>
  <c r="O8" i="42"/>
  <c r="N8" i="42"/>
  <c r="O7" i="42"/>
  <c r="P7" i="42"/>
  <c r="P8" i="42"/>
  <c r="P8" i="41"/>
  <c r="AN51" i="42"/>
  <c r="AM51" i="42"/>
  <c r="AJ51" i="42"/>
  <c r="AA51" i="42"/>
  <c r="Z51" i="42"/>
  <c r="Q51" i="42"/>
  <c r="AC51" i="42"/>
  <c r="P51" i="42"/>
  <c r="AB51" i="42"/>
  <c r="AM50" i="42"/>
  <c r="AJ50" i="42"/>
  <c r="AN50" i="42"/>
  <c r="AA50" i="42"/>
  <c r="Z50" i="42"/>
  <c r="Q50" i="42"/>
  <c r="AC50" i="42"/>
  <c r="P50" i="42"/>
  <c r="AB50" i="42"/>
  <c r="AM49" i="42"/>
  <c r="AN49" i="42"/>
  <c r="AJ49" i="42"/>
  <c r="AA49" i="42"/>
  <c r="Z49" i="42"/>
  <c r="Q49" i="42"/>
  <c r="AC49" i="42"/>
  <c r="P49" i="42"/>
  <c r="AB49" i="42"/>
  <c r="AM48" i="42"/>
  <c r="AN48" i="42"/>
  <c r="AJ48" i="42"/>
  <c r="AA48" i="42"/>
  <c r="Z48" i="42"/>
  <c r="Q48" i="42"/>
  <c r="AC48" i="42"/>
  <c r="P48" i="42"/>
  <c r="AB48" i="42"/>
  <c r="AN47" i="42"/>
  <c r="AM47" i="42"/>
  <c r="AJ47" i="42"/>
  <c r="AA47" i="42"/>
  <c r="Z47" i="42"/>
  <c r="Q47" i="42"/>
  <c r="AC47" i="42"/>
  <c r="P47" i="42"/>
  <c r="AB47" i="42"/>
  <c r="AM46" i="42"/>
  <c r="AJ46" i="42"/>
  <c r="AN46" i="42"/>
  <c r="AA46" i="42"/>
  <c r="Z46" i="42"/>
  <c r="Q46" i="42"/>
  <c r="AC46" i="42"/>
  <c r="P46" i="42"/>
  <c r="AB46" i="42"/>
  <c r="AM45" i="42"/>
  <c r="AN45" i="42"/>
  <c r="AJ45" i="42"/>
  <c r="AA45" i="42"/>
  <c r="Z45" i="42"/>
  <c r="Q45" i="42"/>
  <c r="AC45" i="42"/>
  <c r="P45" i="42"/>
  <c r="AB45" i="42"/>
  <c r="AM44" i="42"/>
  <c r="AN44" i="42"/>
  <c r="AJ44" i="42"/>
  <c r="AA44" i="42"/>
  <c r="Z44" i="42"/>
  <c r="Q44" i="42"/>
  <c r="AC44" i="42"/>
  <c r="P44" i="42"/>
  <c r="AB44" i="42"/>
  <c r="AN43" i="42"/>
  <c r="AM43" i="42"/>
  <c r="AJ43" i="42"/>
  <c r="AA43" i="42"/>
  <c r="Z43" i="42"/>
  <c r="Q43" i="42"/>
  <c r="AC43" i="42"/>
  <c r="P43" i="42"/>
  <c r="AB43" i="42"/>
  <c r="AM42" i="42"/>
  <c r="AJ42" i="42"/>
  <c r="AN42" i="42"/>
  <c r="AA42" i="42"/>
  <c r="Z42" i="42"/>
  <c r="Q42" i="42"/>
  <c r="AC42" i="42"/>
  <c r="P42" i="42"/>
  <c r="AB42" i="42"/>
  <c r="AM41" i="42"/>
  <c r="AN41" i="42"/>
  <c r="AJ41" i="42"/>
  <c r="AA41" i="42"/>
  <c r="Z41" i="42"/>
  <c r="Q41" i="42"/>
  <c r="AC41" i="42"/>
  <c r="P41" i="42"/>
  <c r="AB41" i="42"/>
  <c r="AM40" i="42"/>
  <c r="AN40" i="42"/>
  <c r="AJ40" i="42"/>
  <c r="AA40" i="42"/>
  <c r="Z40" i="42"/>
  <c r="Q40" i="42"/>
  <c r="AC40" i="42"/>
  <c r="P40" i="42"/>
  <c r="AB40" i="42"/>
  <c r="AN39" i="42"/>
  <c r="AM39" i="42"/>
  <c r="AJ39" i="42"/>
  <c r="AA39" i="42"/>
  <c r="Z39" i="42"/>
  <c r="Q39" i="42"/>
  <c r="AC39" i="42"/>
  <c r="P39" i="42"/>
  <c r="AB39" i="42"/>
  <c r="AM38" i="42"/>
  <c r="AJ38" i="42"/>
  <c r="AN38" i="42"/>
  <c r="AA38" i="42"/>
  <c r="Z38" i="42"/>
  <c r="Q38" i="42"/>
  <c r="AC38" i="42"/>
  <c r="P38" i="42"/>
  <c r="AB38" i="42"/>
  <c r="AM37" i="42"/>
  <c r="AN37" i="42"/>
  <c r="AJ37" i="42"/>
  <c r="AA37" i="42"/>
  <c r="Z37" i="42"/>
  <c r="Q37" i="42"/>
  <c r="AC37" i="42"/>
  <c r="P37" i="42"/>
  <c r="AB37" i="42"/>
  <c r="AM36" i="42"/>
  <c r="AN36" i="42"/>
  <c r="AJ36" i="42"/>
  <c r="AA36" i="42"/>
  <c r="Z36" i="42"/>
  <c r="Q36" i="42"/>
  <c r="AC36" i="42"/>
  <c r="P36" i="42"/>
  <c r="AB36" i="42"/>
  <c r="AN35" i="42"/>
  <c r="AM35" i="42"/>
  <c r="AJ35" i="42"/>
  <c r="AA35" i="42"/>
  <c r="Z35" i="42"/>
  <c r="Q35" i="42"/>
  <c r="AC35" i="42"/>
  <c r="P35" i="42"/>
  <c r="AB35" i="42"/>
  <c r="AM34" i="42"/>
  <c r="AJ34" i="42"/>
  <c r="AN34" i="42"/>
  <c r="AA34" i="42"/>
  <c r="Z34" i="42"/>
  <c r="Q34" i="42"/>
  <c r="AC34" i="42"/>
  <c r="P34" i="42"/>
  <c r="AB34" i="42"/>
  <c r="AM33" i="42"/>
  <c r="AN33" i="42"/>
  <c r="AJ33" i="42"/>
  <c r="AA33" i="42"/>
  <c r="Z33" i="42"/>
  <c r="Q33" i="42"/>
  <c r="AC33" i="42"/>
  <c r="P33" i="42"/>
  <c r="AB33" i="42"/>
  <c r="AM32" i="42"/>
  <c r="AN32" i="42"/>
  <c r="AJ32" i="42"/>
  <c r="AA32" i="42"/>
  <c r="Z32" i="42"/>
  <c r="Q32" i="42"/>
  <c r="AC32" i="42"/>
  <c r="P32" i="42"/>
  <c r="AB32" i="42"/>
  <c r="AN31" i="42"/>
  <c r="AM31" i="42"/>
  <c r="AJ31" i="42"/>
  <c r="AA31" i="42"/>
  <c r="Z31" i="42"/>
  <c r="Q31" i="42"/>
  <c r="AC31" i="42"/>
  <c r="P31" i="42"/>
  <c r="AB31" i="42"/>
  <c r="AM30" i="42"/>
  <c r="AN30" i="42"/>
  <c r="AJ30" i="42"/>
  <c r="AA30" i="42"/>
  <c r="Z30" i="42"/>
  <c r="Q30" i="42"/>
  <c r="AC30" i="42"/>
  <c r="P30" i="42"/>
  <c r="AB30" i="42"/>
  <c r="AM29" i="42"/>
  <c r="AN29" i="42"/>
  <c r="AJ29" i="42"/>
  <c r="AA29" i="42"/>
  <c r="Z29" i="42"/>
  <c r="Q29" i="42"/>
  <c r="AC29" i="42"/>
  <c r="P29" i="42"/>
  <c r="AB29" i="42"/>
  <c r="AM28" i="42"/>
  <c r="AN28" i="42"/>
  <c r="AJ28" i="42"/>
  <c r="AA28" i="42"/>
  <c r="Z28" i="42"/>
  <c r="Q28" i="42"/>
  <c r="AC28" i="42"/>
  <c r="P28" i="42"/>
  <c r="AB28" i="42"/>
  <c r="AN27" i="42"/>
  <c r="AM27" i="42"/>
  <c r="AJ27" i="42"/>
  <c r="AA27" i="42"/>
  <c r="Z27" i="42"/>
  <c r="Q27" i="42"/>
  <c r="AC27" i="42"/>
  <c r="P27" i="42"/>
  <c r="AB27" i="42"/>
  <c r="AM26" i="42"/>
  <c r="AN26" i="42"/>
  <c r="AJ26" i="42"/>
  <c r="AA26" i="42"/>
  <c r="Z26" i="42"/>
  <c r="Q26" i="42"/>
  <c r="AC26" i="42"/>
  <c r="P26" i="42"/>
  <c r="AB26" i="42"/>
  <c r="AM25" i="42"/>
  <c r="AN25" i="42"/>
  <c r="AJ25" i="42"/>
  <c r="AA25" i="42"/>
  <c r="Z25" i="42"/>
  <c r="Q25" i="42"/>
  <c r="AC25" i="42"/>
  <c r="P25" i="42"/>
  <c r="AB25" i="42"/>
  <c r="AM24" i="42"/>
  <c r="AN24" i="42"/>
  <c r="AJ24" i="42"/>
  <c r="AA24" i="42"/>
  <c r="Z24" i="42"/>
  <c r="Q24" i="42"/>
  <c r="AC24" i="42"/>
  <c r="P24" i="42"/>
  <c r="AB24" i="42"/>
  <c r="AN23" i="42"/>
  <c r="AM23" i="42"/>
  <c r="AJ23" i="42"/>
  <c r="AA23" i="42"/>
  <c r="Z23" i="42"/>
  <c r="Q23" i="42"/>
  <c r="AC23" i="42"/>
  <c r="P23" i="42"/>
  <c r="AB23" i="42"/>
  <c r="AM22" i="42"/>
  <c r="AN22" i="42"/>
  <c r="AJ22" i="42"/>
  <c r="AA22" i="42"/>
  <c r="Z22" i="42"/>
  <c r="Q22" i="42"/>
  <c r="AC22" i="42"/>
  <c r="P22" i="42"/>
  <c r="AB22" i="42"/>
  <c r="AM21" i="42"/>
  <c r="AN21" i="42"/>
  <c r="AJ21" i="42"/>
  <c r="AA21" i="42"/>
  <c r="Z21" i="42"/>
  <c r="Q21" i="42"/>
  <c r="AC21" i="42"/>
  <c r="P21" i="42"/>
  <c r="AB21" i="42"/>
  <c r="AM20" i="42"/>
  <c r="AN20" i="42"/>
  <c r="AJ20" i="42"/>
  <c r="AA20" i="42"/>
  <c r="Z20" i="42"/>
  <c r="Q20" i="42"/>
  <c r="AC20" i="42"/>
  <c r="P20" i="42"/>
  <c r="AB20" i="42"/>
  <c r="AN19" i="42"/>
  <c r="AM19" i="42"/>
  <c r="AJ19" i="42"/>
  <c r="AA19" i="42"/>
  <c r="Z19" i="42"/>
  <c r="Q19" i="42"/>
  <c r="AC19" i="42"/>
  <c r="P19" i="42"/>
  <c r="AB19" i="42"/>
  <c r="AM18" i="42"/>
  <c r="AN18" i="42"/>
  <c r="AJ18" i="42"/>
  <c r="AA18" i="42"/>
  <c r="Z18" i="42"/>
  <c r="Q18" i="42"/>
  <c r="AC18" i="42"/>
  <c r="P18" i="42"/>
  <c r="AB18" i="42"/>
  <c r="AM17" i="42"/>
  <c r="AN17" i="42"/>
  <c r="AJ17" i="42"/>
  <c r="AA17" i="42"/>
  <c r="Z17" i="42"/>
  <c r="Q17" i="42"/>
  <c r="AC17" i="42"/>
  <c r="P17" i="42"/>
  <c r="AB17" i="42"/>
  <c r="AM16" i="42"/>
  <c r="AN16" i="42"/>
  <c r="AJ16" i="42"/>
  <c r="AA16" i="42"/>
  <c r="Z16" i="42"/>
  <c r="Q16" i="42"/>
  <c r="AC16" i="42"/>
  <c r="P16" i="42"/>
  <c r="AB16" i="42"/>
  <c r="AN15" i="42"/>
  <c r="AM15" i="42"/>
  <c r="AJ15" i="42"/>
  <c r="AA15" i="42"/>
  <c r="Z15" i="42"/>
  <c r="Q15" i="42"/>
  <c r="AC15" i="42"/>
  <c r="P15" i="42"/>
  <c r="AB15" i="42"/>
  <c r="AM14" i="42"/>
  <c r="AJ14" i="42"/>
  <c r="AA14" i="42"/>
  <c r="Z14" i="42"/>
  <c r="Q14" i="42"/>
  <c r="P14" i="42"/>
  <c r="AM13" i="42"/>
  <c r="AN13" i="42"/>
  <c r="AJ13" i="42"/>
  <c r="AA13" i="42"/>
  <c r="Z13" i="42"/>
  <c r="Q13" i="42"/>
  <c r="P13" i="42"/>
  <c r="AM12" i="42"/>
  <c r="AJ12" i="42"/>
  <c r="AA12" i="42"/>
  <c r="Z12" i="42"/>
  <c r="Q12" i="42"/>
  <c r="P12" i="42"/>
  <c r="AM11" i="42"/>
  <c r="AJ11" i="42"/>
  <c r="AA11" i="42"/>
  <c r="Z11" i="42"/>
  <c r="Q11" i="42"/>
  <c r="P11" i="42"/>
  <c r="AM10" i="42"/>
  <c r="AJ10" i="42"/>
  <c r="AA10" i="42"/>
  <c r="Z10" i="42"/>
  <c r="Q10" i="42"/>
  <c r="P10" i="42"/>
  <c r="AM9" i="42"/>
  <c r="AJ9" i="42"/>
  <c r="AA9" i="42"/>
  <c r="Z9" i="42"/>
  <c r="Q9" i="42"/>
  <c r="P9" i="42"/>
  <c r="AM8" i="42"/>
  <c r="AJ8" i="42"/>
  <c r="AA8" i="42"/>
  <c r="AC8" i="42"/>
  <c r="Z8" i="42"/>
  <c r="AB8" i="42"/>
  <c r="AM7" i="42"/>
  <c r="AN7" i="42"/>
  <c r="AJ7" i="42"/>
  <c r="AA7" i="42"/>
  <c r="Z7" i="42"/>
  <c r="AC13" i="42"/>
  <c r="AB12" i="42"/>
  <c r="AB14" i="42"/>
  <c r="AB10" i="42"/>
  <c r="AC10" i="42"/>
  <c r="AN11" i="42"/>
  <c r="AN10" i="42"/>
  <c r="AN12" i="42"/>
  <c r="AN14" i="42"/>
  <c r="AN8" i="42"/>
  <c r="AN9" i="42"/>
  <c r="AB7" i="42"/>
  <c r="AB9" i="42"/>
  <c r="AB11" i="42"/>
  <c r="AC12" i="42"/>
  <c r="AC14" i="42"/>
  <c r="AC7" i="42"/>
  <c r="AC9" i="42"/>
  <c r="AC11" i="42"/>
  <c r="AB13" i="42"/>
  <c r="O7" i="41"/>
  <c r="N7" i="41"/>
  <c r="O8" i="41"/>
  <c r="N8" i="41"/>
  <c r="AM51" i="41"/>
  <c r="AJ51" i="41"/>
  <c r="AN51" i="41"/>
  <c r="AA51" i="41"/>
  <c r="Z51" i="41"/>
  <c r="Q51" i="41"/>
  <c r="AC51" i="41"/>
  <c r="P51" i="41"/>
  <c r="AB51" i="41"/>
  <c r="AM50" i="41"/>
  <c r="AN50" i="41"/>
  <c r="AJ50" i="41"/>
  <c r="AA50" i="41"/>
  <c r="Z50" i="41"/>
  <c r="Q50" i="41"/>
  <c r="AC50" i="41"/>
  <c r="P50" i="41"/>
  <c r="AB50" i="41"/>
  <c r="AM49" i="41"/>
  <c r="AN49" i="41"/>
  <c r="AJ49" i="41"/>
  <c r="AA49" i="41"/>
  <c r="Z49" i="41"/>
  <c r="Q49" i="41"/>
  <c r="AC49" i="41"/>
  <c r="P49" i="41"/>
  <c r="AB49" i="41"/>
  <c r="AN48" i="41"/>
  <c r="AM48" i="41"/>
  <c r="AJ48" i="41"/>
  <c r="AA48" i="41"/>
  <c r="Z48" i="41"/>
  <c r="Q48" i="41"/>
  <c r="AC48" i="41"/>
  <c r="P48" i="41"/>
  <c r="AB48" i="41"/>
  <c r="AM47" i="41"/>
  <c r="AJ47" i="41"/>
  <c r="AN47" i="41"/>
  <c r="AA47" i="41"/>
  <c r="Z47" i="41"/>
  <c r="Q47" i="41"/>
  <c r="AC47" i="41"/>
  <c r="P47" i="41"/>
  <c r="AB47" i="41"/>
  <c r="AM46" i="41"/>
  <c r="AN46" i="41"/>
  <c r="AJ46" i="41"/>
  <c r="AA46" i="41"/>
  <c r="Z46" i="41"/>
  <c r="Q46" i="41"/>
  <c r="AC46" i="41"/>
  <c r="P46" i="41"/>
  <c r="AB46" i="41"/>
  <c r="AM45" i="41"/>
  <c r="AN45" i="41"/>
  <c r="AJ45" i="41"/>
  <c r="AA45" i="41"/>
  <c r="Z45" i="41"/>
  <c r="Q45" i="41"/>
  <c r="AC45" i="41"/>
  <c r="P45" i="41"/>
  <c r="AB45" i="41"/>
  <c r="AN44" i="41"/>
  <c r="AM44" i="41"/>
  <c r="AJ44" i="41"/>
  <c r="AA44" i="41"/>
  <c r="Z44" i="41"/>
  <c r="Q44" i="41"/>
  <c r="AC44" i="41"/>
  <c r="P44" i="41"/>
  <c r="AB44" i="41"/>
  <c r="AM43" i="41"/>
  <c r="AJ43" i="41"/>
  <c r="AN43" i="41"/>
  <c r="AA43" i="41"/>
  <c r="Z43" i="41"/>
  <c r="Q43" i="41"/>
  <c r="AC43" i="41"/>
  <c r="P43" i="41"/>
  <c r="AB43" i="41"/>
  <c r="AM42" i="41"/>
  <c r="AN42" i="41"/>
  <c r="AJ42" i="41"/>
  <c r="AA42" i="41"/>
  <c r="Z42" i="41"/>
  <c r="Q42" i="41"/>
  <c r="AC42" i="41"/>
  <c r="P42" i="41"/>
  <c r="AB42" i="41"/>
  <c r="AM41" i="41"/>
  <c r="AN41" i="41"/>
  <c r="AJ41" i="41"/>
  <c r="AA41" i="41"/>
  <c r="Z41" i="41"/>
  <c r="Q41" i="41"/>
  <c r="AC41" i="41"/>
  <c r="P41" i="41"/>
  <c r="AB41" i="41"/>
  <c r="AN40" i="41"/>
  <c r="AM40" i="41"/>
  <c r="AJ40" i="41"/>
  <c r="AA40" i="41"/>
  <c r="Z40" i="41"/>
  <c r="Q40" i="41"/>
  <c r="AC40" i="41"/>
  <c r="P40" i="41"/>
  <c r="AB40" i="41"/>
  <c r="AM39" i="41"/>
  <c r="AJ39" i="41"/>
  <c r="AN39" i="41"/>
  <c r="AA39" i="41"/>
  <c r="Z39" i="41"/>
  <c r="Q39" i="41"/>
  <c r="AC39" i="41"/>
  <c r="P39" i="41"/>
  <c r="AB39" i="41"/>
  <c r="AM38" i="41"/>
  <c r="AN38" i="41"/>
  <c r="AJ38" i="41"/>
  <c r="AA38" i="41"/>
  <c r="Z38" i="41"/>
  <c r="Q38" i="41"/>
  <c r="AC38" i="41"/>
  <c r="P38" i="41"/>
  <c r="AB38" i="41"/>
  <c r="AM37" i="41"/>
  <c r="AN37" i="41"/>
  <c r="AJ37" i="41"/>
  <c r="AA37" i="41"/>
  <c r="Z37" i="41"/>
  <c r="Q37" i="41"/>
  <c r="AC37" i="41"/>
  <c r="P37" i="41"/>
  <c r="AB37" i="41"/>
  <c r="AN36" i="41"/>
  <c r="AM36" i="41"/>
  <c r="AJ36" i="41"/>
  <c r="AA36" i="41"/>
  <c r="Z36" i="41"/>
  <c r="Q36" i="41"/>
  <c r="AC36" i="41"/>
  <c r="P36" i="41"/>
  <c r="AB36" i="41"/>
  <c r="AM35" i="41"/>
  <c r="AN35" i="41"/>
  <c r="AJ35" i="41"/>
  <c r="AA35" i="41"/>
  <c r="Z35" i="41"/>
  <c r="Q35" i="41"/>
  <c r="AC35" i="41"/>
  <c r="P35" i="41"/>
  <c r="AB35" i="41"/>
  <c r="AM34" i="41"/>
  <c r="AN34" i="41"/>
  <c r="AJ34" i="41"/>
  <c r="AA34" i="41"/>
  <c r="Z34" i="41"/>
  <c r="Q34" i="41"/>
  <c r="AC34" i="41"/>
  <c r="P34" i="41"/>
  <c r="AB34" i="41"/>
  <c r="AM33" i="41"/>
  <c r="AN33" i="41"/>
  <c r="AJ33" i="41"/>
  <c r="AA33" i="41"/>
  <c r="Z33" i="41"/>
  <c r="Q33" i="41"/>
  <c r="AC33" i="41"/>
  <c r="P33" i="41"/>
  <c r="AB33" i="41"/>
  <c r="AN32" i="41"/>
  <c r="AM32" i="41"/>
  <c r="AJ32" i="41"/>
  <c r="AA32" i="41"/>
  <c r="Z32" i="41"/>
  <c r="Q32" i="41"/>
  <c r="AC32" i="41"/>
  <c r="P32" i="41"/>
  <c r="AB32" i="41"/>
  <c r="AM31" i="41"/>
  <c r="AJ31" i="41"/>
  <c r="AN31" i="41"/>
  <c r="AA31" i="41"/>
  <c r="Z31" i="41"/>
  <c r="Q31" i="41"/>
  <c r="AC31" i="41"/>
  <c r="P31" i="41"/>
  <c r="AB31" i="41"/>
  <c r="AM30" i="41"/>
  <c r="AN30" i="41"/>
  <c r="AJ30" i="41"/>
  <c r="AA30" i="41"/>
  <c r="Z30" i="41"/>
  <c r="Q30" i="41"/>
  <c r="AC30" i="41"/>
  <c r="P30" i="41"/>
  <c r="AB30" i="41"/>
  <c r="AM29" i="41"/>
  <c r="AN29" i="41"/>
  <c r="AJ29" i="41"/>
  <c r="AA29" i="41"/>
  <c r="Z29" i="41"/>
  <c r="Q29" i="41"/>
  <c r="AC29" i="41"/>
  <c r="P29" i="41"/>
  <c r="AB29" i="41"/>
  <c r="AN28" i="41"/>
  <c r="AM28" i="41"/>
  <c r="AJ28" i="41"/>
  <c r="AA28" i="41"/>
  <c r="Z28" i="41"/>
  <c r="Q28" i="41"/>
  <c r="AC28" i="41"/>
  <c r="P28" i="41"/>
  <c r="AB28" i="41"/>
  <c r="AM27" i="41"/>
  <c r="AN27" i="41"/>
  <c r="AJ27" i="41"/>
  <c r="AA27" i="41"/>
  <c r="Z27" i="41"/>
  <c r="Q27" i="41"/>
  <c r="AC27" i="41"/>
  <c r="P27" i="41"/>
  <c r="AB27" i="41"/>
  <c r="AM26" i="41"/>
  <c r="AN26" i="41"/>
  <c r="AJ26" i="41"/>
  <c r="AA26" i="41"/>
  <c r="Z26" i="41"/>
  <c r="Q26" i="41"/>
  <c r="AC26" i="41"/>
  <c r="P26" i="41"/>
  <c r="AB26" i="41"/>
  <c r="AM25" i="41"/>
  <c r="AN25" i="41"/>
  <c r="AJ25" i="41"/>
  <c r="AA25" i="41"/>
  <c r="Z25" i="41"/>
  <c r="Q25" i="41"/>
  <c r="AC25" i="41"/>
  <c r="P25" i="41"/>
  <c r="AB25" i="41"/>
  <c r="AN24" i="41"/>
  <c r="AM24" i="41"/>
  <c r="AJ24" i="41"/>
  <c r="AA24" i="41"/>
  <c r="Z24" i="41"/>
  <c r="Q24" i="41"/>
  <c r="AC24" i="41"/>
  <c r="P24" i="41"/>
  <c r="AB24" i="41"/>
  <c r="AM23" i="41"/>
  <c r="AJ23" i="41"/>
  <c r="AN23" i="41"/>
  <c r="AA23" i="41"/>
  <c r="Z23" i="41"/>
  <c r="Q23" i="41"/>
  <c r="AC23" i="41"/>
  <c r="P23" i="41"/>
  <c r="AB23" i="41"/>
  <c r="AM22" i="41"/>
  <c r="AN22" i="41"/>
  <c r="AJ22" i="41"/>
  <c r="AA22" i="41"/>
  <c r="Z22" i="41"/>
  <c r="Q22" i="41"/>
  <c r="AC22" i="41"/>
  <c r="P22" i="41"/>
  <c r="AB22" i="41"/>
  <c r="AM21" i="41"/>
  <c r="AN21" i="41"/>
  <c r="AJ21" i="41"/>
  <c r="AA21" i="41"/>
  <c r="Z21" i="41"/>
  <c r="Q21" i="41"/>
  <c r="AC21" i="41"/>
  <c r="P21" i="41"/>
  <c r="AB21" i="41"/>
  <c r="AN20" i="41"/>
  <c r="AM20" i="41"/>
  <c r="AJ20" i="41"/>
  <c r="AA20" i="41"/>
  <c r="Z20" i="41"/>
  <c r="Q20" i="41"/>
  <c r="AC20" i="41"/>
  <c r="P20" i="41"/>
  <c r="AB20" i="41"/>
  <c r="AM19" i="41"/>
  <c r="AJ19" i="41"/>
  <c r="AN19" i="41"/>
  <c r="AA19" i="41"/>
  <c r="Z19" i="41"/>
  <c r="Q19" i="41"/>
  <c r="AC19" i="41"/>
  <c r="P19" i="41"/>
  <c r="AB19" i="41"/>
  <c r="AM18" i="41"/>
  <c r="AN18" i="41"/>
  <c r="AJ18" i="41"/>
  <c r="AA18" i="41"/>
  <c r="Z18" i="41"/>
  <c r="Q18" i="41"/>
  <c r="AC18" i="41"/>
  <c r="P18" i="41"/>
  <c r="AB18" i="41"/>
  <c r="AM17" i="41"/>
  <c r="AN17" i="41"/>
  <c r="AJ17" i="41"/>
  <c r="AA17" i="41"/>
  <c r="Z17" i="41"/>
  <c r="Q17" i="41"/>
  <c r="AC17" i="41"/>
  <c r="P17" i="41"/>
  <c r="AB17" i="41"/>
  <c r="AN16" i="41"/>
  <c r="AM16" i="41"/>
  <c r="AJ16" i="41"/>
  <c r="AA16" i="41"/>
  <c r="Z16" i="41"/>
  <c r="Q16" i="41"/>
  <c r="AC16" i="41"/>
  <c r="P16" i="41"/>
  <c r="AB16" i="41"/>
  <c r="AM15" i="41"/>
  <c r="AN15" i="41"/>
  <c r="AJ15" i="41"/>
  <c r="AA15" i="41"/>
  <c r="Z15" i="41"/>
  <c r="Q15" i="41"/>
  <c r="AC15" i="41"/>
  <c r="P15" i="41"/>
  <c r="AB15" i="41"/>
  <c r="AM14" i="41"/>
  <c r="AN14" i="41"/>
  <c r="AJ14" i="41"/>
  <c r="AA14" i="41"/>
  <c r="Z14" i="41"/>
  <c r="Q14" i="41"/>
  <c r="AC14" i="41"/>
  <c r="P14" i="41"/>
  <c r="AM13" i="41"/>
  <c r="AJ13" i="41"/>
  <c r="AA13" i="41"/>
  <c r="Z13" i="41"/>
  <c r="Q13" i="41"/>
  <c r="P13" i="41"/>
  <c r="AM12" i="41"/>
  <c r="AJ12" i="41"/>
  <c r="AA12" i="41"/>
  <c r="Z12" i="41"/>
  <c r="Q12" i="41"/>
  <c r="P12" i="41"/>
  <c r="AM11" i="41"/>
  <c r="AJ11" i="41"/>
  <c r="AA11" i="41"/>
  <c r="Z11" i="41"/>
  <c r="Q11" i="41"/>
  <c r="P11" i="41"/>
  <c r="AM10" i="41"/>
  <c r="AJ10" i="41"/>
  <c r="AA10" i="41"/>
  <c r="Z10" i="41"/>
  <c r="Q10" i="41"/>
  <c r="P10" i="41"/>
  <c r="AM9" i="41"/>
  <c r="AJ9" i="41"/>
  <c r="AA9" i="41"/>
  <c r="Z9" i="41"/>
  <c r="Q9" i="41"/>
  <c r="P9" i="41"/>
  <c r="AM8" i="41"/>
  <c r="AJ8" i="41"/>
  <c r="AA8" i="41"/>
  <c r="Z8" i="41"/>
  <c r="AB8" i="41"/>
  <c r="Q8" i="41"/>
  <c r="AM7" i="41"/>
  <c r="AJ7" i="41"/>
  <c r="AA7" i="41"/>
  <c r="Z7" i="41"/>
  <c r="P7" i="41"/>
  <c r="Q7" i="41"/>
  <c r="AN11" i="41"/>
  <c r="AB11" i="41"/>
  <c r="AC11" i="41"/>
  <c r="AB13" i="41"/>
  <c r="AN7" i="41"/>
  <c r="AN9" i="41"/>
  <c r="AB9" i="41"/>
  <c r="AC9" i="41"/>
  <c r="AB7" i="41"/>
  <c r="AN8" i="41"/>
  <c r="AN12" i="41"/>
  <c r="AN13" i="41"/>
  <c r="AN10" i="41"/>
  <c r="AC8" i="41"/>
  <c r="AB10" i="41"/>
  <c r="AB12" i="41"/>
  <c r="AC13" i="41"/>
  <c r="AC7" i="41"/>
  <c r="AC10" i="41"/>
  <c r="AC12" i="41"/>
  <c r="AB14" i="41"/>
  <c r="O8" i="40"/>
  <c r="N8" i="40"/>
  <c r="O7" i="40"/>
  <c r="N7" i="40"/>
  <c r="AM51" i="40"/>
  <c r="AN51" i="40"/>
  <c r="AJ51" i="40"/>
  <c r="AA51" i="40"/>
  <c r="Z51" i="40"/>
  <c r="Q51" i="40"/>
  <c r="AC51" i="40"/>
  <c r="P51" i="40"/>
  <c r="AB51" i="40"/>
  <c r="AM50" i="40"/>
  <c r="AJ50" i="40"/>
  <c r="AN50" i="40"/>
  <c r="AA50" i="40"/>
  <c r="Z50" i="40"/>
  <c r="Q50" i="40"/>
  <c r="AC50" i="40"/>
  <c r="P50" i="40"/>
  <c r="AB50" i="40"/>
  <c r="AM49" i="40"/>
  <c r="AN49" i="40"/>
  <c r="AJ49" i="40"/>
  <c r="AA49" i="40"/>
  <c r="Z49" i="40"/>
  <c r="Q49" i="40"/>
  <c r="AC49" i="40"/>
  <c r="P49" i="40"/>
  <c r="AB49" i="40"/>
  <c r="AN48" i="40"/>
  <c r="AM48" i="40"/>
  <c r="AJ48" i="40"/>
  <c r="AA48" i="40"/>
  <c r="Z48" i="40"/>
  <c r="Q48" i="40"/>
  <c r="AC48" i="40"/>
  <c r="P48" i="40"/>
  <c r="AB48" i="40"/>
  <c r="AM47" i="40"/>
  <c r="AN47" i="40"/>
  <c r="AJ47" i="40"/>
  <c r="AA47" i="40"/>
  <c r="Z47" i="40"/>
  <c r="Q47" i="40"/>
  <c r="AC47" i="40"/>
  <c r="P47" i="40"/>
  <c r="AB47" i="40"/>
  <c r="AM46" i="40"/>
  <c r="AJ46" i="40"/>
  <c r="AN46" i="40"/>
  <c r="AA46" i="40"/>
  <c r="Z46" i="40"/>
  <c r="Q46" i="40"/>
  <c r="AC46" i="40"/>
  <c r="P46" i="40"/>
  <c r="AB46" i="40"/>
  <c r="AM45" i="40"/>
  <c r="AN45" i="40"/>
  <c r="AJ45" i="40"/>
  <c r="AA45" i="40"/>
  <c r="Z45" i="40"/>
  <c r="Q45" i="40"/>
  <c r="AC45" i="40"/>
  <c r="P45" i="40"/>
  <c r="AB45" i="40"/>
  <c r="AN44" i="40"/>
  <c r="AM44" i="40"/>
  <c r="AJ44" i="40"/>
  <c r="AA44" i="40"/>
  <c r="Z44" i="40"/>
  <c r="Q44" i="40"/>
  <c r="AC44" i="40"/>
  <c r="P44" i="40"/>
  <c r="AB44" i="40"/>
  <c r="AM43" i="40"/>
  <c r="AN43" i="40"/>
  <c r="AJ43" i="40"/>
  <c r="AA43" i="40"/>
  <c r="Z43" i="40"/>
  <c r="Q43" i="40"/>
  <c r="AC43" i="40"/>
  <c r="P43" i="40"/>
  <c r="AB43" i="40"/>
  <c r="AM42" i="40"/>
  <c r="AJ42" i="40"/>
  <c r="AN42" i="40"/>
  <c r="AA42" i="40"/>
  <c r="Z42" i="40"/>
  <c r="Q42" i="40"/>
  <c r="AC42" i="40"/>
  <c r="P42" i="40"/>
  <c r="AB42" i="40"/>
  <c r="AM41" i="40"/>
  <c r="AN41" i="40"/>
  <c r="AJ41" i="40"/>
  <c r="AA41" i="40"/>
  <c r="Z41" i="40"/>
  <c r="Q41" i="40"/>
  <c r="AC41" i="40"/>
  <c r="P41" i="40"/>
  <c r="AB41" i="40"/>
  <c r="AN40" i="40"/>
  <c r="AM40" i="40"/>
  <c r="AJ40" i="40"/>
  <c r="AA40" i="40"/>
  <c r="Z40" i="40"/>
  <c r="Q40" i="40"/>
  <c r="AC40" i="40"/>
  <c r="P40" i="40"/>
  <c r="AB40" i="40"/>
  <c r="AM39" i="40"/>
  <c r="AN39" i="40"/>
  <c r="AJ39" i="40"/>
  <c r="AA39" i="40"/>
  <c r="Z39" i="40"/>
  <c r="Q39" i="40"/>
  <c r="AC39" i="40"/>
  <c r="P39" i="40"/>
  <c r="AB39" i="40"/>
  <c r="AM38" i="40"/>
  <c r="AJ38" i="40"/>
  <c r="AN38" i="40"/>
  <c r="AA38" i="40"/>
  <c r="Z38" i="40"/>
  <c r="Q38" i="40"/>
  <c r="AC38" i="40"/>
  <c r="P38" i="40"/>
  <c r="AB38" i="40"/>
  <c r="AM37" i="40"/>
  <c r="AN37" i="40"/>
  <c r="AJ37" i="40"/>
  <c r="AA37" i="40"/>
  <c r="Z37" i="40"/>
  <c r="Q37" i="40"/>
  <c r="AC37" i="40"/>
  <c r="P37" i="40"/>
  <c r="AB37" i="40"/>
  <c r="AN36" i="40"/>
  <c r="AM36" i="40"/>
  <c r="AJ36" i="40"/>
  <c r="AA36" i="40"/>
  <c r="Z36" i="40"/>
  <c r="Q36" i="40"/>
  <c r="AC36" i="40"/>
  <c r="P36" i="40"/>
  <c r="AB36" i="40"/>
  <c r="AM35" i="40"/>
  <c r="AN35" i="40"/>
  <c r="AJ35" i="40"/>
  <c r="AA35" i="40"/>
  <c r="Z35" i="40"/>
  <c r="Q35" i="40"/>
  <c r="AC35" i="40"/>
  <c r="P35" i="40"/>
  <c r="AB35" i="40"/>
  <c r="AM34" i="40"/>
  <c r="AJ34" i="40"/>
  <c r="AN34" i="40"/>
  <c r="AA34" i="40"/>
  <c r="Z34" i="40"/>
  <c r="Q34" i="40"/>
  <c r="AC34" i="40"/>
  <c r="P34" i="40"/>
  <c r="AB34" i="40"/>
  <c r="AM33" i="40"/>
  <c r="AN33" i="40"/>
  <c r="AJ33" i="40"/>
  <c r="AA33" i="40"/>
  <c r="Z33" i="40"/>
  <c r="Q33" i="40"/>
  <c r="AC33" i="40"/>
  <c r="P33" i="40"/>
  <c r="AB33" i="40"/>
  <c r="AN32" i="40"/>
  <c r="AM32" i="40"/>
  <c r="AJ32" i="40"/>
  <c r="AA32" i="40"/>
  <c r="Z32" i="40"/>
  <c r="Q32" i="40"/>
  <c r="AC32" i="40"/>
  <c r="P32" i="40"/>
  <c r="AB32" i="40"/>
  <c r="AM31" i="40"/>
  <c r="AN31" i="40"/>
  <c r="AJ31" i="40"/>
  <c r="AA31" i="40"/>
  <c r="Z31" i="40"/>
  <c r="Q31" i="40"/>
  <c r="AC31" i="40"/>
  <c r="P31" i="40"/>
  <c r="AB31" i="40"/>
  <c r="AM30" i="40"/>
  <c r="AJ30" i="40"/>
  <c r="AN30" i="40"/>
  <c r="AA30" i="40"/>
  <c r="Z30" i="40"/>
  <c r="Q30" i="40"/>
  <c r="AC30" i="40"/>
  <c r="P30" i="40"/>
  <c r="AB30" i="40"/>
  <c r="AM29" i="40"/>
  <c r="AN29" i="40"/>
  <c r="AJ29" i="40"/>
  <c r="AA29" i="40"/>
  <c r="Z29" i="40"/>
  <c r="Q29" i="40"/>
  <c r="AC29" i="40"/>
  <c r="P29" i="40"/>
  <c r="AB29" i="40"/>
  <c r="AN28" i="40"/>
  <c r="AM28" i="40"/>
  <c r="AJ28" i="40"/>
  <c r="AA28" i="40"/>
  <c r="Z28" i="40"/>
  <c r="Q28" i="40"/>
  <c r="AC28" i="40"/>
  <c r="P28" i="40"/>
  <c r="AB28" i="40"/>
  <c r="AM27" i="40"/>
  <c r="AN27" i="40"/>
  <c r="AJ27" i="40"/>
  <c r="AA27" i="40"/>
  <c r="Z27" i="40"/>
  <c r="Q27" i="40"/>
  <c r="AC27" i="40"/>
  <c r="P27" i="40"/>
  <c r="AB27" i="40"/>
  <c r="AM26" i="40"/>
  <c r="AJ26" i="40"/>
  <c r="AN26" i="40"/>
  <c r="AA26" i="40"/>
  <c r="Z26" i="40"/>
  <c r="Q26" i="40"/>
  <c r="AC26" i="40"/>
  <c r="P26" i="40"/>
  <c r="AB26" i="40"/>
  <c r="AM25" i="40"/>
  <c r="AN25" i="40"/>
  <c r="AJ25" i="40"/>
  <c r="AA25" i="40"/>
  <c r="Z25" i="40"/>
  <c r="Q25" i="40"/>
  <c r="AC25" i="40"/>
  <c r="P25" i="40"/>
  <c r="AB25" i="40"/>
  <c r="AN24" i="40"/>
  <c r="AM24" i="40"/>
  <c r="AJ24" i="40"/>
  <c r="AA24" i="40"/>
  <c r="Z24" i="40"/>
  <c r="Q24" i="40"/>
  <c r="AC24" i="40"/>
  <c r="P24" i="40"/>
  <c r="AB24" i="40"/>
  <c r="AM23" i="40"/>
  <c r="AN23" i="40"/>
  <c r="AJ23" i="40"/>
  <c r="AA23" i="40"/>
  <c r="Z23" i="40"/>
  <c r="Q23" i="40"/>
  <c r="AC23" i="40"/>
  <c r="P23" i="40"/>
  <c r="AB23" i="40"/>
  <c r="AM22" i="40"/>
  <c r="AJ22" i="40"/>
  <c r="AN22" i="40"/>
  <c r="AA22" i="40"/>
  <c r="Z22" i="40"/>
  <c r="Q22" i="40"/>
  <c r="AC22" i="40"/>
  <c r="P22" i="40"/>
  <c r="AB22" i="40"/>
  <c r="AM21" i="40"/>
  <c r="AN21" i="40"/>
  <c r="AJ21" i="40"/>
  <c r="AA21" i="40"/>
  <c r="Z21" i="40"/>
  <c r="Q21" i="40"/>
  <c r="AC21" i="40"/>
  <c r="P21" i="40"/>
  <c r="AB21" i="40"/>
  <c r="AN20" i="40"/>
  <c r="AM20" i="40"/>
  <c r="AJ20" i="40"/>
  <c r="AA20" i="40"/>
  <c r="Z20" i="40"/>
  <c r="Q20" i="40"/>
  <c r="AC20" i="40"/>
  <c r="P20" i="40"/>
  <c r="AB20" i="40"/>
  <c r="AM19" i="40"/>
  <c r="AN19" i="40"/>
  <c r="AJ19" i="40"/>
  <c r="AA19" i="40"/>
  <c r="Z19" i="40"/>
  <c r="Q19" i="40"/>
  <c r="AC19" i="40"/>
  <c r="P19" i="40"/>
  <c r="AB19" i="40"/>
  <c r="AM18" i="40"/>
  <c r="AJ18" i="40"/>
  <c r="AN18" i="40"/>
  <c r="AA18" i="40"/>
  <c r="Z18" i="40"/>
  <c r="Q18" i="40"/>
  <c r="AC18" i="40"/>
  <c r="P18" i="40"/>
  <c r="AB18" i="40"/>
  <c r="AM17" i="40"/>
  <c r="AN17" i="40"/>
  <c r="AJ17" i="40"/>
  <c r="AA17" i="40"/>
  <c r="Z17" i="40"/>
  <c r="Q17" i="40"/>
  <c r="AC17" i="40"/>
  <c r="P17" i="40"/>
  <c r="AB17" i="40"/>
  <c r="AN16" i="40"/>
  <c r="AM16" i="40"/>
  <c r="AJ16" i="40"/>
  <c r="AA16" i="40"/>
  <c r="Z16" i="40"/>
  <c r="Q16" i="40"/>
  <c r="AC16" i="40"/>
  <c r="P16" i="40"/>
  <c r="AB16" i="40"/>
  <c r="AM15" i="40"/>
  <c r="AN15" i="40"/>
  <c r="AJ15" i="40"/>
  <c r="AA15" i="40"/>
  <c r="Z15" i="40"/>
  <c r="Q15" i="40"/>
  <c r="AC15" i="40"/>
  <c r="P15" i="40"/>
  <c r="AB15" i="40"/>
  <c r="AM14" i="40"/>
  <c r="AJ14" i="40"/>
  <c r="AA14" i="40"/>
  <c r="Z14" i="40"/>
  <c r="Q14" i="40"/>
  <c r="P14" i="40"/>
  <c r="AM13" i="40"/>
  <c r="AJ13" i="40"/>
  <c r="AA13" i="40"/>
  <c r="Z13" i="40"/>
  <c r="Q13" i="40"/>
  <c r="P13" i="40"/>
  <c r="AM12" i="40"/>
  <c r="AJ12" i="40"/>
  <c r="AA12" i="40"/>
  <c r="Z12" i="40"/>
  <c r="Q12" i="40"/>
  <c r="P12" i="40"/>
  <c r="AM11" i="40"/>
  <c r="AJ11" i="40"/>
  <c r="AA11" i="40"/>
  <c r="Z11" i="40"/>
  <c r="Q11" i="40"/>
  <c r="P11" i="40"/>
  <c r="AM10" i="40"/>
  <c r="AJ10" i="40"/>
  <c r="AA10" i="40"/>
  <c r="Z10" i="40"/>
  <c r="Q10" i="40"/>
  <c r="P10" i="40"/>
  <c r="AM9" i="40"/>
  <c r="AJ9" i="40"/>
  <c r="AA9" i="40"/>
  <c r="Z9" i="40"/>
  <c r="Q9" i="40"/>
  <c r="P9" i="40"/>
  <c r="AM8" i="40"/>
  <c r="AJ8" i="40"/>
  <c r="AA8" i="40"/>
  <c r="Z8" i="40"/>
  <c r="P8" i="40"/>
  <c r="Q8" i="40"/>
  <c r="AM7" i="40"/>
  <c r="AJ7" i="40"/>
  <c r="AA7" i="40"/>
  <c r="Z7" i="40"/>
  <c r="Q7" i="40"/>
  <c r="P7" i="40"/>
  <c r="AB12" i="40"/>
  <c r="AC12" i="40"/>
  <c r="AN13" i="40"/>
  <c r="AC13" i="40"/>
  <c r="AN7" i="40"/>
  <c r="AB14" i="40"/>
  <c r="AB8" i="40"/>
  <c r="AB7" i="40"/>
  <c r="AC10" i="40"/>
  <c r="AB10" i="40"/>
  <c r="AN8" i="40"/>
  <c r="AN10" i="40"/>
  <c r="AN12" i="40"/>
  <c r="AN14" i="40"/>
  <c r="AN9" i="40"/>
  <c r="AN11" i="40"/>
  <c r="AC7" i="40"/>
  <c r="AB9" i="40"/>
  <c r="AB11" i="40"/>
  <c r="AC14" i="40"/>
  <c r="AC8" i="40"/>
  <c r="AC9" i="40"/>
  <c r="AC11" i="40"/>
  <c r="AB13" i="40"/>
  <c r="O8" i="14"/>
  <c r="N8" i="14"/>
  <c r="O7" i="14"/>
  <c r="N7" i="14"/>
  <c r="P11" i="39"/>
  <c r="Q11" i="39"/>
  <c r="Z11" i="39"/>
  <c r="AB11" i="39"/>
  <c r="AA11" i="39"/>
  <c r="AC11" i="39"/>
  <c r="AJ11" i="39"/>
  <c r="AM11" i="39"/>
  <c r="AN11" i="39"/>
  <c r="P8" i="14"/>
  <c r="P7" i="14"/>
  <c r="Q7" i="14"/>
  <c r="AM51" i="39"/>
  <c r="AN51" i="39"/>
  <c r="AJ51" i="39"/>
  <c r="AA51" i="39"/>
  <c r="Z51" i="39"/>
  <c r="Q51" i="39"/>
  <c r="AC51" i="39"/>
  <c r="P51" i="39"/>
  <c r="AB51" i="39"/>
  <c r="AM50" i="39"/>
  <c r="AN50" i="39"/>
  <c r="AJ50" i="39"/>
  <c r="AA50" i="39"/>
  <c r="Z50" i="39"/>
  <c r="Q50" i="39"/>
  <c r="AC50" i="39"/>
  <c r="P50" i="39"/>
  <c r="AB50" i="39"/>
  <c r="AM49" i="39"/>
  <c r="AN49" i="39"/>
  <c r="AJ49" i="39"/>
  <c r="AA49" i="39"/>
  <c r="Z49" i="39"/>
  <c r="Q49" i="39"/>
  <c r="AC49" i="39"/>
  <c r="P49" i="39"/>
  <c r="AB49" i="39"/>
  <c r="AN48" i="39"/>
  <c r="AM48" i="39"/>
  <c r="AJ48" i="39"/>
  <c r="AA48" i="39"/>
  <c r="Z48" i="39"/>
  <c r="Q48" i="39"/>
  <c r="AC48" i="39"/>
  <c r="P48" i="39"/>
  <c r="AB48" i="39"/>
  <c r="AM47" i="39"/>
  <c r="AJ47" i="39"/>
  <c r="AN47" i="39"/>
  <c r="AA47" i="39"/>
  <c r="Z47" i="39"/>
  <c r="Q47" i="39"/>
  <c r="AC47" i="39"/>
  <c r="P47" i="39"/>
  <c r="AB47" i="39"/>
  <c r="AM46" i="39"/>
  <c r="AN46" i="39"/>
  <c r="AJ46" i="39"/>
  <c r="AA46" i="39"/>
  <c r="Z46" i="39"/>
  <c r="Q46" i="39"/>
  <c r="AC46" i="39"/>
  <c r="P46" i="39"/>
  <c r="AB46" i="39"/>
  <c r="AM45" i="39"/>
  <c r="AN45" i="39"/>
  <c r="AJ45" i="39"/>
  <c r="AA45" i="39"/>
  <c r="Z45" i="39"/>
  <c r="Q45" i="39"/>
  <c r="AC45" i="39"/>
  <c r="P45" i="39"/>
  <c r="AB45" i="39"/>
  <c r="AN44" i="39"/>
  <c r="AM44" i="39"/>
  <c r="AJ44" i="39"/>
  <c r="AA44" i="39"/>
  <c r="Z44" i="39"/>
  <c r="Q44" i="39"/>
  <c r="AC44" i="39"/>
  <c r="P44" i="39"/>
  <c r="AB44" i="39"/>
  <c r="AM43" i="39"/>
  <c r="AJ43" i="39"/>
  <c r="AN43" i="39"/>
  <c r="AA43" i="39"/>
  <c r="Z43" i="39"/>
  <c r="Q43" i="39"/>
  <c r="AC43" i="39"/>
  <c r="P43" i="39"/>
  <c r="AB43" i="39"/>
  <c r="AM42" i="39"/>
  <c r="AN42" i="39"/>
  <c r="AJ42" i="39"/>
  <c r="AA42" i="39"/>
  <c r="Z42" i="39"/>
  <c r="Q42" i="39"/>
  <c r="AC42" i="39"/>
  <c r="P42" i="39"/>
  <c r="AB42" i="39"/>
  <c r="AM41" i="39"/>
  <c r="AN41" i="39"/>
  <c r="AJ41" i="39"/>
  <c r="AA41" i="39"/>
  <c r="Z41" i="39"/>
  <c r="Q41" i="39"/>
  <c r="AC41" i="39"/>
  <c r="P41" i="39"/>
  <c r="AB41" i="39"/>
  <c r="AN40" i="39"/>
  <c r="AM40" i="39"/>
  <c r="AJ40" i="39"/>
  <c r="AA40" i="39"/>
  <c r="Z40" i="39"/>
  <c r="Q40" i="39"/>
  <c r="AC40" i="39"/>
  <c r="P40" i="39"/>
  <c r="AB40" i="39"/>
  <c r="AM39" i="39"/>
  <c r="AN39" i="39"/>
  <c r="AJ39" i="39"/>
  <c r="AA39" i="39"/>
  <c r="Z39" i="39"/>
  <c r="Q39" i="39"/>
  <c r="AC39" i="39"/>
  <c r="P39" i="39"/>
  <c r="AB39" i="39"/>
  <c r="AM38" i="39"/>
  <c r="AN38" i="39"/>
  <c r="AJ38" i="39"/>
  <c r="AA38" i="39"/>
  <c r="Z38" i="39"/>
  <c r="Q38" i="39"/>
  <c r="AC38" i="39"/>
  <c r="P38" i="39"/>
  <c r="AB38" i="39"/>
  <c r="AM37" i="39"/>
  <c r="AN37" i="39"/>
  <c r="AJ37" i="39"/>
  <c r="AA37" i="39"/>
  <c r="Z37" i="39"/>
  <c r="Q37" i="39"/>
  <c r="AC37" i="39"/>
  <c r="P37" i="39"/>
  <c r="AB37" i="39"/>
  <c r="AN36" i="39"/>
  <c r="AM36" i="39"/>
  <c r="AJ36" i="39"/>
  <c r="AA36" i="39"/>
  <c r="Z36" i="39"/>
  <c r="Q36" i="39"/>
  <c r="AC36" i="39"/>
  <c r="P36" i="39"/>
  <c r="AB36" i="39"/>
  <c r="AM35" i="39"/>
  <c r="AJ35" i="39"/>
  <c r="AN35" i="39"/>
  <c r="AA35" i="39"/>
  <c r="Z35" i="39"/>
  <c r="Q35" i="39"/>
  <c r="AC35" i="39"/>
  <c r="P35" i="39"/>
  <c r="AB35" i="39"/>
  <c r="AM34" i="39"/>
  <c r="AN34" i="39"/>
  <c r="AJ34" i="39"/>
  <c r="AA34" i="39"/>
  <c r="Z34" i="39"/>
  <c r="Q34" i="39"/>
  <c r="AC34" i="39"/>
  <c r="P34" i="39"/>
  <c r="AB34" i="39"/>
  <c r="AM33" i="39"/>
  <c r="AN33" i="39"/>
  <c r="AJ33" i="39"/>
  <c r="AA33" i="39"/>
  <c r="Z33" i="39"/>
  <c r="Q33" i="39"/>
  <c r="AC33" i="39"/>
  <c r="P33" i="39"/>
  <c r="AB33" i="39"/>
  <c r="AN32" i="39"/>
  <c r="AM32" i="39"/>
  <c r="AJ32" i="39"/>
  <c r="AA32" i="39"/>
  <c r="Z32" i="39"/>
  <c r="Q32" i="39"/>
  <c r="AC32" i="39"/>
  <c r="P32" i="39"/>
  <c r="AB32" i="39"/>
  <c r="AM31" i="39"/>
  <c r="AN31" i="39"/>
  <c r="AJ31" i="39"/>
  <c r="AA31" i="39"/>
  <c r="Z31" i="39"/>
  <c r="Q31" i="39"/>
  <c r="AC31" i="39"/>
  <c r="P31" i="39"/>
  <c r="AB31" i="39"/>
  <c r="AM30" i="39"/>
  <c r="AN30" i="39"/>
  <c r="AJ30" i="39"/>
  <c r="AA30" i="39"/>
  <c r="Z30" i="39"/>
  <c r="Q30" i="39"/>
  <c r="AC30" i="39"/>
  <c r="P30" i="39"/>
  <c r="AB30" i="39"/>
  <c r="AM29" i="39"/>
  <c r="AN29" i="39"/>
  <c r="AJ29" i="39"/>
  <c r="AA29" i="39"/>
  <c r="Z29" i="39"/>
  <c r="Q29" i="39"/>
  <c r="AC29" i="39"/>
  <c r="P29" i="39"/>
  <c r="AB29" i="39"/>
  <c r="AN28" i="39"/>
  <c r="AM28" i="39"/>
  <c r="AJ28" i="39"/>
  <c r="AA28" i="39"/>
  <c r="Z28" i="39"/>
  <c r="Q28" i="39"/>
  <c r="AC28" i="39"/>
  <c r="P28" i="39"/>
  <c r="AB28" i="39"/>
  <c r="AM27" i="39"/>
  <c r="AJ27" i="39"/>
  <c r="AN27" i="39"/>
  <c r="AA27" i="39"/>
  <c r="Z27" i="39"/>
  <c r="Q27" i="39"/>
  <c r="AC27" i="39"/>
  <c r="P27" i="39"/>
  <c r="AB27" i="39"/>
  <c r="AM26" i="39"/>
  <c r="AN26" i="39"/>
  <c r="AJ26" i="39"/>
  <c r="AA26" i="39"/>
  <c r="Z26" i="39"/>
  <c r="Q26" i="39"/>
  <c r="AC26" i="39"/>
  <c r="P26" i="39"/>
  <c r="AB26" i="39"/>
  <c r="AM25" i="39"/>
  <c r="AN25" i="39"/>
  <c r="AJ25" i="39"/>
  <c r="AA25" i="39"/>
  <c r="Z25" i="39"/>
  <c r="Q25" i="39"/>
  <c r="AC25" i="39"/>
  <c r="P25" i="39"/>
  <c r="AB25" i="39"/>
  <c r="AN24" i="39"/>
  <c r="AM24" i="39"/>
  <c r="AJ24" i="39"/>
  <c r="AA24" i="39"/>
  <c r="Z24" i="39"/>
  <c r="Q24" i="39"/>
  <c r="AC24" i="39"/>
  <c r="P24" i="39"/>
  <c r="AB24" i="39"/>
  <c r="AM23" i="39"/>
  <c r="AN23" i="39"/>
  <c r="AJ23" i="39"/>
  <c r="AA23" i="39"/>
  <c r="Z23" i="39"/>
  <c r="Q23" i="39"/>
  <c r="AC23" i="39"/>
  <c r="P23" i="39"/>
  <c r="AB23" i="39"/>
  <c r="AM22" i="39"/>
  <c r="AN22" i="39"/>
  <c r="AJ22" i="39"/>
  <c r="AA22" i="39"/>
  <c r="Z22" i="39"/>
  <c r="Q22" i="39"/>
  <c r="AC22" i="39"/>
  <c r="P22" i="39"/>
  <c r="AB22" i="39"/>
  <c r="AM21" i="39"/>
  <c r="AN21" i="39"/>
  <c r="AJ21" i="39"/>
  <c r="AA21" i="39"/>
  <c r="Z21" i="39"/>
  <c r="Q21" i="39"/>
  <c r="AC21" i="39"/>
  <c r="P21" i="39"/>
  <c r="AB21" i="39"/>
  <c r="AN20" i="39"/>
  <c r="AM20" i="39"/>
  <c r="AJ20" i="39"/>
  <c r="AA20" i="39"/>
  <c r="Z20" i="39"/>
  <c r="Q20" i="39"/>
  <c r="AC20" i="39"/>
  <c r="P20" i="39"/>
  <c r="AB20" i="39"/>
  <c r="AM19" i="39"/>
  <c r="AN19" i="39"/>
  <c r="AJ19" i="39"/>
  <c r="AA19" i="39"/>
  <c r="Z19" i="39"/>
  <c r="Q19" i="39"/>
  <c r="AC19" i="39"/>
  <c r="P19" i="39"/>
  <c r="AB19" i="39"/>
  <c r="AM18" i="39"/>
  <c r="AN18" i="39"/>
  <c r="AJ18" i="39"/>
  <c r="AA18" i="39"/>
  <c r="Z18" i="39"/>
  <c r="Q18" i="39"/>
  <c r="AC18" i="39"/>
  <c r="P18" i="39"/>
  <c r="AB18" i="39"/>
  <c r="AM17" i="39"/>
  <c r="AN17" i="39"/>
  <c r="AJ17" i="39"/>
  <c r="AA17" i="39"/>
  <c r="Z17" i="39"/>
  <c r="Q17" i="39"/>
  <c r="AC17" i="39"/>
  <c r="P17" i="39"/>
  <c r="AB17" i="39"/>
  <c r="AN16" i="39"/>
  <c r="AM16" i="39"/>
  <c r="AJ16" i="39"/>
  <c r="AA16" i="39"/>
  <c r="Z16" i="39"/>
  <c r="Q16" i="39"/>
  <c r="AC16" i="39"/>
  <c r="P16" i="39"/>
  <c r="AB16" i="39"/>
  <c r="AM15" i="39"/>
  <c r="AN15" i="39"/>
  <c r="AJ15" i="39"/>
  <c r="AA15" i="39"/>
  <c r="Z15" i="39"/>
  <c r="Q15" i="39"/>
  <c r="AC15" i="39"/>
  <c r="P15" i="39"/>
  <c r="AB15" i="39"/>
  <c r="AM14" i="39"/>
  <c r="AN14" i="39"/>
  <c r="AJ14" i="39"/>
  <c r="AA14" i="39"/>
  <c r="Z14" i="39"/>
  <c r="Q14" i="39"/>
  <c r="AC14" i="39"/>
  <c r="P14" i="39"/>
  <c r="AB14" i="39"/>
  <c r="AM13" i="39"/>
  <c r="AN13" i="39"/>
  <c r="AJ13" i="39"/>
  <c r="AA13" i="39"/>
  <c r="Z13" i="39"/>
  <c r="Q13" i="39"/>
  <c r="AC13" i="39"/>
  <c r="P13" i="39"/>
  <c r="AB13" i="39"/>
  <c r="AM12" i="39"/>
  <c r="AJ12" i="39"/>
  <c r="AN12" i="39"/>
  <c r="AA12" i="39"/>
  <c r="Z12" i="39"/>
  <c r="Q12" i="39"/>
  <c r="P12" i="39"/>
  <c r="AM10" i="39"/>
  <c r="AN10" i="39"/>
  <c r="AJ10" i="39"/>
  <c r="AA10" i="39"/>
  <c r="Z10" i="39"/>
  <c r="Q10" i="39"/>
  <c r="AC10" i="39"/>
  <c r="P10" i="39"/>
  <c r="AB10" i="39"/>
  <c r="AM9" i="39"/>
  <c r="AN9" i="39"/>
  <c r="AJ9" i="39"/>
  <c r="AA9" i="39"/>
  <c r="Z9" i="39"/>
  <c r="Q9" i="39"/>
  <c r="AC9" i="39"/>
  <c r="P9" i="39"/>
  <c r="AB9" i="39"/>
  <c r="AN8" i="39"/>
  <c r="AM8" i="39"/>
  <c r="AJ8" i="39"/>
  <c r="AA8" i="39"/>
  <c r="Z8" i="39"/>
  <c r="Q8" i="39"/>
  <c r="AC8" i="39"/>
  <c r="P8" i="39"/>
  <c r="AB8" i="39"/>
  <c r="O8" i="39"/>
  <c r="N8" i="39"/>
  <c r="AM7" i="39"/>
  <c r="AN7" i="39"/>
  <c r="AJ7" i="39"/>
  <c r="AA7" i="39"/>
  <c r="Z7" i="39"/>
  <c r="P7" i="39"/>
  <c r="AB7" i="39"/>
  <c r="O7" i="39"/>
  <c r="Q7" i="39"/>
  <c r="AC7" i="39"/>
  <c r="N7" i="39"/>
  <c r="AC12" i="39"/>
  <c r="AB12" i="39"/>
  <c r="Q8" i="14"/>
  <c r="AM8" i="14"/>
  <c r="AM9" i="14"/>
  <c r="AM10" i="14"/>
  <c r="AM11" i="14"/>
  <c r="AM12" i="14"/>
  <c r="AM13" i="14"/>
  <c r="AM14" i="14"/>
  <c r="AM15" i="14"/>
  <c r="AN15" i="14"/>
  <c r="AM16" i="14"/>
  <c r="AM17" i="14"/>
  <c r="AN17" i="14"/>
  <c r="AM18" i="14"/>
  <c r="AM19" i="14"/>
  <c r="AM20" i="14"/>
  <c r="AN20" i="14"/>
  <c r="AM21" i="14"/>
  <c r="AM22" i="14"/>
  <c r="AM23" i="14"/>
  <c r="AM24" i="14"/>
  <c r="AM25" i="14"/>
  <c r="AM26" i="14"/>
  <c r="AN26" i="14"/>
  <c r="AM27" i="14"/>
  <c r="AM28" i="14"/>
  <c r="AN28" i="14"/>
  <c r="AM29" i="14"/>
  <c r="AM30" i="14"/>
  <c r="AN30" i="14"/>
  <c r="AM31" i="14"/>
  <c r="AM32" i="14"/>
  <c r="AN32" i="14"/>
  <c r="AM33" i="14"/>
  <c r="AM34" i="14"/>
  <c r="AM35" i="14"/>
  <c r="AM36" i="14"/>
  <c r="AN36" i="14"/>
  <c r="AM37" i="14"/>
  <c r="AM38" i="14"/>
  <c r="AM39" i="14"/>
  <c r="AM40" i="14"/>
  <c r="AM41" i="14"/>
  <c r="AM42" i="14"/>
  <c r="AN42" i="14"/>
  <c r="AM43" i="14"/>
  <c r="AM44" i="14"/>
  <c r="AN44" i="14"/>
  <c r="AM45" i="14"/>
  <c r="AM46" i="14"/>
  <c r="AN46" i="14"/>
  <c r="AM47" i="14"/>
  <c r="AM48" i="14"/>
  <c r="AN48" i="14"/>
  <c r="AM49" i="14"/>
  <c r="AM50" i="14"/>
  <c r="AM51" i="14"/>
  <c r="AJ8" i="14"/>
  <c r="AJ9" i="14"/>
  <c r="AJ10" i="14"/>
  <c r="AJ11" i="14"/>
  <c r="AJ12" i="14"/>
  <c r="AJ13" i="14"/>
  <c r="AJ14" i="14"/>
  <c r="AN14" i="14"/>
  <c r="AJ15" i="14"/>
  <c r="AJ16" i="14"/>
  <c r="AN16" i="14"/>
  <c r="AJ17" i="14"/>
  <c r="AJ18" i="14"/>
  <c r="AJ19" i="14"/>
  <c r="AJ20" i="14"/>
  <c r="AJ21" i="14"/>
  <c r="AJ22" i="14"/>
  <c r="AN22" i="14"/>
  <c r="AJ23" i="14"/>
  <c r="AJ24" i="14"/>
  <c r="AJ25" i="14"/>
  <c r="AJ26" i="14"/>
  <c r="AJ27" i="14"/>
  <c r="AJ28" i="14"/>
  <c r="AJ29" i="14"/>
  <c r="AJ30" i="14"/>
  <c r="AJ31" i="14"/>
  <c r="AN31" i="14"/>
  <c r="AJ32" i="14"/>
  <c r="AJ33" i="14"/>
  <c r="AJ34" i="14"/>
  <c r="AN34" i="14"/>
  <c r="AJ35" i="14"/>
  <c r="AN35" i="14"/>
  <c r="AJ36" i="14"/>
  <c r="AJ37" i="14"/>
  <c r="AJ38" i="14"/>
  <c r="AN38" i="14"/>
  <c r="AJ39" i="14"/>
  <c r="AJ40" i="14"/>
  <c r="AJ41" i="14"/>
  <c r="AJ42" i="14"/>
  <c r="AJ43" i="14"/>
  <c r="AN43" i="14"/>
  <c r="AJ44" i="14"/>
  <c r="AJ45" i="14"/>
  <c r="AN45" i="14"/>
  <c r="AJ46" i="14"/>
  <c r="AJ47" i="14"/>
  <c r="AJ48" i="14"/>
  <c r="AJ49" i="14"/>
  <c r="AJ50" i="14"/>
  <c r="AN50" i="14"/>
  <c r="AJ51"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P9" i="14"/>
  <c r="Q9" i="14"/>
  <c r="P10" i="14"/>
  <c r="Q10" i="14"/>
  <c r="P11" i="14"/>
  <c r="Q11" i="14"/>
  <c r="P12" i="14"/>
  <c r="Q12" i="14"/>
  <c r="P13" i="14"/>
  <c r="Q13" i="14"/>
  <c r="P14" i="14"/>
  <c r="Q14" i="14"/>
  <c r="P15" i="14"/>
  <c r="AB15" i="14"/>
  <c r="Q15" i="14"/>
  <c r="P16" i="14"/>
  <c r="AB16" i="14"/>
  <c r="Q16" i="14"/>
  <c r="AC16" i="14"/>
  <c r="P17" i="14"/>
  <c r="AB17" i="14"/>
  <c r="Q17" i="14"/>
  <c r="P18" i="14"/>
  <c r="AB18" i="14"/>
  <c r="Q18" i="14"/>
  <c r="AC18" i="14"/>
  <c r="P19" i="14"/>
  <c r="AB19" i="14"/>
  <c r="Q19" i="14"/>
  <c r="P20" i="14"/>
  <c r="AB20" i="14"/>
  <c r="Q20" i="14"/>
  <c r="AC20" i="14"/>
  <c r="P21" i="14"/>
  <c r="AB21" i="14"/>
  <c r="Q21" i="14"/>
  <c r="P22" i="14"/>
  <c r="AB22" i="14"/>
  <c r="Q22" i="14"/>
  <c r="AC22" i="14"/>
  <c r="P23" i="14"/>
  <c r="AB23" i="14"/>
  <c r="Q23" i="14"/>
  <c r="P24" i="14"/>
  <c r="AB24" i="14"/>
  <c r="Q24" i="14"/>
  <c r="AC24" i="14"/>
  <c r="P25" i="14"/>
  <c r="AB25" i="14"/>
  <c r="Q25" i="14"/>
  <c r="P26" i="14"/>
  <c r="AB26" i="14"/>
  <c r="Q26" i="14"/>
  <c r="AC26" i="14"/>
  <c r="P27" i="14"/>
  <c r="AB27" i="14"/>
  <c r="Q27" i="14"/>
  <c r="P28" i="14"/>
  <c r="AB28" i="14"/>
  <c r="Q28" i="14"/>
  <c r="AC28" i="14"/>
  <c r="P29" i="14"/>
  <c r="AB29" i="14"/>
  <c r="Q29" i="14"/>
  <c r="P30" i="14"/>
  <c r="AB30" i="14"/>
  <c r="Q30" i="14"/>
  <c r="AC30" i="14"/>
  <c r="P31" i="14"/>
  <c r="AB31" i="14"/>
  <c r="Q31" i="14"/>
  <c r="P32" i="14"/>
  <c r="AB32" i="14"/>
  <c r="Q32" i="14"/>
  <c r="AC32" i="14"/>
  <c r="P33" i="14"/>
  <c r="AB33" i="14"/>
  <c r="Q33" i="14"/>
  <c r="P34" i="14"/>
  <c r="AB34" i="14"/>
  <c r="Q34" i="14"/>
  <c r="AC34" i="14"/>
  <c r="P35" i="14"/>
  <c r="AB35" i="14"/>
  <c r="Q35" i="14"/>
  <c r="P36" i="14"/>
  <c r="AB36" i="14"/>
  <c r="Q36" i="14"/>
  <c r="AC36" i="14"/>
  <c r="P37" i="14"/>
  <c r="AB37" i="14"/>
  <c r="Q37" i="14"/>
  <c r="P38" i="14"/>
  <c r="AB38" i="14"/>
  <c r="Q38" i="14"/>
  <c r="AC38" i="14"/>
  <c r="P39" i="14"/>
  <c r="AB39" i="14"/>
  <c r="Q39" i="14"/>
  <c r="P40" i="14"/>
  <c r="AB40" i="14"/>
  <c r="Q40" i="14"/>
  <c r="AC40" i="14"/>
  <c r="P41" i="14"/>
  <c r="AB41" i="14"/>
  <c r="Q41" i="14"/>
  <c r="P42" i="14"/>
  <c r="AB42" i="14"/>
  <c r="Q42" i="14"/>
  <c r="AC42" i="14"/>
  <c r="P43" i="14"/>
  <c r="AB43" i="14"/>
  <c r="Q43" i="14"/>
  <c r="P44" i="14"/>
  <c r="AB44" i="14"/>
  <c r="Q44" i="14"/>
  <c r="AC44" i="14"/>
  <c r="P45" i="14"/>
  <c r="AB45" i="14"/>
  <c r="Q45" i="14"/>
  <c r="P46" i="14"/>
  <c r="AB46" i="14"/>
  <c r="Q46" i="14"/>
  <c r="AC46" i="14"/>
  <c r="P47" i="14"/>
  <c r="AB47" i="14"/>
  <c r="Q47" i="14"/>
  <c r="P48" i="14"/>
  <c r="AB48" i="14"/>
  <c r="Q48" i="14"/>
  <c r="AC48" i="14"/>
  <c r="P49" i="14"/>
  <c r="AB49" i="14"/>
  <c r="Q49" i="14"/>
  <c r="P50" i="14"/>
  <c r="AB50" i="14"/>
  <c r="Q50" i="14"/>
  <c r="AC50" i="14"/>
  <c r="P51" i="14"/>
  <c r="AB51" i="14"/>
  <c r="Q51" i="14"/>
  <c r="AN47" i="14"/>
  <c r="AJ7" i="14"/>
  <c r="AN18" i="14"/>
  <c r="AN19" i="14"/>
  <c r="AN23" i="14"/>
  <c r="AN27" i="14"/>
  <c r="AN39" i="14"/>
  <c r="AM7" i="14"/>
  <c r="AA7" i="14"/>
  <c r="Z7" i="14"/>
  <c r="AN51" i="14"/>
  <c r="AB10" i="14"/>
  <c r="AN9" i="14"/>
  <c r="AC7" i="14"/>
  <c r="AN11" i="14"/>
  <c r="AC12" i="14"/>
  <c r="AB12" i="14"/>
  <c r="AB13" i="14"/>
  <c r="AC14" i="14"/>
  <c r="AB14" i="14"/>
  <c r="AC51" i="14"/>
  <c r="AC49" i="14"/>
  <c r="AC47" i="14"/>
  <c r="AC45" i="14"/>
  <c r="AC43" i="14"/>
  <c r="AC41" i="14"/>
  <c r="AC39" i="14"/>
  <c r="AC37" i="14"/>
  <c r="AC35" i="14"/>
  <c r="AC33" i="14"/>
  <c r="AC31" i="14"/>
  <c r="AC29" i="14"/>
  <c r="AC27" i="14"/>
  <c r="AC25" i="14"/>
  <c r="AC23" i="14"/>
  <c r="AC21" i="14"/>
  <c r="AC19" i="14"/>
  <c r="AC17" i="14"/>
  <c r="AC15" i="14"/>
  <c r="AC13" i="14"/>
  <c r="AC11" i="14"/>
  <c r="AN41" i="14"/>
  <c r="AN37" i="14"/>
  <c r="AN33" i="14"/>
  <c r="AN29" i="14"/>
  <c r="AN25" i="14"/>
  <c r="AN21" i="14"/>
  <c r="AN24" i="14"/>
  <c r="AN49" i="14"/>
  <c r="AC10" i="14"/>
  <c r="AB9" i="14"/>
  <c r="AC9" i="14"/>
  <c r="AC8" i="14"/>
  <c r="AN10" i="14"/>
  <c r="AN8" i="14"/>
  <c r="AN7" i="14"/>
  <c r="AN13" i="14"/>
  <c r="AB8" i="14"/>
  <c r="AB11" i="14"/>
  <c r="AB7" i="14"/>
  <c r="AN40" i="14"/>
  <c r="AN12" i="14"/>
  <c r="AN12" i="43" l="1"/>
  <c r="AB12" i="43"/>
  <c r="AC12" i="43"/>
  <c r="AN13" i="44"/>
  <c r="AC13" i="44"/>
</calcChain>
</file>

<file path=xl/comments1.xml><?xml version="1.0" encoding="utf-8"?>
<comments xmlns="http://schemas.openxmlformats.org/spreadsheetml/2006/main">
  <authors>
    <author>Author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10.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1.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2.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3.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<sst xmlns="http://schemas.openxmlformats.org/spreadsheetml/2006/main" count="1979" uniqueCount="333">
  <si>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</si>
  <si>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</si>
  <si>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</si>
  <si>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</si>
  <si>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</si>
  <si>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</si>
  <si>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</si>
  <si>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</si>
  <si>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</si>
  <si>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</si>
  <si>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</si>
  <si>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</si>
  <si>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</si>
  <si>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</si>
  <si>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</si>
  <si>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</si>
  <si>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</si>
  <si>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</si>
  <si>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</si>
  <si>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</si>
  <si>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</si>
  <si>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</si>
  <si>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</si>
  <si>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</si>
  <si>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</si>
  <si>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</si>
  <si>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</si>
  <si>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</si>
  <si>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</si>
  <si>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</si>
  <si>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</si>
  <si>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</si>
  <si>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</si>
  <si>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</si>
  <si>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</si>
  <si>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</si>
  <si>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</si>
  <si>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</si>
  <si>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</si>
  <si>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</si>
  <si>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</si>
  <si>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</si>
  <si>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</si>
  <si>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</si>
  <si>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</si>
  <si>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</si>
  <si>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</si>
  <si>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</si>
  <si>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</si>
  <si>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</si>
  <si>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</si>
  <si>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</si>
  <si>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</si>
  <si>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</si>
  <si>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</si>
  <si>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</si>
  <si>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</si>
  <si>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</si>
  <si>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</si>
  <si>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</si>
  <si>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Highways Agency</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</si>
  <si>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</si>
  <si>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</si>
  <si>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</si>
  <si>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</si>
  <si>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</si>
  <si>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</si>
  <si>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</si>
  <si>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</si>
  <si>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</si>
  <si>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</si>
  <si>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</si>
  <si>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</si>
  <si>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</si>
  <si>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</si>
  <si>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</si>
  <si>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</si>
  <si>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</si>
  <si>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</si>
  <si>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</si>
  <si>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</si>
  <si>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</si>
  <si>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</si>
  <si>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</si>
  <si>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</si>
  <si>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</si>
  <si>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</si>
  <si>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</si>
  <si>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</si>
  <si>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</si>
  <si>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</si>
  <si>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</si>
  <si>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</si>
  <si>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</si>
  <si>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</si>
  <si>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</si>
  <si>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</si>
  <si>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</si>
  <si>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</si>
  <si>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</si>
  <si>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</si>
  <si>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</si>
  <si>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</si>
  <si>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</si>
  <si>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</si>
  <si>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</si>
  <si>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</si>
  <si>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</si>
  <si>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</si>
  <si>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</si>
  <si>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</si>
  <si>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</si>
  <si>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</si>
  <si>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</si>
  <si>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</si>
  <si>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</si>
  <si>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</si>
  <si>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</si>
  <si>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</si>
  <si>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</si>
  <si>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</si>
  <si>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</si>
  <si>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</si>
  <si>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</si>
  <si>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</si>
  <si>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</si>
  <si>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</si>
  <si>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</si>
  <si>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</si>
  <si>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</si>
  <si>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</si>
  <si>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</si>
  <si>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</si>
  <si>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</si>
  <si>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</si>
  <si>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</si>
  <si>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</si>
  <si>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</si>
  <si>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</si>
  <si>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</si>
  <si>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</si>
  <si>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</si>
  <si>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</si>
  <si>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</si>
  <si>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</si>
  <si>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</si>
  <si>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</si>
  <si>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</si>
  <si>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</si>
  <si>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</si>
  <si>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</si>
  <si>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</si>
  <si>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</si>
  <si>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</si>
  <si>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</si>
  <si>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</si>
  <si>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</si>
  <si>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</si>
  <si>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</si>
  <si>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</si>
  <si>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</si>
  <si>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</si>
  <si>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</si>
  <si>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</si>
  <si>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</si>
  <si>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</si>
  <si>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</si>
  <si>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</si>
  <si>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</si>
  <si>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</si>
  <si>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</si>
  <si>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</si>
  <si>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</si>
  <si>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</si>
  <si>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</si>
  <si>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</si>
  <si>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</si>
  <si>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</si>
  <si>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</si>
  <si>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</si>
  <si>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</si>
  <si>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</si>
  <si>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</si>
  <si>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</si>
  <si>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</si>
  <si>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</si>
  <si>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</si>
  <si>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</si>
  <si>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</si>
  <si>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</si>
  <si>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</si>
  <si>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</si>
  <si>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</si>
  <si>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</si>
  <si>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</si>
  <si>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</si>
  <si>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</si>
  <si>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</si>
  <si>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</si>
  <si>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</si>
  <si>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</si>
  <si>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</si>
  <si>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</si>
  <si>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</si>
  <si>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</si>
  <si>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</si>
  <si>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</si>
  <si>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</si>
  <si>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</si>
  <si>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</si>
  <si>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</si>
  <si>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</si>
  <si>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</si>
  <si>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</si>
  <si>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</si>
  <si>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</si>
  <si>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</si>
  <si>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</si>
  <si>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</si>
  <si>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</si>
  <si>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</si>
  <si>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</si>
  <si>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</si>
  <si>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</si>
  <si>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</si>
  <si>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</si>
  <si>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</si>
  <si>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</si>
  <si>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</si>
  <si>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</si>
  <si>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</si>
  <si>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</si>
  <si>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</si>
  <si>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</si>
  <si>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</si>
  <si>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</si>
  <si>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</si>
  <si>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</si>
  <si>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</si>
  <si>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</si>
  <si>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</si>
  <si>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</si>
  <si>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</si>
  <si>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</si>
  <si>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</si>
  <si>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</si>
  <si>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</si>
  <si>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</si>
  <si>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</si>
  <si>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</si>
  <si>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</si>
  <si>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</si>
  <si>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</si>
  <si>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</si>
  <si>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</si>
  <si>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</si>
  <si>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</si>
  <si>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</si>
  <si>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</si>
  <si>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</si>
  <si>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</si>
  <si>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</si>
  <si>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</si>
  <si>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</si>
  <si>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</si>
  <si>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</si>
  <si>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</si>
  <si>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</si>
  <si>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</si>
  <si>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</si>
  <si>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</si>
  <si>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</si>
  <si>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</si>
  <si>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</si>
  <si>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</si>
  <si>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</si>
  <si>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</si>
  <si>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</si>
  <si>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</si>
  <si>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</si>
  <si>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</si>
  <si>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</si>
  <si>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</si>
  <si>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</si>
  <si>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</si>
  <si>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</si>
  <si>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</si>
  <si>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</si>
  <si>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</si>
  <si>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</si>
  <si>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</si>
  <si>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</si>
  <si>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</si>
  <si>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</si>
  <si>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</si>
  <si>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</si>
  <si>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</si>
  <si>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</si>
  <si>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</si>
  <si>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</si>
  <si>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</si>
  <si>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</si>
  <si>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</si>
  <si>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</si>
  <si>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</si>
  <si>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</si>
  <si>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</si>
  <si>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</si>
  <si>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</si>
  <si>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</si>
  <si>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</si>
  <si>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</si>
  <si>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</si>
  <si>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</si>
  <si>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</si>
  <si>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</si>
  <si>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</si>
  <si>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</si>
  <si>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</si>
  <si>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</si>
  <si>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</si>
  <si>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</si>
  <si>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</si>
  <si>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</si>
  <si>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Community Rehabilitation Companies x 21</t>
  </si>
  <si>
    <t>Government Owned Companies</t>
  </si>
  <si>
    <t>Animal and Plant Health Agency</t>
  </si>
  <si>
    <t>Defence Electronics and Components Agency</t>
  </si>
  <si>
    <t>Disabled Peoples Employment Corporation</t>
  </si>
  <si>
    <t>Driver and Vehicle Standards Agency</t>
  </si>
  <si>
    <t>Other</t>
  </si>
  <si>
    <t>Defence Equipment and Support</t>
  </si>
  <si>
    <t xml:space="preserve">The minus figure shown for Non-Consolidated Performance Payments relates to overpayments of the performance award to two employees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</si>
</sst>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 numFmtId="187" formatCode="&quot;£&quot;#,##0"/>
    <numFmt numFmtId="188" formatCode="dd/mm/yy;@"/>
    <numFmt numFmtId="189" formatCode="######################################0"/>
    <numFmt numFmtId="190" formatCode="##,###,###,###,###,###,###,###,###,###,###,###,##0"/>
    <numFmt numFmtId="191" formatCode="##,###,###,###,###,###,###,###,###,###,###,###,##0.00"/>
  </numFmts>
  <fonts count="72" x14ac:knownFonts="1">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font>
    <font>
      <sz val="11"/>
      <color indexed="8"/>
      <name val="Calibri"/>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indexed="8"/>
      <name val="Arial"/>
      <family val="2"/>
    </font>
    <font>
      <sz val="12"/>
      <color indexed="9"/>
      <name val="Arial"/>
      <family val="2"/>
    </font>
    <font>
      <sz val="11"/>
      <color indexed="8"/>
      <name val="Arial"/>
      <family val="2"/>
    </font>
    <font>
      <b/>
      <sz val="12"/>
      <color indexed="8"/>
      <name val="Arial"/>
      <family val="2"/>
    </font>
    <font>
      <sz val="14"/>
      <color indexed="8"/>
      <name val="Arial"/>
      <family val="2"/>
    </font>
    <font>
      <sz val="14"/>
      <color indexed="55"/>
      <name val="Calibri"/>
      <family val="2"/>
    </font>
    <font>
      <sz val="14"/>
      <color indexed="8"/>
      <name val="Calibri"/>
      <family val="2"/>
    </font>
    <font>
      <b/>
      <sz val="14"/>
      <color indexed="8"/>
      <name val="Calibri"/>
      <family val="2"/>
    </font>
    <font>
      <b/>
      <u/>
      <sz val="14"/>
      <color indexed="8"/>
      <name val="Calibri"/>
      <family val="2"/>
    </font>
    <font>
      <b/>
      <sz val="18"/>
      <color indexed="8"/>
      <name val="Arial"/>
      <family val="2"/>
    </font>
    <font>
      <b/>
      <sz val="16"/>
      <color indexed="8"/>
      <name val="Calibri"/>
      <family val="2"/>
    </font>
    <font>
      <b/>
      <sz val="16"/>
      <color indexed="8"/>
      <name val="Arial"/>
      <family val="2"/>
    </font>
    <font>
      <b/>
      <u/>
      <sz val="16"/>
      <color indexed="8"/>
      <name val="Calibri"/>
      <family val="2"/>
    </font>
    <font>
      <b/>
      <sz val="14"/>
      <color indexed="8"/>
      <name val="Arial"/>
      <family val="2"/>
    </font>
    <font>
      <sz val="10"/>
      <color indexed="8"/>
      <name val="Arial"/>
      <family val="2"/>
    </font>
    <font>
      <b/>
      <sz val="10"/>
      <color indexed="8"/>
      <name val="Arial"/>
      <family val="2"/>
    </font>
    <font>
      <sz val="12"/>
      <color indexed="55"/>
      <name val="Arial"/>
      <family val="2"/>
    </font>
    <font>
      <sz val="8"/>
      <name val="Arial"/>
      <family val="2"/>
    </font>
    <font>
      <u/>
      <sz val="11"/>
      <color indexed="12"/>
      <name val="Calibri"/>
      <family val="2"/>
    </font>
    <font>
      <sz val="11"/>
      <color indexed="8"/>
      <name val="Arial"/>
      <family val="2"/>
    </font>
    <font>
      <sz val="11"/>
      <color indexed="8"/>
      <name val="Arial"/>
      <family val="2"/>
    </font>
    <font>
      <sz val="11"/>
      <color theme="1"/>
      <name val="Calibri"/>
      <family val="2"/>
      <scheme val="minor"/>
    </font>
    <font>
      <u/>
      <sz val="11"/>
      <color theme="10"/>
      <name val="Calibri"/>
      <family val="2"/>
    </font>
    <font>
      <u/>
      <sz val="12"/>
      <color theme="10"/>
      <name val="Arial"/>
      <family val="2"/>
    </font>
    <font>
      <sz val="12"/>
      <color theme="1"/>
      <name val="Arial"/>
      <family val="2"/>
    </font>
    <font>
      <sz val="11"/>
      <color theme="1"/>
      <name val="Arial"/>
      <family val="2"/>
    </font>
    <font>
      <sz val="10"/>
      <name val="Arial Unicode MS"/>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indexed="55"/>
        <bgColor indexed="64"/>
      </patternFill>
    </fill>
    <fill>
      <patternFill patternType="solid">
        <fgColor indexed="13"/>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78">
    <xf numFmtId="0" fontId="0" fillId="0" borderId="0"/>
    <xf numFmtId="0" fontId="22" fillId="0" borderId="0"/>
    <xf numFmtId="0" fontId="26" fillId="0" borderId="0"/>
    <xf numFmtId="0" fontId="20" fillId="0" borderId="0"/>
    <xf numFmtId="0" fontId="19" fillId="0" borderId="0"/>
    <xf numFmtId="0" fontId="18" fillId="0" borderId="0"/>
    <xf numFmtId="0" fontId="19" fillId="0" borderId="0"/>
    <xf numFmtId="0" fontId="19" fillId="0" borderId="0"/>
    <xf numFmtId="0" fontId="3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164" fontId="22" fillId="0" borderId="0" applyFont="0" applyFill="0" applyBorder="0" applyAlignment="0" applyProtection="0"/>
    <xf numFmtId="165" fontId="31" fillId="2" borderId="0" applyNumberFormat="0">
      <protection locked="0"/>
    </xf>
    <xf numFmtId="43" fontId="22" fillId="0" borderId="0" applyFont="0" applyFill="0" applyBorder="0" applyAlignment="0" applyProtection="0"/>
    <xf numFmtId="43" fontId="30" fillId="0" borderId="0" applyFont="0" applyFill="0" applyBorder="0" applyAlignment="0" applyProtection="0"/>
    <xf numFmtId="43" fontId="2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21" fillId="0" borderId="0" applyFont="0" applyFill="0" applyBorder="0" applyAlignment="0" applyProtection="0"/>
    <xf numFmtId="44" fontId="30" fillId="0" borderId="0" applyFont="0" applyFill="0" applyBorder="0" applyAlignment="0" applyProtection="0"/>
    <xf numFmtId="44" fontId="21" fillId="0" borderId="0" applyFont="0" applyFill="0" applyBorder="0" applyAlignment="0" applyProtection="0"/>
    <xf numFmtId="166"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14" fontId="22" fillId="0" borderId="0" applyFont="0" applyFill="0" applyBorder="0" applyAlignment="0" applyProtection="0"/>
    <xf numFmtId="0" fontId="29"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22" fillId="0" borderId="0" applyNumberFormat="0" applyFont="0" applyFill="0" applyBorder="0" applyProtection="0"/>
    <xf numFmtId="0" fontId="22" fillId="0" borderId="0" applyNumberFormat="0" applyFont="0" applyFill="0" applyBorder="0" applyProtection="0"/>
    <xf numFmtId="0" fontId="22" fillId="0" borderId="0" applyNumberFormat="0" applyFont="0" applyFill="0" applyBorder="0" applyProtection="0">
      <alignment vertical="top"/>
    </xf>
    <xf numFmtId="20" fontId="22" fillId="0" borderId="0" applyFont="0" applyFill="0" applyBorder="0" applyAlignment="0" applyProtection="0"/>
    <xf numFmtId="169" fontId="22" fillId="0" borderId="0" applyFont="0" applyFill="0" applyBorder="0" applyAlignment="0" applyProtection="0"/>
    <xf numFmtId="0" fontId="66" fillId="0" borderId="0"/>
    <xf numFmtId="0" fontId="66" fillId="0" borderId="0"/>
    <xf numFmtId="0" fontId="66" fillId="0" borderId="0"/>
    <xf numFmtId="0" fontId="19" fillId="0" borderId="0"/>
    <xf numFmtId="0" fontId="22" fillId="0" borderId="0" applyNumberFormat="0" applyFill="0" applyBorder="0" applyAlignment="0" applyProtection="0"/>
    <xf numFmtId="0" fontId="66" fillId="0" borderId="0"/>
    <xf numFmtId="0" fontId="66" fillId="0" borderId="0"/>
    <xf numFmtId="0" fontId="66" fillId="0" borderId="0"/>
    <xf numFmtId="0" fontId="26" fillId="0" borderId="0"/>
    <xf numFmtId="0" fontId="20" fillId="0" borderId="0"/>
    <xf numFmtId="0" fontId="19" fillId="0" borderId="0"/>
    <xf numFmtId="0" fontId="18" fillId="0" borderId="0"/>
    <xf numFmtId="0" fontId="19" fillId="0" borderId="0"/>
    <xf numFmtId="0" fontId="19" fillId="0" borderId="0"/>
    <xf numFmtId="0" fontId="30" fillId="0" borderId="0"/>
    <xf numFmtId="0" fontId="21" fillId="0" borderId="0"/>
    <xf numFmtId="0" fontId="21" fillId="0" borderId="0"/>
    <xf numFmtId="0" fontId="66" fillId="0" borderId="0"/>
    <xf numFmtId="0" fontId="66" fillId="0" borderId="0"/>
    <xf numFmtId="0" fontId="66" fillId="0" borderId="0"/>
    <xf numFmtId="0" fontId="66" fillId="0" borderId="0"/>
    <xf numFmtId="0" fontId="66" fillId="0" borderId="0"/>
    <xf numFmtId="0" fontId="66" fillId="0" borderId="0"/>
    <xf numFmtId="0" fontId="20" fillId="0" borderId="0"/>
    <xf numFmtId="0" fontId="70" fillId="0" borderId="0"/>
    <xf numFmtId="0" fontId="27" fillId="0" borderId="0"/>
    <xf numFmtId="0" fontId="24" fillId="0" borderId="0"/>
    <xf numFmtId="0" fontId="22" fillId="0" borderId="0"/>
    <xf numFmtId="0" fontId="22" fillId="0" borderId="0"/>
    <xf numFmtId="0" fontId="24" fillId="0" borderId="0"/>
    <xf numFmtId="0" fontId="22" fillId="0" borderId="0"/>
    <xf numFmtId="0" fontId="30" fillId="0" borderId="0"/>
    <xf numFmtId="0" fontId="21" fillId="0" borderId="0"/>
    <xf numFmtId="0" fontId="21" fillId="0" borderId="0"/>
    <xf numFmtId="0" fontId="69" fillId="0" borderId="0"/>
    <xf numFmtId="40" fontId="33" fillId="3" borderId="0">
      <alignment horizontal="right"/>
    </xf>
    <xf numFmtId="9" fontId="47" fillId="0" borderId="0" applyFont="0" applyFill="0" applyBorder="0" applyAlignment="0" applyProtection="0"/>
    <xf numFmtId="9" fontId="64" fillId="0" borderId="0" applyFont="0" applyFill="0" applyBorder="0" applyAlignment="0" applyProtection="0"/>
    <xf numFmtId="9" fontId="65" fillId="0" borderId="0" applyFont="0" applyFill="0" applyBorder="0" applyAlignment="0" applyProtection="0"/>
    <xf numFmtId="170" fontId="22"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173" fontId="22" fillId="0" borderId="0" applyFont="0" applyFill="0" applyBorder="0" applyAlignment="0" applyProtection="0"/>
    <xf numFmtId="174" fontId="22" fillId="0" borderId="0" applyFont="0" applyFill="0" applyBorder="0" applyAlignment="0" applyProtection="0"/>
    <xf numFmtId="175" fontId="22" fillId="0" borderId="0" applyFont="0" applyFill="0" applyBorder="0" applyAlignment="0" applyProtection="0"/>
    <xf numFmtId="176" fontId="22" fillId="0" borderId="0" applyFont="0" applyFill="0" applyBorder="0" applyAlignment="0" applyProtection="0"/>
    <xf numFmtId="177" fontId="22" fillId="0" borderId="0" applyFont="0" applyFill="0" applyBorder="0" applyAlignment="0" applyProtection="0"/>
    <xf numFmtId="178" fontId="22" fillId="0" borderId="0" applyFont="0" applyFill="0" applyBorder="0" applyAlignment="0" applyProtection="0"/>
    <xf numFmtId="179" fontId="22" fillId="0" borderId="0" applyFont="0" applyFill="0" applyBorder="0" applyAlignment="0" applyProtection="0"/>
    <xf numFmtId="180" fontId="22" fillId="0" borderId="0" applyFont="0" applyFill="0" applyBorder="0" applyAlignment="0" applyProtection="0"/>
    <xf numFmtId="181" fontId="22" fillId="0" borderId="0" applyFont="0" applyFill="0" applyBorder="0" applyAlignment="0" applyProtection="0"/>
    <xf numFmtId="182" fontId="22" fillId="0" borderId="0" applyFont="0" applyFill="0" applyBorder="0" applyAlignment="0" applyProtection="0"/>
    <xf numFmtId="183" fontId="22"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7" fillId="0" borderId="0"/>
    <xf numFmtId="0" fontId="18" fillId="0" borderId="0"/>
    <xf numFmtId="9" fontId="70"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6" fillId="0" borderId="0"/>
    <xf numFmtId="0" fontId="16" fillId="0" borderId="0"/>
    <xf numFmtId="0" fontId="71" fillId="0" borderId="0"/>
    <xf numFmtId="0" fontId="16" fillId="0" borderId="0"/>
    <xf numFmtId="0" fontId="15" fillId="0" borderId="0"/>
    <xf numFmtId="0" fontId="15" fillId="0" borderId="0"/>
    <xf numFmtId="0" fontId="14" fillId="0" borderId="0"/>
    <xf numFmtId="0" fontId="13" fillId="0" borderId="0"/>
    <xf numFmtId="0" fontId="13" fillId="0" borderId="0"/>
    <xf numFmtId="0" fontId="18" fillId="0" borderId="0"/>
    <xf numFmtId="0" fontId="13" fillId="0" borderId="0"/>
    <xf numFmtId="0" fontId="13" fillId="0" borderId="0"/>
    <xf numFmtId="0" fontId="18" fillId="0" borderId="0"/>
    <xf numFmtId="0" fontId="12" fillId="0" borderId="0"/>
    <xf numFmtId="0" fontId="12" fillId="0" borderId="0"/>
    <xf numFmtId="0" fontId="12" fillId="0" borderId="0"/>
    <xf numFmtId="0" fontId="12" fillId="0" borderId="0"/>
    <xf numFmtId="0" fontId="11" fillId="0" borderId="0"/>
    <xf numFmtId="0" fontId="11"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1" fillId="0" borderId="0"/>
    <xf numFmtId="0" fontId="1" fillId="0" borderId="0"/>
  </cellStyleXfs>
  <cellXfs count="247">
    <xf numFmtId="0" fontId="0" fillId="0" borderId="0" xfId="0"/>
    <xf numFmtId="0" fontId="0" fillId="3" borderId="0" xfId="0" applyFont="1" applyFill="1" applyBorder="1" applyAlignment="1" applyProtection="1">
      <alignment vertical="center"/>
      <protection locked="0"/>
    </xf>
    <xf numFmtId="0" fontId="0" fillId="3"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3" borderId="1" xfId="0" applyFont="1" applyFill="1" applyBorder="1" applyAlignment="1" applyProtection="1">
      <alignment vertical="center"/>
      <protection locked="0"/>
    </xf>
    <xf numFmtId="0" fontId="22" fillId="3" borderId="0" xfId="77" applyFill="1"/>
    <xf numFmtId="0" fontId="22" fillId="3" borderId="0" xfId="77" applyFill="1" applyAlignment="1">
      <alignment wrapText="1"/>
    </xf>
    <xf numFmtId="0" fontId="22" fillId="3" borderId="1" xfId="77" applyFont="1" applyFill="1" applyBorder="1" applyAlignment="1">
      <alignment horizontal="left" vertical="center" wrapText="1"/>
    </xf>
    <xf numFmtId="0" fontId="22" fillId="3" borderId="0" xfId="77" applyFont="1" applyFill="1" applyAlignment="1">
      <alignment vertical="center"/>
    </xf>
    <xf numFmtId="0" fontId="22" fillId="3" borderId="1" xfId="77" applyFont="1" applyFill="1" applyBorder="1" applyAlignment="1">
      <alignment vertical="center" wrapText="1"/>
    </xf>
    <xf numFmtId="0" fontId="22" fillId="4" borderId="1" xfId="77" applyFont="1" applyFill="1" applyBorder="1" applyAlignment="1">
      <alignment horizontal="left" vertical="center" wrapText="1"/>
    </xf>
    <xf numFmtId="0" fontId="0" fillId="3" borderId="0" xfId="0" applyFill="1"/>
    <xf numFmtId="0" fontId="48" fillId="3" borderId="0" xfId="0" applyFont="1" applyFill="1"/>
    <xf numFmtId="0" fontId="49" fillId="3" borderId="0" xfId="0" applyFont="1" applyFill="1"/>
    <xf numFmtId="0" fontId="50" fillId="3" borderId="0" xfId="0" applyFont="1" applyFill="1" applyBorder="1" applyAlignment="1">
      <alignment horizontal="left" vertical="center"/>
    </xf>
    <xf numFmtId="0" fontId="51" fillId="3" borderId="0" xfId="0" applyFont="1" applyFill="1" applyBorder="1" applyAlignment="1"/>
    <xf numFmtId="0" fontId="49" fillId="3" borderId="0" xfId="0" applyFont="1" applyFill="1" applyBorder="1"/>
    <xf numFmtId="0" fontId="52" fillId="3" borderId="0" xfId="0" applyFont="1" applyFill="1" applyBorder="1" applyAlignment="1">
      <alignment vertical="center"/>
    </xf>
    <xf numFmtId="0" fontId="53" fillId="3" borderId="0" xfId="0" applyFont="1" applyFill="1" applyBorder="1" applyAlignment="1"/>
    <xf numFmtId="0" fontId="35" fillId="0" borderId="1" xfId="77"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54" fillId="3" borderId="0" xfId="0" applyFont="1" applyFill="1"/>
    <xf numFmtId="0" fontId="0" fillId="3" borderId="0" xfId="0" applyFill="1" applyAlignment="1"/>
    <xf numFmtId="0" fontId="46" fillId="3" borderId="0" xfId="0" applyFont="1" applyFill="1" applyAlignment="1"/>
    <xf numFmtId="0" fontId="55" fillId="3" borderId="0" xfId="0" applyFont="1" applyFill="1" applyBorder="1" applyAlignment="1">
      <alignment horizontal="right" vertical="center"/>
    </xf>
    <xf numFmtId="0" fontId="56" fillId="3" borderId="0" xfId="0" applyFont="1" applyFill="1" applyAlignment="1">
      <alignment horizontal="right"/>
    </xf>
    <xf numFmtId="0" fontId="56" fillId="3" borderId="0" xfId="0" applyFont="1" applyFill="1"/>
    <xf numFmtId="0" fontId="50" fillId="3" borderId="0" xfId="0" applyFont="1" applyFill="1" applyBorder="1" applyAlignment="1">
      <alignment vertical="center" wrapText="1"/>
    </xf>
    <xf numFmtId="0" fontId="57" fillId="3" borderId="0" xfId="0" applyFont="1" applyFill="1" applyBorder="1" applyAlignment="1"/>
    <xf numFmtId="0" fontId="0" fillId="3" borderId="0" xfId="0" applyFill="1" applyBorder="1" applyAlignment="1">
      <alignment wrapText="1"/>
    </xf>
    <xf numFmtId="0" fontId="48" fillId="3" borderId="0" xfId="0" applyFont="1" applyFill="1" applyBorder="1" applyAlignment="1">
      <alignment wrapText="1"/>
    </xf>
    <xf numFmtId="185" fontId="0" fillId="3" borderId="0" xfId="0" applyNumberFormat="1" applyFill="1" applyBorder="1" applyAlignment="1">
      <alignment wrapText="1"/>
    </xf>
    <xf numFmtId="0" fontId="22" fillId="3" borderId="1" xfId="77" applyFont="1" applyFill="1" applyBorder="1" applyAlignment="1">
      <alignment vertical="top" wrapText="1"/>
    </xf>
    <xf numFmtId="0" fontId="22" fillId="3" borderId="1" xfId="77" applyFill="1" applyBorder="1" applyAlignment="1">
      <alignment wrapText="1"/>
    </xf>
    <xf numFmtId="0" fontId="45" fillId="5" borderId="0" xfId="71" applyFont="1" applyFill="1" applyBorder="1" applyAlignment="1">
      <alignment vertical="top" wrapText="1"/>
    </xf>
    <xf numFmtId="0" fontId="45" fillId="0" borderId="0" xfId="71" applyFont="1" applyFill="1" applyBorder="1" applyAlignment="1">
      <alignment vertical="center" wrapText="1"/>
    </xf>
    <xf numFmtId="0" fontId="45" fillId="0" borderId="0" xfId="71" applyFont="1" applyFill="1" applyBorder="1"/>
    <xf numFmtId="0" fontId="45" fillId="0" borderId="0" xfId="71" applyFont="1" applyFill="1" applyBorder="1" applyAlignment="1">
      <alignment vertical="top" wrapText="1"/>
    </xf>
    <xf numFmtId="0" fontId="45" fillId="5" borderId="0" xfId="71" applyFont="1" applyFill="1" applyBorder="1"/>
    <xf numFmtId="0" fontId="45" fillId="0" borderId="0" xfId="71" applyFont="1" applyFill="1" applyBorder="1" applyAlignment="1">
      <alignment vertical="center"/>
    </xf>
    <xf numFmtId="0" fontId="0" fillId="0" borderId="0" xfId="0" applyFont="1" applyFill="1" applyBorder="1"/>
    <xf numFmtId="184" fontId="45" fillId="0" borderId="0" xfId="71" applyNumberFormat="1" applyFont="1" applyFill="1" applyBorder="1"/>
    <xf numFmtId="0" fontId="24" fillId="0" borderId="0" xfId="0" applyFont="1" applyFill="1" applyBorder="1" applyAlignment="1"/>
    <xf numFmtId="0" fontId="35" fillId="4" borderId="1" xfId="0" applyFont="1" applyFill="1" applyBorder="1" applyAlignment="1">
      <alignment wrapText="1"/>
    </xf>
    <xf numFmtId="0" fontId="35" fillId="4" borderId="1" xfId="0" applyFont="1" applyFill="1" applyBorder="1" applyAlignment="1">
      <alignment horizontal="center" wrapText="1"/>
    </xf>
    <xf numFmtId="0" fontId="24" fillId="3" borderId="1" xfId="0" applyFont="1" applyFill="1" applyBorder="1" applyAlignment="1">
      <alignment vertical="center"/>
    </xf>
    <xf numFmtId="0" fontId="24" fillId="3" borderId="1" xfId="0" applyFont="1" applyFill="1" applyBorder="1" applyAlignment="1">
      <alignment horizontal="left" vertical="center" wrapText="1"/>
    </xf>
    <xf numFmtId="0" fontId="24" fillId="3" borderId="1" xfId="0" applyFont="1" applyFill="1" applyBorder="1" applyAlignment="1">
      <alignment horizontal="center" vertical="center"/>
    </xf>
    <xf numFmtId="0" fontId="29" fillId="3" borderId="1" xfId="35" applyFill="1" applyBorder="1" applyAlignment="1" applyProtection="1">
      <alignment vertical="center" wrapText="1"/>
    </xf>
    <xf numFmtId="0" fontId="24" fillId="3" borderId="1" xfId="0" applyFont="1" applyFill="1" applyBorder="1" applyAlignment="1">
      <alignment horizontal="left" vertical="top" wrapText="1"/>
    </xf>
    <xf numFmtId="0" fontId="0" fillId="3" borderId="0" xfId="0" applyFont="1" applyFill="1" applyAlignment="1" applyProtection="1">
      <alignment vertical="center"/>
    </xf>
    <xf numFmtId="0" fontId="0" fillId="3"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6"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6" borderId="1" xfId="0" applyNumberFormat="1" applyFill="1" applyBorder="1" applyAlignment="1" applyProtection="1">
      <alignment horizontal="right" vertical="center"/>
    </xf>
    <xf numFmtId="0" fontId="45" fillId="5" borderId="1" xfId="71" applyFont="1" applyFill="1" applyBorder="1"/>
    <xf numFmtId="0" fontId="45" fillId="5" borderId="1" xfId="71" applyFont="1" applyFill="1" applyBorder="1" applyAlignment="1">
      <alignment vertical="top" wrapText="1"/>
    </xf>
    <xf numFmtId="0" fontId="58" fillId="3" borderId="0" xfId="0" applyFont="1" applyFill="1" applyBorder="1" applyAlignment="1">
      <alignment horizontal="right"/>
    </xf>
    <xf numFmtId="0" fontId="0" fillId="0" borderId="1" xfId="0" applyBorder="1" applyAlignment="1" applyProtection="1">
      <alignment vertical="center" wrapText="1"/>
      <protection locked="0"/>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24" fillId="6" borderId="3" xfId="0" applyFont="1" applyFill="1" applyBorder="1" applyAlignment="1" applyProtection="1">
      <alignment horizontal="center" vertical="center"/>
    </xf>
    <xf numFmtId="0" fontId="24" fillId="6" borderId="3" xfId="0" applyFont="1" applyFill="1" applyBorder="1" applyAlignment="1" applyProtection="1">
      <alignment horizontal="center" vertical="center" wrapText="1"/>
    </xf>
    <xf numFmtId="0" fontId="59" fillId="3" borderId="0" xfId="71" applyFont="1" applyFill="1"/>
    <xf numFmtId="3" fontId="59" fillId="3" borderId="0" xfId="71" applyNumberFormat="1" applyFont="1" applyFill="1"/>
    <xf numFmtId="0" fontId="59" fillId="3" borderId="1" xfId="71" applyFont="1" applyFill="1" applyBorder="1"/>
    <xf numFmtId="0" fontId="22" fillId="3" borderId="1" xfId="71" applyFont="1" applyFill="1" applyBorder="1" applyAlignment="1"/>
    <xf numFmtId="0" fontId="22" fillId="3" borderId="1" xfId="71" applyFont="1" applyFill="1" applyBorder="1"/>
    <xf numFmtId="0" fontId="22" fillId="3" borderId="1" xfId="71" applyNumberFormat="1" applyFont="1" applyFill="1" applyBorder="1" applyAlignment="1"/>
    <xf numFmtId="0" fontId="22" fillId="3" borderId="0" xfId="71" applyFont="1" applyFill="1"/>
    <xf numFmtId="0" fontId="59" fillId="3" borderId="4" xfId="71" applyFont="1" applyFill="1" applyBorder="1"/>
    <xf numFmtId="0" fontId="22" fillId="3" borderId="4" xfId="71" applyFont="1" applyFill="1" applyBorder="1" applyAlignment="1"/>
    <xf numFmtId="0" fontId="60" fillId="3" borderId="0" xfId="71" applyFont="1" applyFill="1" applyBorder="1"/>
    <xf numFmtId="3" fontId="60" fillId="3" borderId="0" xfId="71" applyNumberFormat="1" applyFont="1" applyFill="1" applyBorder="1"/>
    <xf numFmtId="0" fontId="22" fillId="6" borderId="1" xfId="0" applyFont="1" applyFill="1" applyBorder="1" applyAlignment="1" applyProtection="1">
      <alignment horizontal="center" vertical="center" wrapText="1"/>
      <protection locked="0"/>
    </xf>
    <xf numFmtId="0" fontId="0" fillId="0" borderId="0" xfId="0" applyFill="1" applyBorder="1"/>
    <xf numFmtId="0" fontId="22" fillId="0" borderId="1" xfId="51" applyFont="1" applyBorder="1" applyAlignment="1" applyProtection="1">
      <alignment vertical="center" wrapText="1"/>
      <protection locked="0"/>
    </xf>
    <xf numFmtId="0" fontId="24" fillId="0" borderId="0" xfId="51" applyFont="1" applyBorder="1" applyAlignment="1" applyProtection="1">
      <alignment vertical="center" wrapText="1"/>
      <protection locked="0"/>
    </xf>
    <xf numFmtId="0" fontId="0" fillId="0" borderId="0" xfId="71" applyFont="1" applyFill="1" applyBorder="1"/>
    <xf numFmtId="0" fontId="0" fillId="0" borderId="0" xfId="71" applyFont="1" applyFill="1" applyBorder="1" applyAlignment="1">
      <alignment vertical="top" wrapText="1"/>
    </xf>
    <xf numFmtId="1" fontId="0" fillId="0" borderId="1" xfId="0" applyNumberFormat="1" applyFont="1" applyBorder="1" applyAlignment="1" applyProtection="1">
      <alignment horizontal="right" vertical="center" wrapText="1"/>
      <protection locked="0"/>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8" fontId="0" fillId="3" borderId="1" xfId="0" applyNumberFormat="1" applyFont="1" applyFill="1" applyBorder="1" applyAlignment="1" applyProtection="1">
      <alignment vertical="center"/>
      <protection locked="0"/>
    </xf>
    <xf numFmtId="1" fontId="0" fillId="4" borderId="1" xfId="0" applyNumberFormat="1" applyFill="1" applyBorder="1" applyAlignment="1" applyProtection="1">
      <alignment horizontal="right" vertical="center"/>
    </xf>
    <xf numFmtId="187" fontId="0" fillId="3" borderId="1" xfId="0" applyNumberFormat="1" applyFill="1" applyBorder="1" applyAlignment="1" applyProtection="1">
      <alignment horizontal="right" vertical="center"/>
      <protection locked="0"/>
    </xf>
    <xf numFmtId="187" fontId="0" fillId="6" borderId="1" xfId="0" applyNumberFormat="1" applyFill="1" applyBorder="1" applyAlignment="1" applyProtection="1">
      <alignment horizontal="right" vertical="center"/>
    </xf>
    <xf numFmtId="187" fontId="0" fillId="6" borderId="1" xfId="0" applyNumberFormat="1" applyFont="1" applyFill="1" applyBorder="1" applyAlignment="1" applyProtection="1">
      <alignment horizontal="right" vertical="center"/>
    </xf>
    <xf numFmtId="187" fontId="0" fillId="8" borderId="1" xfId="0" applyNumberFormat="1" applyFill="1" applyBorder="1" applyAlignment="1" applyProtection="1">
      <alignment horizontal="right" vertical="center"/>
      <protection locked="0"/>
    </xf>
    <xf numFmtId="0" fontId="0" fillId="0" borderId="1" xfId="0" applyFont="1" applyBorder="1" applyAlignment="1" applyProtection="1">
      <alignment horizontal="right" vertical="center" wrapText="1"/>
      <protection locked="0"/>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24" fillId="6" borderId="3" xfId="0" applyFont="1" applyFill="1" applyBorder="1" applyAlignment="1" applyProtection="1">
      <alignment horizontal="center" vertical="center" wrapText="1"/>
    </xf>
    <xf numFmtId="186" fontId="0" fillId="0" borderId="1" xfId="0" applyNumberFormat="1" applyFont="1" applyBorder="1" applyAlignment="1" applyProtection="1">
      <alignment horizontal="right" vertical="center"/>
      <protection locked="0"/>
    </xf>
    <xf numFmtId="0" fontId="0" fillId="0" borderId="1" xfId="0" applyBorder="1" applyAlignment="1" applyProtection="1">
      <alignment horizontal="right" vertical="center" wrapText="1"/>
      <protection locked="0"/>
    </xf>
    <xf numFmtId="186" fontId="0" fillId="8" borderId="1" xfId="0" applyNumberFormat="1" applyFill="1" applyBorder="1" applyAlignment="1" applyProtection="1">
      <alignment horizontal="right" vertical="center"/>
      <protection locked="0"/>
    </xf>
    <xf numFmtId="0" fontId="0" fillId="0" borderId="1" xfId="0" applyFont="1" applyBorder="1" applyAlignment="1" applyProtection="1">
      <alignment horizontal="right" vertical="center" wrapText="1"/>
      <protection locked="0"/>
    </xf>
    <xf numFmtId="190" fontId="0" fillId="0" borderId="1" xfId="0" applyNumberFormat="1" applyFont="1" applyBorder="1" applyAlignment="1" applyProtection="1">
      <alignment horizontal="right" vertical="center" wrapText="1"/>
      <protection locked="0"/>
    </xf>
    <xf numFmtId="0" fontId="0" fillId="0" borderId="17" xfId="0" applyBorder="1" applyAlignment="1" applyProtection="1">
      <alignment horizontal="right" vertical="center" wrapText="1"/>
      <protection locked="0"/>
    </xf>
    <xf numFmtId="0" fontId="0" fillId="0" borderId="17" xfId="0" applyFont="1" applyBorder="1" applyAlignment="1" applyProtection="1">
      <alignment horizontal="right" vertical="center" wrapText="1"/>
      <protection locked="0"/>
    </xf>
    <xf numFmtId="1" fontId="0" fillId="0" borderId="17" xfId="0" applyNumberFormat="1" applyFont="1" applyBorder="1" applyAlignment="1" applyProtection="1">
      <alignment horizontal="right" vertical="center" wrapText="1"/>
      <protection locked="0"/>
    </xf>
    <xf numFmtId="187" fontId="0" fillId="0" borderId="17" xfId="0" applyNumberFormat="1" applyBorder="1" applyAlignment="1" applyProtection="1">
      <alignment horizontal="right" vertical="center"/>
      <protection locked="0"/>
    </xf>
    <xf numFmtId="187" fontId="0" fillId="0" borderId="17" xfId="0" applyNumberFormat="1" applyFont="1" applyBorder="1" applyAlignment="1" applyProtection="1">
      <alignment horizontal="right" vertical="center"/>
      <protection locked="0"/>
    </xf>
    <xf numFmtId="186" fontId="0" fillId="8" borderId="17" xfId="0" applyNumberFormat="1" applyFill="1" applyBorder="1" applyAlignment="1" applyProtection="1">
      <alignment horizontal="right" vertical="center"/>
      <protection locked="0"/>
    </xf>
    <xf numFmtId="187" fontId="0" fillId="8" borderId="17" xfId="0" applyNumberFormat="1" applyFill="1" applyBorder="1" applyAlignment="1" applyProtection="1">
      <alignment horizontal="right" vertical="center"/>
      <protection locked="0"/>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24" fillId="6" borderId="3" xfId="0" applyFont="1"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24" fillId="6" borderId="3" xfId="0" applyFont="1" applyFill="1" applyBorder="1" applyAlignment="1" applyProtection="1">
      <alignment horizontal="center" vertical="center" wrapText="1"/>
    </xf>
    <xf numFmtId="0" fontId="0" fillId="0" borderId="1" xfId="0" applyFont="1" applyFill="1" applyBorder="1" applyAlignment="1" applyProtection="1">
      <alignment horizontal="right" vertical="center" wrapText="1"/>
      <protection locked="0"/>
    </xf>
    <xf numFmtId="0" fontId="0" fillId="8" borderId="1" xfId="0" applyFont="1" applyFill="1" applyBorder="1" applyAlignment="1" applyProtection="1">
      <alignment horizontal="right" vertical="center" wrapText="1"/>
      <protection locked="0"/>
    </xf>
    <xf numFmtId="0" fontId="0" fillId="8" borderId="1" xfId="0" applyFill="1" applyBorder="1" applyAlignment="1" applyProtection="1">
      <alignment horizontal="right" vertical="center" wrapText="1"/>
      <protection locked="0"/>
    </xf>
    <xf numFmtId="0" fontId="0" fillId="8" borderId="17" xfId="0" applyFill="1" applyBorder="1" applyAlignment="1" applyProtection="1">
      <alignment horizontal="right" vertical="center" wrapText="1"/>
      <protection locked="0"/>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24" fillId="6" borderId="3" xfId="0" applyFont="1" applyFill="1" applyBorder="1" applyAlignment="1" applyProtection="1">
      <alignment horizontal="center" vertical="center" wrapText="1"/>
    </xf>
    <xf numFmtId="187" fontId="0" fillId="3" borderId="17" xfId="0" applyNumberFormat="1" applyFill="1" applyBorder="1" applyAlignment="1" applyProtection="1">
      <alignment horizontal="right" vertical="center"/>
      <protection locked="0"/>
    </xf>
    <xf numFmtId="0" fontId="24" fillId="6" borderId="3"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24" fillId="6" borderId="3"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1" fontId="0" fillId="0" borderId="1" xfId="0" applyNumberFormat="1" applyFont="1" applyFill="1" applyBorder="1" applyAlignment="1" applyProtection="1">
      <alignment horizontal="right" vertical="center" wrapText="1"/>
      <protection locked="0"/>
    </xf>
    <xf numFmtId="190" fontId="47" fillId="8" borderId="5" xfId="0" applyNumberFormat="1" applyFont="1" applyFill="1" applyBorder="1" applyAlignment="1">
      <alignment horizontal="right" vertical="center"/>
    </xf>
    <xf numFmtId="190" fontId="47" fillId="3" borderId="5" xfId="0" applyNumberFormat="1" applyFont="1" applyFill="1" applyBorder="1" applyAlignment="1">
      <alignment horizontal="right" vertical="center"/>
    </xf>
    <xf numFmtId="189" fontId="47" fillId="3" borderId="5" xfId="0" applyNumberFormat="1" applyFont="1" applyFill="1" applyBorder="1" applyAlignment="1">
      <alignment horizontal="right" vertical="center"/>
    </xf>
    <xf numFmtId="0" fontId="0" fillId="3" borderId="1" xfId="0" applyFont="1" applyFill="1" applyBorder="1" applyAlignment="1" applyProtection="1">
      <alignment vertical="center" wrapText="1"/>
      <protection locked="0"/>
    </xf>
    <xf numFmtId="191" fontId="47" fillId="3" borderId="5" xfId="0" applyNumberFormat="1" applyFont="1" applyFill="1" applyBorder="1" applyAlignment="1">
      <alignment horizontal="right" vertical="center"/>
    </xf>
    <xf numFmtId="190" fontId="21" fillId="8" borderId="5" xfId="0" applyNumberFormat="1" applyFont="1" applyFill="1" applyBorder="1" applyAlignment="1">
      <alignment horizontal="right" vertical="center"/>
    </xf>
    <xf numFmtId="190" fontId="21" fillId="3" borderId="5" xfId="0" applyNumberFormat="1" applyFont="1" applyFill="1" applyBorder="1" applyAlignment="1">
      <alignment horizontal="right" vertical="center"/>
    </xf>
    <xf numFmtId="189" fontId="21" fillId="3" borderId="5" xfId="0" applyNumberFormat="1" applyFont="1" applyFill="1" applyBorder="1" applyAlignment="1">
      <alignment horizontal="right" vertical="center"/>
    </xf>
    <xf numFmtId="0" fontId="24" fillId="6" borderId="3"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24" fillId="6" borderId="3" xfId="0" applyFont="1" applyFill="1" applyBorder="1" applyAlignment="1" applyProtection="1">
      <alignment horizontal="center" vertical="center" wrapText="1"/>
    </xf>
    <xf numFmtId="0" fontId="24" fillId="6" borderId="3"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1" fontId="0" fillId="0" borderId="17" xfId="0" applyNumberFormat="1" applyBorder="1" applyAlignment="1" applyProtection="1">
      <alignment horizontal="right" vertical="center" wrapText="1"/>
      <protection locked="0"/>
    </xf>
    <xf numFmtId="0" fontId="0" fillId="0" borderId="17" xfId="0" applyFont="1" applyBorder="1" applyAlignment="1" applyProtection="1">
      <alignment horizontal="right" vertical="center" wrapText="1"/>
      <protection locked="0"/>
    </xf>
    <xf numFmtId="186" fontId="0" fillId="0" borderId="17" xfId="0" applyNumberFormat="1" applyBorder="1" applyAlignment="1" applyProtection="1">
      <alignment horizontal="right" vertical="center"/>
      <protection locked="0"/>
    </xf>
    <xf numFmtId="186" fontId="0" fillId="0" borderId="17" xfId="0" applyNumberFormat="1" applyFont="1" applyBorder="1" applyAlignment="1" applyProtection="1">
      <alignment horizontal="right" vertical="center"/>
      <protection locked="0"/>
    </xf>
    <xf numFmtId="186" fontId="0" fillId="8" borderId="17" xfId="0" applyNumberFormat="1" applyFill="1" applyBorder="1" applyAlignment="1" applyProtection="1">
      <alignment horizontal="right" vertical="center"/>
      <protection locked="0"/>
    </xf>
    <xf numFmtId="186" fontId="0" fillId="8" borderId="17" xfId="0" applyNumberFormat="1" applyFill="1" applyBorder="1" applyAlignment="1" applyProtection="1">
      <alignment horizontal="right" vertical="center"/>
      <protection locked="0"/>
    </xf>
    <xf numFmtId="0" fontId="24" fillId="6" borderId="3"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0" fillId="0" borderId="17" xfId="0" applyFont="1" applyBorder="1" applyAlignment="1" applyProtection="1">
      <alignment horizontal="right" vertical="center" wrapText="1"/>
      <protection locked="0"/>
    </xf>
    <xf numFmtId="0" fontId="0" fillId="0" borderId="17" xfId="0" applyBorder="1" applyAlignment="1" applyProtection="1">
      <alignment horizontal="right" vertical="center" wrapText="1"/>
      <protection locked="0"/>
    </xf>
    <xf numFmtId="1" fontId="0" fillId="0" borderId="17" xfId="0" applyNumberFormat="1" applyFont="1" applyFill="1" applyBorder="1" applyAlignment="1" applyProtection="1">
      <alignment horizontal="right" vertical="center" wrapText="1"/>
      <protection locked="0"/>
    </xf>
    <xf numFmtId="0" fontId="0" fillId="0" borderId="17" xfId="0" applyFont="1" applyFill="1" applyBorder="1" applyAlignment="1" applyProtection="1">
      <alignment horizontal="right" vertical="center" wrapText="1"/>
      <protection locked="0"/>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24" fillId="6" borderId="3" xfId="0" applyFont="1" applyFill="1" applyBorder="1" applyAlignment="1" applyProtection="1">
      <alignment horizontal="center" vertical="center" wrapText="1"/>
    </xf>
    <xf numFmtId="0" fontId="0" fillId="0" borderId="18" xfId="0" applyFont="1" applyBorder="1" applyAlignment="1" applyProtection="1">
      <alignment horizontal="right" vertical="center" wrapText="1"/>
      <protection locked="0"/>
    </xf>
    <xf numFmtId="0" fontId="56" fillId="3" borderId="9" xfId="0" applyFont="1" applyFill="1" applyBorder="1" applyAlignment="1">
      <alignment horizontal="right" vertical="top" wrapText="1"/>
    </xf>
    <xf numFmtId="0" fontId="0" fillId="3" borderId="10" xfId="0" applyFont="1" applyFill="1" applyBorder="1" applyAlignment="1">
      <alignment horizontal="center" vertical="top" wrapText="1"/>
    </xf>
    <xf numFmtId="0" fontId="0" fillId="3" borderId="11" xfId="0" applyFont="1" applyFill="1" applyBorder="1" applyAlignment="1">
      <alignment horizontal="center" vertical="top" wrapText="1"/>
    </xf>
    <xf numFmtId="0" fontId="0" fillId="3" borderId="12" xfId="0" applyFont="1" applyFill="1" applyBorder="1" applyAlignment="1">
      <alignment horizontal="center" vertical="top" wrapText="1"/>
    </xf>
    <xf numFmtId="0" fontId="0" fillId="3" borderId="13" xfId="0" applyFont="1" applyFill="1" applyBorder="1" applyAlignment="1">
      <alignment horizontal="center" vertical="top" wrapText="1"/>
    </xf>
    <xf numFmtId="0" fontId="0" fillId="3" borderId="0" xfId="0" applyFont="1" applyFill="1" applyBorder="1" applyAlignment="1">
      <alignment horizontal="center" vertical="top" wrapText="1"/>
    </xf>
    <xf numFmtId="0" fontId="0" fillId="3" borderId="9" xfId="0" applyFont="1" applyFill="1" applyBorder="1" applyAlignment="1">
      <alignment horizontal="center" vertical="top" wrapText="1"/>
    </xf>
    <xf numFmtId="0" fontId="0" fillId="3" borderId="6" xfId="0" applyFont="1" applyFill="1" applyBorder="1" applyAlignment="1">
      <alignment horizontal="center" vertical="top" wrapText="1"/>
    </xf>
    <xf numFmtId="0" fontId="0" fillId="3" borderId="14" xfId="0" applyFont="1" applyFill="1" applyBorder="1" applyAlignment="1">
      <alignment horizontal="center" vertical="top" wrapText="1"/>
    </xf>
    <xf numFmtId="0" fontId="0" fillId="3" borderId="15" xfId="0" applyFont="1" applyFill="1" applyBorder="1" applyAlignment="1">
      <alignment horizontal="center" vertical="top" wrapText="1"/>
    </xf>
    <xf numFmtId="185" fontId="0" fillId="3" borderId="2" xfId="0" applyNumberFormat="1" applyFill="1" applyBorder="1" applyAlignment="1">
      <alignment horizontal="left" vertical="center" wrapText="1"/>
    </xf>
    <xf numFmtId="185" fontId="0" fillId="3" borderId="8" xfId="0" applyNumberFormat="1" applyFont="1" applyFill="1" applyBorder="1" applyAlignment="1">
      <alignment horizontal="left" vertical="center" wrapText="1"/>
    </xf>
    <xf numFmtId="0" fontId="61" fillId="3" borderId="2" xfId="0" applyFont="1" applyFill="1" applyBorder="1" applyAlignment="1">
      <alignment horizontal="left" vertical="center" wrapText="1"/>
    </xf>
    <xf numFmtId="0" fontId="61" fillId="3" borderId="7" xfId="0" applyFont="1" applyFill="1" applyBorder="1" applyAlignment="1">
      <alignment horizontal="left" vertical="center" wrapText="1"/>
    </xf>
    <xf numFmtId="0" fontId="61" fillId="3" borderId="8"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57" fillId="3" borderId="0" xfId="0" applyFont="1" applyFill="1" applyBorder="1" applyAlignment="1">
      <alignment horizontal="left"/>
    </xf>
    <xf numFmtId="0" fontId="59" fillId="6" borderId="1" xfId="0" applyFont="1" applyFill="1" applyBorder="1" applyAlignment="1" applyProtection="1">
      <alignment horizontal="left" vertical="center" wrapText="1"/>
      <protection locked="0"/>
    </xf>
    <xf numFmtId="0" fontId="22" fillId="6" borderId="1" xfId="0" applyFont="1" applyFill="1" applyBorder="1" applyAlignment="1" applyProtection="1">
      <alignment horizontal="left" vertical="center" wrapText="1"/>
      <protection locked="0"/>
    </xf>
    <xf numFmtId="0" fontId="22" fillId="6" borderId="1" xfId="0" applyFont="1" applyFill="1" applyBorder="1" applyAlignment="1">
      <alignment horizontal="left" wrapText="1"/>
    </xf>
    <xf numFmtId="0" fontId="44" fillId="6" borderId="12" xfId="0" applyFont="1" applyFill="1" applyBorder="1" applyAlignment="1">
      <alignment horizontal="center" vertical="center" textRotation="90"/>
    </xf>
    <xf numFmtId="0" fontId="44" fillId="6" borderId="9" xfId="0" applyFont="1" applyFill="1" applyBorder="1" applyAlignment="1">
      <alignment horizontal="center" vertical="center" textRotation="90"/>
    </xf>
    <xf numFmtId="0" fontId="44" fillId="6" borderId="15" xfId="0" applyFont="1" applyFill="1" applyBorder="1" applyAlignment="1">
      <alignment horizontal="center" vertical="center" textRotation="90"/>
    </xf>
    <xf numFmtId="0" fontId="22" fillId="6" borderId="1" xfId="0" applyFont="1" applyFill="1" applyBorder="1" applyAlignment="1" applyProtection="1">
      <alignment horizontal="center" vertical="center" wrapText="1"/>
      <protection locked="0"/>
    </xf>
    <xf numFmtId="0" fontId="59" fillId="6" borderId="10" xfId="0" applyFont="1" applyFill="1" applyBorder="1" applyAlignment="1" applyProtection="1">
      <alignment horizontal="center" vertical="center" wrapText="1"/>
      <protection locked="0"/>
    </xf>
    <xf numFmtId="0" fontId="59" fillId="6" borderId="13" xfId="0" applyFont="1" applyFill="1" applyBorder="1" applyAlignment="1" applyProtection="1">
      <alignment horizontal="center" vertical="center" wrapText="1"/>
      <protection locked="0"/>
    </xf>
    <xf numFmtId="0" fontId="59" fillId="6" borderId="6" xfId="0" applyFont="1" applyFill="1" applyBorder="1" applyAlignment="1" applyProtection="1">
      <alignment horizontal="center" vertical="center" wrapText="1"/>
      <protection locked="0"/>
    </xf>
    <xf numFmtId="0" fontId="59" fillId="6" borderId="2" xfId="0" applyFont="1" applyFill="1" applyBorder="1" applyAlignment="1" applyProtection="1">
      <alignment horizontal="left" vertical="center" wrapText="1"/>
      <protection locked="0"/>
    </xf>
    <xf numFmtId="0" fontId="59" fillId="6" borderId="7" xfId="0" applyFont="1" applyFill="1" applyBorder="1" applyAlignment="1" applyProtection="1">
      <alignment horizontal="left" vertical="center" wrapText="1"/>
      <protection locked="0"/>
    </xf>
    <xf numFmtId="0" fontId="59" fillId="6" borderId="8" xfId="0" applyFont="1" applyFill="1" applyBorder="1" applyAlignment="1" applyProtection="1">
      <alignment horizontal="left" vertical="center" wrapText="1"/>
      <protection locked="0"/>
    </xf>
    <xf numFmtId="0" fontId="44" fillId="6" borderId="3" xfId="0" applyFont="1" applyFill="1" applyBorder="1" applyAlignment="1" applyProtection="1">
      <alignment horizontal="center" vertical="center" textRotation="90" wrapText="1"/>
      <protection locked="0"/>
    </xf>
    <xf numFmtId="0" fontId="44" fillId="6" borderId="16" xfId="0" applyFont="1" applyFill="1" applyBorder="1" applyAlignment="1" applyProtection="1">
      <alignment horizontal="center" vertical="center" textRotation="90" wrapText="1"/>
      <protection locked="0"/>
    </xf>
    <xf numFmtId="0" fontId="44" fillId="6" borderId="4" xfId="0" applyFont="1" applyFill="1" applyBorder="1" applyAlignment="1" applyProtection="1">
      <alignment horizontal="center" vertical="center" textRotation="90" wrapText="1"/>
      <protection locked="0"/>
    </xf>
    <xf numFmtId="0" fontId="59" fillId="6" borderId="2" xfId="0" applyFont="1" applyFill="1" applyBorder="1" applyAlignment="1" applyProtection="1">
      <alignment horizontal="center" vertical="center" wrapText="1"/>
      <protection locked="0"/>
    </xf>
    <xf numFmtId="0" fontId="59" fillId="6" borderId="8" xfId="0" applyFont="1" applyFill="1" applyBorder="1" applyAlignment="1" applyProtection="1">
      <alignment horizontal="center" vertical="center" wrapText="1"/>
      <protection locked="0"/>
    </xf>
    <xf numFmtId="0" fontId="59" fillId="6" borderId="1" xfId="0" applyFont="1" applyFill="1" applyBorder="1" applyAlignment="1" applyProtection="1">
      <alignment horizontal="center" vertical="center" wrapText="1"/>
      <protection locked="0"/>
    </xf>
    <xf numFmtId="0" fontId="35" fillId="3" borderId="14" xfId="77" applyFont="1" applyFill="1" applyBorder="1" applyAlignment="1">
      <alignment horizontal="left" vertical="center" wrapText="1"/>
    </xf>
    <xf numFmtId="0" fontId="35" fillId="0" borderId="7" xfId="77" applyFont="1" applyFill="1" applyBorder="1" applyAlignment="1">
      <alignment vertical="center" wrapText="1"/>
    </xf>
    <xf numFmtId="0" fontId="35" fillId="0" borderId="8" xfId="77" applyFont="1" applyFill="1" applyBorder="1" applyAlignment="1">
      <alignment vertical="center" wrapText="1"/>
    </xf>
    <xf numFmtId="0" fontId="22" fillId="3" borderId="3" xfId="77" applyFont="1" applyFill="1" applyBorder="1" applyAlignment="1">
      <alignment horizontal="left" vertical="center" wrapText="1"/>
    </xf>
    <xf numFmtId="0" fontId="22" fillId="3" borderId="16" xfId="77" applyFont="1" applyFill="1" applyBorder="1" applyAlignment="1">
      <alignment horizontal="left" vertical="center" wrapText="1"/>
    </xf>
    <xf numFmtId="0" fontId="22" fillId="3" borderId="4" xfId="77" applyFont="1" applyFill="1" applyBorder="1" applyAlignment="1">
      <alignment horizontal="left" vertical="center" wrapText="1"/>
    </xf>
    <xf numFmtId="0" fontId="22" fillId="6" borderId="10" xfId="0" applyFont="1" applyFill="1" applyBorder="1" applyAlignment="1" applyProtection="1">
      <alignment horizontal="center" vertical="center" wrapText="1"/>
      <protection locked="0"/>
    </xf>
    <xf numFmtId="0" fontId="22" fillId="6" borderId="12" xfId="0" applyFont="1" applyFill="1" applyBorder="1" applyAlignment="1" applyProtection="1">
      <alignment horizontal="center" vertical="center" wrapText="1"/>
      <protection locked="0"/>
    </xf>
    <xf numFmtId="0" fontId="22" fillId="6" borderId="6" xfId="0" applyFont="1" applyFill="1" applyBorder="1" applyAlignment="1" applyProtection="1">
      <alignment horizontal="center" vertical="center" wrapText="1"/>
      <protection locked="0"/>
    </xf>
    <xf numFmtId="0" fontId="22" fillId="6" borderId="15" xfId="0" applyFont="1" applyFill="1" applyBorder="1" applyAlignment="1" applyProtection="1">
      <alignment horizontal="center" vertical="center" wrapText="1"/>
      <protection locked="0"/>
    </xf>
    <xf numFmtId="0" fontId="0" fillId="6" borderId="2" xfId="0" applyFill="1" applyBorder="1" applyAlignment="1" applyProtection="1">
      <alignment horizontal="center" vertical="center"/>
    </xf>
    <xf numFmtId="0" fontId="0" fillId="6" borderId="8" xfId="0" applyFill="1" applyBorder="1" applyAlignment="1" applyProtection="1">
      <alignment horizontal="center" vertical="center"/>
    </xf>
    <xf numFmtId="0" fontId="24" fillId="6" borderId="10" xfId="0" applyFont="1" applyFill="1" applyBorder="1" applyAlignment="1" applyProtection="1">
      <alignment horizontal="center" vertical="center" wrapText="1"/>
    </xf>
    <xf numFmtId="0" fontId="24" fillId="6" borderId="12" xfId="0" applyFont="1" applyFill="1" applyBorder="1" applyAlignment="1" applyProtection="1">
      <alignment horizontal="center" vertical="center" wrapText="1"/>
    </xf>
    <xf numFmtId="0" fontId="24" fillId="6" borderId="6" xfId="0" applyFont="1" applyFill="1" applyBorder="1" applyAlignment="1" applyProtection="1">
      <alignment horizontal="center" vertical="center" wrapText="1"/>
    </xf>
    <xf numFmtId="0" fontId="24" fillId="6" borderId="15" xfId="0" applyFont="1" applyFill="1" applyBorder="1" applyAlignment="1" applyProtection="1">
      <alignment horizontal="center" vertical="center" wrapText="1"/>
    </xf>
    <xf numFmtId="0" fontId="0" fillId="6" borderId="10" xfId="0" applyFill="1" applyBorder="1" applyAlignment="1" applyProtection="1">
      <alignment horizontal="center" vertical="center"/>
    </xf>
    <xf numFmtId="0" fontId="0" fillId="6" borderId="11" xfId="0" applyFill="1" applyBorder="1" applyAlignment="1" applyProtection="1">
      <alignment horizontal="center" vertical="center"/>
    </xf>
    <xf numFmtId="0" fontId="0" fillId="6" borderId="12" xfId="0" applyFill="1" applyBorder="1" applyAlignment="1" applyProtection="1">
      <alignment horizontal="center" vertical="center"/>
    </xf>
    <xf numFmtId="0" fontId="0" fillId="6" borderId="1" xfId="0" applyFill="1" applyBorder="1" applyAlignment="1" applyProtection="1">
      <alignment horizontal="center" vertical="center"/>
    </xf>
    <xf numFmtId="0" fontId="0" fillId="6" borderId="1" xfId="0" applyFont="1" applyFill="1" applyBorder="1" applyAlignment="1" applyProtection="1">
      <alignment horizontal="center" vertical="center"/>
    </xf>
    <xf numFmtId="0" fontId="24" fillId="6" borderId="3" xfId="0" applyFont="1" applyFill="1" applyBorder="1" applyAlignment="1" applyProtection="1">
      <alignment horizontal="center" vertical="center" wrapText="1"/>
    </xf>
    <xf numFmtId="0" fontId="24" fillId="6" borderId="16" xfId="0" applyFont="1" applyFill="1" applyBorder="1" applyAlignment="1" applyProtection="1">
      <alignment horizontal="center" vertical="center" wrapText="1"/>
    </xf>
    <xf numFmtId="0" fontId="24" fillId="6" borderId="4" xfId="0" applyFont="1" applyFill="1" applyBorder="1" applyAlignment="1" applyProtection="1">
      <alignment horizontal="center" vertical="center" wrapText="1"/>
    </xf>
    <xf numFmtId="0" fontId="0" fillId="6" borderId="7" xfId="0" applyFill="1" applyBorder="1" applyAlignment="1" applyProtection="1">
      <alignment horizontal="center" vertical="center"/>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0" fillId="6" borderId="4" xfId="0" applyFill="1" applyBorder="1" applyAlignment="1" applyProtection="1">
      <alignment horizontal="center" vertical="center" wrapText="1"/>
    </xf>
    <xf numFmtId="0" fontId="0" fillId="6" borderId="8" xfId="0" applyFill="1" applyBorder="1" applyAlignment="1" applyProtection="1">
      <alignment horizontal="center" vertical="center" wrapText="1"/>
    </xf>
    <xf numFmtId="0" fontId="0" fillId="6" borderId="16" xfId="0" applyFill="1" applyBorder="1" applyAlignment="1" applyProtection="1">
      <alignment horizontal="center" vertical="center" wrapText="1"/>
    </xf>
    <xf numFmtId="0" fontId="0" fillId="6" borderId="1" xfId="0" applyFill="1" applyBorder="1" applyAlignment="1" applyProtection="1">
      <alignment horizontal="center" vertical="center" wrapText="1"/>
    </xf>
    <xf numFmtId="0" fontId="43" fillId="7" borderId="2" xfId="0" applyFont="1" applyFill="1" applyBorder="1" applyAlignment="1" applyProtection="1">
      <alignment horizontal="left" vertical="center" wrapText="1"/>
    </xf>
    <xf numFmtId="0" fontId="43" fillId="7" borderId="7" xfId="0" applyFont="1" applyFill="1" applyBorder="1" applyAlignment="1" applyProtection="1">
      <alignment horizontal="left" vertical="center" wrapText="1"/>
    </xf>
    <xf numFmtId="0" fontId="43" fillId="7" borderId="8" xfId="0" applyFont="1" applyFill="1" applyBorder="1" applyAlignment="1" applyProtection="1">
      <alignment horizontal="left" vertical="center" wrapText="1"/>
    </xf>
    <xf numFmtId="0" fontId="0" fillId="6" borderId="16" xfId="0" applyFill="1" applyBorder="1" applyProtection="1"/>
    <xf numFmtId="0" fontId="0" fillId="6" borderId="4" xfId="0" applyFill="1" applyBorder="1" applyProtection="1"/>
    <xf numFmtId="0" fontId="0" fillId="6" borderId="3" xfId="0" applyFont="1" applyFill="1" applyBorder="1" applyAlignment="1" applyProtection="1">
      <alignment horizontal="center" vertical="center" wrapText="1"/>
    </xf>
    <xf numFmtId="0" fontId="0" fillId="6" borderId="7" xfId="0" applyFill="1" applyBorder="1" applyAlignment="1" applyProtection="1">
      <alignment horizontal="center" vertical="center" wrapText="1"/>
    </xf>
    <xf numFmtId="0" fontId="0" fillId="6" borderId="6" xfId="0" applyFill="1" applyBorder="1" applyAlignment="1" applyProtection="1">
      <alignment horizontal="center" vertical="center" wrapText="1"/>
    </xf>
    <xf numFmtId="0" fontId="0" fillId="6" borderId="15" xfId="0" applyFill="1" applyBorder="1" applyAlignment="1" applyProtection="1">
      <alignment horizontal="center" vertical="center" wrapText="1"/>
    </xf>
    <xf numFmtId="0" fontId="58" fillId="7" borderId="2" xfId="0" applyFont="1" applyFill="1" applyBorder="1" applyAlignment="1" applyProtection="1">
      <alignment horizontal="left" vertical="center" wrapText="1"/>
    </xf>
    <xf numFmtId="0" fontId="58" fillId="7" borderId="7" xfId="0" applyFont="1" applyFill="1" applyBorder="1" applyAlignment="1" applyProtection="1">
      <alignment horizontal="left" vertical="center" wrapText="1"/>
    </xf>
    <xf numFmtId="0" fontId="58" fillId="7" borderId="8" xfId="0" applyFont="1" applyFill="1" applyBorder="1" applyAlignment="1" applyProtection="1">
      <alignment horizontal="left" vertical="center" wrapText="1"/>
    </xf>
  </cellXfs>
  <cellStyles count="178">
    <cellStyle name=" 1" xfId="1"/>
    <cellStyle name="_x000d__x000a_JournalTemplate=C:\COMFO\CTALK\JOURSTD.TPL_x000d__x000a_LbStateAddress=3 3 0 251 1 89 2 311_x000d__x000a_LbStateJou" xfId="2"/>
    <cellStyle name="_x000d__x000a_JournalTemplate=C:\COMFO\CTALK\JOURSTD.TPL_x000d__x000a_LbStateAddress=3 3 0 251 1 89 2 311_x000d__x000a_LbStateJou 10" xfId="114"/>
    <cellStyle name="_x000d__x000a_JournalTemplate=C:\COMFO\CTALK\JOURSTD.TPL_x000d__x000a_LbStateAddress=3 3 0 251 1 89 2 311_x000d__x000a_LbStateJou 2" xfId="3"/>
    <cellStyle name="_x000d__x000a_JournalTemplate=C:\COMFO\CTALK\JOURSTD.TPL_x000d__x000a_LbStateAddress=3 3 0 251 1 89 2 311_x000d__x000a_LbStateJou 2 2" xfId="4"/>
    <cellStyle name="_x000d__x000a_JournalTemplate=C:\COMFO\CTALK\JOURSTD.TPL_x000d__x000a_LbStateAddress=3 3 0 251 1 89 2 311_x000d__x000a_LbStateJou 2 3" xfId="126"/>
    <cellStyle name="_x000d__x000a_JournalTemplate=C:\COMFO\CTALK\JOURSTD.TPL_x000d__x000a_LbStateAddress=3 3 0 251 1 89 2 311_x000d__x000a_LbStateJou 2_20151119 Cabinet OfficeReturns" xfId="5"/>
    <cellStyle name="_x000d__x000a_JournalTemplate=C:\COMFO\CTALK\JOURSTD.TPL_x000d__x000a_LbStateAddress=3 3 0 251 1 89 2 311_x000d__x000a_LbStateJou 3" xfId="6"/>
    <cellStyle name="_x000d__x000a_JournalTemplate=C:\COMFO\CTALK\JOURSTD.TPL_x000d__x000a_LbStateAddress=3 3 0 251 1 89 2 311_x000d__x000a_LbStateJou 4" xfId="100"/>
    <cellStyle name="_x000d__x000a_JournalTemplate=C:\COMFO\CTALK\JOURSTD.TPL_x000d__x000a_LbStateAddress=3 3 0 251 1 89 2 311_x000d__x000a_LbStateJou 5" xfId="111"/>
    <cellStyle name="_x000d__x000a_JournalTemplate=C:\COMFO\CTALK\JOURSTD.TPL_x000d__x000a_LbStateAddress=3 3 0 251 1 89 2 311_x000d__x000a_LbStateJou 6" xfId="115"/>
    <cellStyle name="_x000d__x000a_JournalTemplate=C:\COMFO\CTALK\JOURSTD.TPL_x000d__x000a_LbStateAddress=3 3 0 251 1 89 2 311_x000d__x000a_LbStateJou 7" xfId="112"/>
    <cellStyle name="_x000d__x000a_JournalTemplate=C:\COMFO\CTALK\JOURSTD.TPL_x000d__x000a_LbStateAddress=3 3 0 251 1 89 2 311_x000d__x000a_LbStateJou 8" xfId="113"/>
    <cellStyle name="_x000d__x000a_JournalTemplate=C:\COMFO\CTALK\JOURSTD.TPL_x000d__x000a_LbStateAddress=3 3 0 251 1 89 2 311_x000d__x000a_LbStateJou 9" xfId="116"/>
    <cellStyle name="_x000d__x000a_JournalTemplate=C:\COMFO\CTALK\JOURSTD.TPL_x000d__x000a_LbStateAddress=3 3 0 251 1 89 2 311_x000d__x000a_LbStateJou_20151102 Cabinet OfficeReturns" xfId="7"/>
    <cellStyle name="%" xfId="8"/>
    <cellStyle name="% 2" xfId="9"/>
    <cellStyle name="%_20150701 Cabinet OfficeReturns" xfId="10"/>
    <cellStyle name="%_20150729 Cabinet OfficeReturns" xfId="11"/>
    <cellStyle name="%_20151102 Cabinet OfficeReturns" xfId="12"/>
    <cellStyle name="%_20151119 Cabinet OfficeReturns" xfId="13"/>
    <cellStyle name="%_20151221 Cabinet OfficeReturns" xfId="14"/>
    <cellStyle name="%_20160126 Cabinet Office Return" xfId="15"/>
    <cellStyle name="%_August 15" xfId="16"/>
    <cellStyle name="%_MOD April 2015 MI Data" xfId="17"/>
    <cellStyle name="ÅrMndDag" xfId="18"/>
    <cellStyle name="Caption" xfId="19"/>
    <cellStyle name="Comma 2" xfId="20"/>
    <cellStyle name="Comma 3" xfId="21"/>
    <cellStyle name="Comma 3 2" xfId="22"/>
    <cellStyle name="Comma 4" xfId="23"/>
    <cellStyle name="Comma 5" xfId="24"/>
    <cellStyle name="Comma 5 2" xfId="25"/>
    <cellStyle name="Comma 6" xfId="26"/>
    <cellStyle name="Comma 7" xfId="27"/>
    <cellStyle name="Comma 7 2" xfId="28"/>
    <cellStyle name="Currency 2" xfId="29"/>
    <cellStyle name="Currency 2 2" xfId="30"/>
    <cellStyle name="DagerOgTimer" xfId="31"/>
    <cellStyle name="DagOgDato" xfId="32"/>
    <cellStyle name="DagOgDatoLang" xfId="33"/>
    <cellStyle name="Dato" xfId="34"/>
    <cellStyle name="Hyperlink" xfId="35" builtinId="8"/>
    <cellStyle name="Hyperlink 2" xfId="36"/>
    <cellStyle name="Hyperlink 3" xfId="37"/>
    <cellStyle name="Hyperlink 4" xfId="38"/>
    <cellStyle name="Hyperlink 5" xfId="39"/>
    <cellStyle name="Hyperlink 5 2" xfId="40"/>
    <cellStyle name="Hyperlink 6" xfId="41"/>
    <cellStyle name="JusterBunn" xfId="42"/>
    <cellStyle name="JusterMidtstill" xfId="43"/>
    <cellStyle name="JusterTopp" xfId="44"/>
    <cellStyle name="Klokkeslett" xfId="45"/>
    <cellStyle name="Konto" xfId="46"/>
    <cellStyle name="Normal" xfId="0" builtinId="0"/>
    <cellStyle name="Normal 10" xfId="47"/>
    <cellStyle name="Normal 10 10" xfId="134"/>
    <cellStyle name="Normal 10 11" xfId="136"/>
    <cellStyle name="Normal 10 12" xfId="142"/>
    <cellStyle name="Normal 10 13" xfId="152"/>
    <cellStyle name="Normal 10 14" xfId="155"/>
    <cellStyle name="Normal 10 15" xfId="157"/>
    <cellStyle name="Normal 10 16" xfId="160"/>
    <cellStyle name="Normal 10 17" xfId="166"/>
    <cellStyle name="Normal 10 18" xfId="169"/>
    <cellStyle name="Normal 10 19" xfId="173"/>
    <cellStyle name="Normal 10 2" xfId="48"/>
    <cellStyle name="Normal 10 2 2" xfId="127"/>
    <cellStyle name="Normal 10 2 3" xfId="132"/>
    <cellStyle name="Normal 10 2 4" xfId="148"/>
    <cellStyle name="Normal 10 20" xfId="176"/>
    <cellStyle name="Normal 10 3" xfId="49"/>
    <cellStyle name="Normal 10 4" xfId="107"/>
    <cellStyle name="Normal 10 5" xfId="119"/>
    <cellStyle name="Normal 10 6" xfId="117"/>
    <cellStyle name="Normal 10 7" xfId="121"/>
    <cellStyle name="Normal 10 8" xfId="124"/>
    <cellStyle name="Normal 10 9" xfId="130"/>
    <cellStyle name="Normal 10_20151102 Cabinet OfficeReturns" xfId="50"/>
    <cellStyle name="Normal 2" xfId="51"/>
    <cellStyle name="Normal 2 2" xfId="120"/>
    <cellStyle name="Normal 3" xfId="52"/>
    <cellStyle name="Normal 3 10" xfId="53"/>
    <cellStyle name="Normal 3 11" xfId="54"/>
    <cellStyle name="Normal 3 12" xfId="108"/>
    <cellStyle name="Normal 3 13" xfId="118"/>
    <cellStyle name="Normal 3 14" xfId="122"/>
    <cellStyle name="Normal 3 15" xfId="123"/>
    <cellStyle name="Normal 3 16" xfId="125"/>
    <cellStyle name="Normal 3 17" xfId="131"/>
    <cellStyle name="Normal 3 18" xfId="135"/>
    <cellStyle name="Normal 3 19" xfId="137"/>
    <cellStyle name="Normal 3 2" xfId="55"/>
    <cellStyle name="Normal 3 2 10" xfId="105"/>
    <cellStyle name="Normal 3 2 2" xfId="56"/>
    <cellStyle name="Normal 3 2 2 2" xfId="57"/>
    <cellStyle name="Normal 3 2 2 3" xfId="129"/>
    <cellStyle name="Normal 3 2 2_20151119 Cabinet OfficeReturns" xfId="58"/>
    <cellStyle name="Normal 3 2 3" xfId="59"/>
    <cellStyle name="Normal 3 2 4" xfId="109"/>
    <cellStyle name="Normal 3 2 5" xfId="101"/>
    <cellStyle name="Normal 3 2 6" xfId="104"/>
    <cellStyle name="Normal 3 2 7" xfId="102"/>
    <cellStyle name="Normal 3 2 8" xfId="106"/>
    <cellStyle name="Normal 3 2 9" xfId="103"/>
    <cellStyle name="Normal 3 2_20151102 Cabinet OfficeReturns" xfId="60"/>
    <cellStyle name="Normal 3 20" xfId="143"/>
    <cellStyle name="Normal 3 21" xfId="139"/>
    <cellStyle name="Normal 3 22" xfId="141"/>
    <cellStyle name="Normal 3 23" xfId="150"/>
    <cellStyle name="Normal 3 24" xfId="146"/>
    <cellStyle name="Normal 3 25" xfId="140"/>
    <cellStyle name="Normal 3 26" xfId="145"/>
    <cellStyle name="Normal 3 27" xfId="138"/>
    <cellStyle name="Normal 3 28" xfId="144"/>
    <cellStyle name="Normal 3 29" xfId="147"/>
    <cellStyle name="Normal 3 3" xfId="61"/>
    <cellStyle name="Normal 3 3 2" xfId="62"/>
    <cellStyle name="Normal 3 3_20150701 Cabinet OfficeReturns" xfId="63"/>
    <cellStyle name="Normal 3 30" xfId="153"/>
    <cellStyle name="Normal 3 31" xfId="151"/>
    <cellStyle name="Normal 3 32" xfId="156"/>
    <cellStyle name="Normal 3 33" xfId="154"/>
    <cellStyle name="Normal 3 34" xfId="158"/>
    <cellStyle name="Normal 3 35" xfId="161"/>
    <cellStyle name="Normal 3 36" xfId="159"/>
    <cellStyle name="Normal 3 37" xfId="167"/>
    <cellStyle name="Normal 3 38" xfId="162"/>
    <cellStyle name="Normal 3 39" xfId="165"/>
    <cellStyle name="Normal 3 4" xfId="64"/>
    <cellStyle name="Normal 3 4 2" xfId="128"/>
    <cellStyle name="Normal 3 4 3" xfId="133"/>
    <cellStyle name="Normal 3 4 4" xfId="149"/>
    <cellStyle name="Normal 3 40" xfId="163"/>
    <cellStyle name="Normal 3 41" xfId="164"/>
    <cellStyle name="Normal 3 42" xfId="170"/>
    <cellStyle name="Normal 3 43" xfId="168"/>
    <cellStyle name="Normal 3 44" xfId="171"/>
    <cellStyle name="Normal 3 45" xfId="174"/>
    <cellStyle name="Normal 3 46" xfId="172"/>
    <cellStyle name="Normal 3 47" xfId="175"/>
    <cellStyle name="Normal 3 48" xfId="177"/>
    <cellStyle name="Normal 3 5" xfId="65"/>
    <cellStyle name="Normal 3 6" xfId="66"/>
    <cellStyle name="Normal 3 7" xfId="67"/>
    <cellStyle name="Normal 3 8" xfId="68"/>
    <cellStyle name="Normal 3 9" xfId="69"/>
    <cellStyle name="Normal 3_20150701 Cabinet OfficeReturns" xfId="70"/>
    <cellStyle name="Normal 4" xfId="71"/>
    <cellStyle name="Normal 5" xfId="72"/>
    <cellStyle name="Normal 5 2" xfId="73"/>
    <cellStyle name="Normal 5 3" xfId="74"/>
    <cellStyle name="Normal 5_20150701 Cabinet OfficeReturns" xfId="75"/>
    <cellStyle name="Normal 6" xfId="76"/>
    <cellStyle name="Normal 7" xfId="77"/>
    <cellStyle name="Normal 8" xfId="78"/>
    <cellStyle name="Normal 8 2" xfId="79"/>
    <cellStyle name="Normal 8_20150701 Cabinet OfficeReturns" xfId="80"/>
    <cellStyle name="Normal 9" xfId="81"/>
    <cellStyle name="Output Amounts" xfId="82"/>
    <cellStyle name="Percent 2" xfId="83"/>
    <cellStyle name="Percent 2 2" xfId="84"/>
    <cellStyle name="Percent 2 3" xfId="85"/>
    <cellStyle name="Percent 2 4" xfId="110"/>
    <cellStyle name="PersonNr" xfId="86"/>
    <cellStyle name="PostNr" xfId="87"/>
    <cellStyle name="PostNrNorge" xfId="88"/>
    <cellStyle name="SkjulAlt" xfId="89"/>
    <cellStyle name="SkjulTall" xfId="90"/>
    <cellStyle name="Telefon" xfId="91"/>
    <cellStyle name="Timer1" xfId="92"/>
    <cellStyle name="Timer2" xfId="93"/>
    <cellStyle name="ToSiffer" xfId="94"/>
    <cellStyle name="TreSiffer" xfId="95"/>
    <cellStyle name="Tusenskille1000" xfId="96"/>
    <cellStyle name="TusenskilleFarger" xfId="97"/>
    <cellStyle name="Valuta1000" xfId="98"/>
    <cellStyle name="ValutaFarger" xfId="99"/>
  </cellStyles>
  <dxfs count="147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4D4D4"/>
      <rgbColor rgb="00F7F7E7"/>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755380" y="313691"/>
          <a:ext cx="209507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207</v>
      </c>
      <c r="B1" s="43" t="s">
        <v>208</v>
      </c>
      <c r="C1" s="44" t="s">
        <v>209</v>
      </c>
      <c r="D1" s="44" t="s">
        <v>217</v>
      </c>
    </row>
    <row r="2" spans="1:4" ht="30" x14ac:dyDescent="0.2">
      <c r="A2" s="45">
        <v>1</v>
      </c>
      <c r="B2" s="48" t="s">
        <v>213</v>
      </c>
      <c r="C2" s="46" t="s">
        <v>210</v>
      </c>
      <c r="D2" s="47" t="s">
        <v>211</v>
      </c>
    </row>
    <row r="3" spans="1:4" ht="75" x14ac:dyDescent="0.2">
      <c r="A3" s="45">
        <v>2</v>
      </c>
      <c r="B3" s="48" t="s">
        <v>212</v>
      </c>
      <c r="C3" s="46" t="s">
        <v>246</v>
      </c>
      <c r="D3" s="47" t="s">
        <v>218</v>
      </c>
    </row>
    <row r="4" spans="1:4" ht="30" x14ac:dyDescent="0.2">
      <c r="A4" s="45">
        <v>3</v>
      </c>
      <c r="B4" s="48" t="s">
        <v>214</v>
      </c>
      <c r="C4" s="46" t="s">
        <v>219</v>
      </c>
      <c r="D4" s="47" t="s">
        <v>211</v>
      </c>
    </row>
    <row r="5" spans="1:4" ht="109.5" customHeight="1" x14ac:dyDescent="0.2">
      <c r="A5" s="45">
        <v>4</v>
      </c>
      <c r="B5" s="48" t="s">
        <v>215</v>
      </c>
      <c r="C5" s="49" t="s">
        <v>247</v>
      </c>
      <c r="D5" s="47" t="s">
        <v>218</v>
      </c>
    </row>
    <row r="6" spans="1:4" ht="38.25" customHeight="1" x14ac:dyDescent="0.2">
      <c r="A6" s="45">
        <v>5</v>
      </c>
      <c r="B6" s="48" t="s">
        <v>216</v>
      </c>
      <c r="C6" s="46" t="s">
        <v>322</v>
      </c>
      <c r="D6" s="47" t="s">
        <v>211</v>
      </c>
    </row>
  </sheetData>
  <phoneticPr fontId="62" type="noConversion"/>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D18" sqref="D18"/>
      <selection pane="topRight" activeCell="D18" sqref="D18"/>
      <selection pane="bottomLeft" activeCell="D18" sqref="D18"/>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29" t="s">
        <v>2</v>
      </c>
      <c r="E6" s="129" t="s">
        <v>11</v>
      </c>
      <c r="F6" s="129" t="s">
        <v>2</v>
      </c>
      <c r="G6" s="129" t="s">
        <v>11</v>
      </c>
      <c r="H6" s="129" t="s">
        <v>2</v>
      </c>
      <c r="I6" s="129" t="s">
        <v>11</v>
      </c>
      <c r="J6" s="129" t="s">
        <v>2</v>
      </c>
      <c r="K6" s="129" t="s">
        <v>11</v>
      </c>
      <c r="L6" s="129" t="s">
        <v>2</v>
      </c>
      <c r="M6" s="129" t="s">
        <v>11</v>
      </c>
      <c r="N6" s="129" t="s">
        <v>2</v>
      </c>
      <c r="O6" s="129" t="s">
        <v>11</v>
      </c>
      <c r="P6" s="129" t="s">
        <v>2</v>
      </c>
      <c r="Q6" s="129" t="s">
        <v>11</v>
      </c>
      <c r="R6" s="130" t="s">
        <v>2</v>
      </c>
      <c r="S6" s="130" t="s">
        <v>11</v>
      </c>
      <c r="T6" s="130" t="s">
        <v>2</v>
      </c>
      <c r="U6" s="130" t="s">
        <v>11</v>
      </c>
      <c r="V6" s="130" t="s">
        <v>2</v>
      </c>
      <c r="W6" s="130" t="s">
        <v>11</v>
      </c>
      <c r="X6" s="130" t="s">
        <v>2</v>
      </c>
      <c r="Y6" s="130" t="s">
        <v>11</v>
      </c>
      <c r="Z6" s="130" t="s">
        <v>2</v>
      </c>
      <c r="AA6" s="130" t="s">
        <v>11</v>
      </c>
      <c r="AB6" s="67" t="s">
        <v>2</v>
      </c>
      <c r="AC6" s="128" t="s">
        <v>11</v>
      </c>
      <c r="AD6" s="231"/>
      <c r="AE6" s="231"/>
      <c r="AF6" s="231"/>
      <c r="AG6" s="231"/>
      <c r="AH6" s="231"/>
      <c r="AI6" s="231"/>
      <c r="AJ6" s="234"/>
      <c r="AK6" s="231"/>
      <c r="AL6" s="231"/>
      <c r="AM6" s="231"/>
      <c r="AN6" s="227"/>
      <c r="AO6" s="231"/>
      <c r="AP6" s="231"/>
    </row>
    <row r="7" spans="1:42" ht="30" x14ac:dyDescent="0.2">
      <c r="A7" s="64" t="s">
        <v>55</v>
      </c>
      <c r="B7" s="20" t="s">
        <v>139</v>
      </c>
      <c r="C7" s="20" t="s">
        <v>55</v>
      </c>
      <c r="D7" s="137">
        <v>10036</v>
      </c>
      <c r="E7" s="138">
        <v>9573.2186486486498</v>
      </c>
      <c r="F7" s="138">
        <v>5521</v>
      </c>
      <c r="G7" s="138">
        <v>5387.6337837837809</v>
      </c>
      <c r="H7" s="138">
        <v>8301</v>
      </c>
      <c r="I7" s="138">
        <v>8127.7851351351392</v>
      </c>
      <c r="J7" s="138">
        <v>1458</v>
      </c>
      <c r="K7" s="138">
        <v>1436.0413513513502</v>
      </c>
      <c r="L7" s="138">
        <v>192</v>
      </c>
      <c r="M7" s="138">
        <v>190.181081081081</v>
      </c>
      <c r="N7" s="138">
        <f>SUM(9642+1982)</f>
        <v>11624</v>
      </c>
      <c r="O7" s="138">
        <f>SUM(9316.07621621622+1982)</f>
        <v>11298.076216216219</v>
      </c>
      <c r="P7" s="53">
        <f t="shared" ref="P7:Q51" si="0">SUM(D7,F7,H7,J7,L7,N7)</f>
        <v>37132</v>
      </c>
      <c r="Q7" s="53">
        <f t="shared" si="0"/>
        <v>36012.936216216222</v>
      </c>
      <c r="R7" s="138">
        <v>52</v>
      </c>
      <c r="S7" s="138">
        <v>51</v>
      </c>
      <c r="T7" s="138">
        <v>284</v>
      </c>
      <c r="U7" s="138">
        <v>283</v>
      </c>
      <c r="V7" s="139">
        <v>167</v>
      </c>
      <c r="W7" s="139">
        <v>166.121081081081</v>
      </c>
      <c r="X7" s="139">
        <v>27</v>
      </c>
      <c r="Y7" s="139">
        <v>27</v>
      </c>
      <c r="Z7" s="54">
        <f>SUM(R7,T7,V7,X7,)</f>
        <v>530</v>
      </c>
      <c r="AA7" s="90">
        <f>SUM(S7,U7,W7,Y7)</f>
        <v>527.121081081081</v>
      </c>
      <c r="AB7" s="55">
        <f>P7+Z7</f>
        <v>37662</v>
      </c>
      <c r="AC7" s="55">
        <f>Q7+AA7</f>
        <v>36540.057297297302</v>
      </c>
      <c r="AD7" s="87">
        <v>87029000</v>
      </c>
      <c r="AE7" s="88">
        <v>0</v>
      </c>
      <c r="AF7" s="88">
        <v>0</v>
      </c>
      <c r="AG7" s="88">
        <v>4784000</v>
      </c>
      <c r="AH7" s="88">
        <v>18164000</v>
      </c>
      <c r="AI7" s="88">
        <v>12111000</v>
      </c>
      <c r="AJ7" s="93">
        <f>SUM(AD7:AI7)</f>
        <v>122088000</v>
      </c>
      <c r="AK7" s="91">
        <v>714000</v>
      </c>
      <c r="AL7" s="91">
        <v>1481000</v>
      </c>
      <c r="AM7" s="92">
        <f>SUM(AK7:AL7)</f>
        <v>2195000</v>
      </c>
      <c r="AN7" s="92">
        <f>SUM(AM7,AJ7)</f>
        <v>124283000</v>
      </c>
      <c r="AO7" s="51"/>
      <c r="AP7" s="51"/>
    </row>
    <row r="8" spans="1:42" ht="30" x14ac:dyDescent="0.2">
      <c r="A8" s="64" t="s">
        <v>331</v>
      </c>
      <c r="B8" s="20" t="s">
        <v>139</v>
      </c>
      <c r="C8" s="20" t="s">
        <v>55</v>
      </c>
      <c r="D8" s="137">
        <v>809</v>
      </c>
      <c r="E8" s="138">
        <v>770.66081081081097</v>
      </c>
      <c r="F8" s="138">
        <v>1505</v>
      </c>
      <c r="G8" s="138">
        <v>1455.1318918918903</v>
      </c>
      <c r="H8" s="138">
        <v>5510</v>
      </c>
      <c r="I8" s="138">
        <v>5375.2278378378405</v>
      </c>
      <c r="J8" s="138">
        <v>1242</v>
      </c>
      <c r="K8" s="138">
        <v>1225.7278378378401</v>
      </c>
      <c r="L8" s="138">
        <v>122</v>
      </c>
      <c r="M8" s="138">
        <v>120.80567567567601</v>
      </c>
      <c r="N8" s="138">
        <f>SUM(1140+29)</f>
        <v>1169</v>
      </c>
      <c r="O8" s="138">
        <f>SUM(1132.99189189189+29)</f>
        <v>1161.99189189189</v>
      </c>
      <c r="P8" s="53">
        <f t="shared" si="0"/>
        <v>10357</v>
      </c>
      <c r="Q8" s="53">
        <f t="shared" si="0"/>
        <v>10109.545945945947</v>
      </c>
      <c r="R8" s="138">
        <v>32</v>
      </c>
      <c r="S8" s="138">
        <v>32</v>
      </c>
      <c r="T8" s="138">
        <v>364</v>
      </c>
      <c r="U8" s="138">
        <v>363</v>
      </c>
      <c r="V8" s="139">
        <v>5</v>
      </c>
      <c r="W8" s="139">
        <v>5</v>
      </c>
      <c r="X8" s="139">
        <v>0</v>
      </c>
      <c r="Y8" s="139">
        <v>0</v>
      </c>
      <c r="Z8" s="54">
        <f t="shared" ref="Z8:Z51" si="1">SUM(R8,T8,V8,X8,)</f>
        <v>401</v>
      </c>
      <c r="AA8" s="54">
        <f t="shared" ref="AA8:AA51" si="2">SUM(S8,U8,W8,Y8)</f>
        <v>400</v>
      </c>
      <c r="AB8" s="55">
        <f t="shared" ref="AB8:AC51" si="3">P8+Z8</f>
        <v>10758</v>
      </c>
      <c r="AC8" s="55">
        <f t="shared" si="3"/>
        <v>10509.545945945947</v>
      </c>
      <c r="AD8" s="87">
        <v>32466000</v>
      </c>
      <c r="AE8" s="88">
        <v>0</v>
      </c>
      <c r="AF8" s="88">
        <v>0</v>
      </c>
      <c r="AG8" s="88">
        <v>566000</v>
      </c>
      <c r="AH8" s="88">
        <v>5763000</v>
      </c>
      <c r="AI8" s="88">
        <v>456000</v>
      </c>
      <c r="AJ8" s="93">
        <f t="shared" ref="AJ8:AJ51" si="4">SUM(AD8:AI8)</f>
        <v>39251000</v>
      </c>
      <c r="AK8" s="91">
        <v>3796000</v>
      </c>
      <c r="AL8" s="91">
        <v>3443000</v>
      </c>
      <c r="AM8" s="92">
        <f t="shared" ref="AM8:AM51" si="5">SUM(AK8:AL8)</f>
        <v>7239000</v>
      </c>
      <c r="AN8" s="92">
        <f t="shared" ref="AN8:AN44" si="6">SUM(AM8,AJ8)</f>
        <v>46490000</v>
      </c>
      <c r="AO8" s="4"/>
      <c r="AP8" s="4"/>
    </row>
    <row r="9" spans="1:42" ht="50.25" customHeight="1" x14ac:dyDescent="0.2">
      <c r="A9" s="20" t="s">
        <v>294</v>
      </c>
      <c r="B9" s="20" t="s">
        <v>68</v>
      </c>
      <c r="C9" s="20" t="s">
        <v>55</v>
      </c>
      <c r="D9" s="105">
        <v>170</v>
      </c>
      <c r="E9" s="106">
        <v>167.62</v>
      </c>
      <c r="F9" s="105">
        <v>214</v>
      </c>
      <c r="G9" s="106">
        <v>202.85</v>
      </c>
      <c r="H9" s="105">
        <v>1740</v>
      </c>
      <c r="I9" s="106">
        <v>1679.75</v>
      </c>
      <c r="J9" s="105">
        <v>1581</v>
      </c>
      <c r="K9" s="106">
        <v>1506.18</v>
      </c>
      <c r="L9" s="105">
        <v>31</v>
      </c>
      <c r="M9" s="106">
        <v>27.72</v>
      </c>
      <c r="N9" s="105">
        <v>0</v>
      </c>
      <c r="O9" s="105">
        <v>0</v>
      </c>
      <c r="P9" s="53">
        <f t="shared" si="0"/>
        <v>3736</v>
      </c>
      <c r="Q9" s="53">
        <f t="shared" si="0"/>
        <v>3584.1200000000003</v>
      </c>
      <c r="R9" s="105">
        <v>0</v>
      </c>
      <c r="S9" s="105">
        <v>0</v>
      </c>
      <c r="T9" s="105">
        <v>0</v>
      </c>
      <c r="U9" s="105">
        <v>0</v>
      </c>
      <c r="V9" s="105">
        <v>156</v>
      </c>
      <c r="W9" s="106">
        <v>148.5</v>
      </c>
      <c r="X9" s="105">
        <v>0</v>
      </c>
      <c r="Y9" s="105">
        <v>0</v>
      </c>
      <c r="Z9" s="54">
        <f t="shared" si="1"/>
        <v>156</v>
      </c>
      <c r="AA9" s="90">
        <f t="shared" si="2"/>
        <v>148.5</v>
      </c>
      <c r="AB9" s="55">
        <f t="shared" si="3"/>
        <v>3892</v>
      </c>
      <c r="AC9" s="55">
        <f t="shared" si="3"/>
        <v>3732.6200000000003</v>
      </c>
      <c r="AD9" s="107">
        <v>11215337.1</v>
      </c>
      <c r="AE9" s="108">
        <v>107274.23</v>
      </c>
      <c r="AF9" s="108">
        <v>1449600</v>
      </c>
      <c r="AG9" s="108">
        <v>492711.23</v>
      </c>
      <c r="AH9" s="108">
        <v>2410511.8199999998</v>
      </c>
      <c r="AI9" s="108">
        <v>1493129.18</v>
      </c>
      <c r="AJ9" s="93">
        <f t="shared" si="4"/>
        <v>17168563.560000002</v>
      </c>
      <c r="AK9" s="124">
        <v>959495.4</v>
      </c>
      <c r="AL9" s="110">
        <v>0</v>
      </c>
      <c r="AM9" s="92">
        <f t="shared" si="5"/>
        <v>959495.4</v>
      </c>
      <c r="AN9" s="92">
        <f t="shared" si="6"/>
        <v>18128058.960000001</v>
      </c>
      <c r="AO9" s="4"/>
      <c r="AP9" s="135"/>
    </row>
    <row r="10" spans="1:42" ht="45" x14ac:dyDescent="0.2">
      <c r="A10" s="20" t="s">
        <v>192</v>
      </c>
      <c r="B10" s="20" t="s">
        <v>134</v>
      </c>
      <c r="C10" s="20" t="s">
        <v>55</v>
      </c>
      <c r="D10" s="104">
        <v>119</v>
      </c>
      <c r="E10" s="106">
        <v>117.32</v>
      </c>
      <c r="F10" s="105">
        <v>291</v>
      </c>
      <c r="G10" s="106">
        <v>276.58</v>
      </c>
      <c r="H10" s="105">
        <v>420</v>
      </c>
      <c r="I10" s="106">
        <v>407.7</v>
      </c>
      <c r="J10" s="105">
        <v>54</v>
      </c>
      <c r="K10" s="106">
        <v>53.62</v>
      </c>
      <c r="L10" s="105">
        <v>4</v>
      </c>
      <c r="M10" s="105">
        <v>4</v>
      </c>
      <c r="N10" s="105">
        <v>0</v>
      </c>
      <c r="O10" s="105">
        <v>0</v>
      </c>
      <c r="P10" s="53">
        <f t="shared" si="0"/>
        <v>888</v>
      </c>
      <c r="Q10" s="53">
        <f t="shared" si="0"/>
        <v>859.21999999999991</v>
      </c>
      <c r="R10" s="105">
        <v>21</v>
      </c>
      <c r="S10" s="105">
        <v>21</v>
      </c>
      <c r="T10" s="105">
        <v>0</v>
      </c>
      <c r="U10" s="105">
        <v>0</v>
      </c>
      <c r="V10" s="105">
        <v>19</v>
      </c>
      <c r="W10" s="106">
        <v>18.2</v>
      </c>
      <c r="X10" s="105">
        <v>0</v>
      </c>
      <c r="Y10" s="105">
        <v>0</v>
      </c>
      <c r="Z10" s="54">
        <f t="shared" si="1"/>
        <v>40</v>
      </c>
      <c r="AA10" s="90">
        <f t="shared" si="2"/>
        <v>39.200000000000003</v>
      </c>
      <c r="AB10" s="55">
        <f t="shared" si="3"/>
        <v>928</v>
      </c>
      <c r="AC10" s="55">
        <f t="shared" si="3"/>
        <v>898.42</v>
      </c>
      <c r="AD10" s="107">
        <v>2222807</v>
      </c>
      <c r="AE10" s="108">
        <v>55181</v>
      </c>
      <c r="AF10" s="108">
        <v>1000</v>
      </c>
      <c r="AG10" s="108">
        <v>60688</v>
      </c>
      <c r="AH10" s="108">
        <v>476145</v>
      </c>
      <c r="AI10" s="108">
        <v>233788</v>
      </c>
      <c r="AJ10" s="93">
        <f t="shared" si="4"/>
        <v>3049609</v>
      </c>
      <c r="AK10" s="110">
        <v>183104</v>
      </c>
      <c r="AL10" s="110">
        <v>0</v>
      </c>
      <c r="AM10" s="92">
        <f t="shared" si="5"/>
        <v>183104</v>
      </c>
      <c r="AN10" s="92">
        <f t="shared" si="6"/>
        <v>3232713</v>
      </c>
      <c r="AO10" s="51"/>
      <c r="AP10" s="4"/>
    </row>
    <row r="11" spans="1:42" ht="45" x14ac:dyDescent="0.2">
      <c r="A11" s="20" t="s">
        <v>195</v>
      </c>
      <c r="B11" s="20" t="s">
        <v>134</v>
      </c>
      <c r="C11" s="20" t="s">
        <v>55</v>
      </c>
      <c r="D11" s="104">
        <v>62</v>
      </c>
      <c r="E11" s="106">
        <v>54.88</v>
      </c>
      <c r="F11" s="105">
        <v>74</v>
      </c>
      <c r="G11" s="106">
        <v>71.41</v>
      </c>
      <c r="H11" s="105">
        <v>21</v>
      </c>
      <c r="I11" s="106">
        <v>19.600000000000001</v>
      </c>
      <c r="J11" s="105">
        <v>8</v>
      </c>
      <c r="K11" s="105">
        <v>8</v>
      </c>
      <c r="L11" s="105">
        <v>3</v>
      </c>
      <c r="M11" s="105">
        <v>3</v>
      </c>
      <c r="N11" s="105">
        <v>0</v>
      </c>
      <c r="O11" s="105">
        <v>0</v>
      </c>
      <c r="P11" s="53">
        <f t="shared" si="0"/>
        <v>168</v>
      </c>
      <c r="Q11" s="53">
        <f t="shared" si="0"/>
        <v>156.88999999999999</v>
      </c>
      <c r="R11" s="105">
        <v>2</v>
      </c>
      <c r="S11" s="106">
        <v>1.4</v>
      </c>
      <c r="T11" s="105">
        <v>0</v>
      </c>
      <c r="U11" s="105">
        <v>0</v>
      </c>
      <c r="V11" s="105">
        <v>0</v>
      </c>
      <c r="W11" s="105">
        <v>0</v>
      </c>
      <c r="X11" s="105">
        <v>0</v>
      </c>
      <c r="Y11" s="105">
        <v>0</v>
      </c>
      <c r="Z11" s="54">
        <f t="shared" si="1"/>
        <v>2</v>
      </c>
      <c r="AA11" s="90">
        <f t="shared" si="2"/>
        <v>1.4</v>
      </c>
      <c r="AB11" s="55">
        <f t="shared" si="3"/>
        <v>170</v>
      </c>
      <c r="AC11" s="55">
        <f t="shared" si="3"/>
        <v>158.29</v>
      </c>
      <c r="AD11" s="107">
        <v>342207</v>
      </c>
      <c r="AE11" s="108">
        <v>5073</v>
      </c>
      <c r="AF11" s="108">
        <v>0</v>
      </c>
      <c r="AG11" s="108">
        <v>10920</v>
      </c>
      <c r="AH11" s="108">
        <v>14683</v>
      </c>
      <c r="AI11" s="108">
        <v>33847</v>
      </c>
      <c r="AJ11" s="93">
        <f t="shared" si="4"/>
        <v>406730</v>
      </c>
      <c r="AK11" s="110">
        <v>2222</v>
      </c>
      <c r="AL11" s="110">
        <v>0</v>
      </c>
      <c r="AM11" s="92">
        <f t="shared" si="5"/>
        <v>2222</v>
      </c>
      <c r="AN11" s="92">
        <f t="shared" si="6"/>
        <v>408952</v>
      </c>
      <c r="AO11" s="51"/>
      <c r="AP11" s="51"/>
    </row>
    <row r="12" spans="1:42" ht="45" x14ac:dyDescent="0.2">
      <c r="A12" s="20" t="s">
        <v>193</v>
      </c>
      <c r="B12" s="20" t="s">
        <v>134</v>
      </c>
      <c r="C12" s="20" t="s">
        <v>55</v>
      </c>
      <c r="D12" s="104">
        <v>7</v>
      </c>
      <c r="E12" s="105">
        <v>7</v>
      </c>
      <c r="F12" s="105">
        <v>18</v>
      </c>
      <c r="G12" s="106">
        <v>17.600000000000001</v>
      </c>
      <c r="H12" s="105">
        <v>32</v>
      </c>
      <c r="I12" s="106">
        <v>30.15</v>
      </c>
      <c r="J12" s="105">
        <v>6</v>
      </c>
      <c r="K12" s="105">
        <v>6</v>
      </c>
      <c r="L12" s="105">
        <v>1</v>
      </c>
      <c r="M12" s="105">
        <v>1</v>
      </c>
      <c r="N12" s="105">
        <v>0</v>
      </c>
      <c r="O12" s="106">
        <v>0</v>
      </c>
      <c r="P12" s="53">
        <f t="shared" si="0"/>
        <v>64</v>
      </c>
      <c r="Q12" s="53">
        <f t="shared" si="0"/>
        <v>61.75</v>
      </c>
      <c r="R12" s="105">
        <v>0</v>
      </c>
      <c r="S12" s="105">
        <v>0</v>
      </c>
      <c r="T12" s="105">
        <v>0</v>
      </c>
      <c r="U12" s="105">
        <v>0</v>
      </c>
      <c r="V12" s="105">
        <v>3</v>
      </c>
      <c r="W12" s="105">
        <v>3</v>
      </c>
      <c r="X12" s="105">
        <v>0</v>
      </c>
      <c r="Y12" s="106">
        <v>0</v>
      </c>
      <c r="Z12" s="54">
        <f t="shared" si="1"/>
        <v>3</v>
      </c>
      <c r="AA12" s="90">
        <f t="shared" si="2"/>
        <v>3</v>
      </c>
      <c r="AB12" s="55">
        <f t="shared" si="3"/>
        <v>67</v>
      </c>
      <c r="AC12" s="55">
        <f t="shared" si="3"/>
        <v>64.75</v>
      </c>
      <c r="AD12" s="107">
        <v>185832.42</v>
      </c>
      <c r="AE12" s="108">
        <v>0</v>
      </c>
      <c r="AF12" s="108">
        <v>0</v>
      </c>
      <c r="AG12" s="108">
        <v>0</v>
      </c>
      <c r="AH12" s="108">
        <v>24240.26</v>
      </c>
      <c r="AI12" s="108">
        <v>22606.71</v>
      </c>
      <c r="AJ12" s="93">
        <f t="shared" si="4"/>
        <v>232679.39</v>
      </c>
      <c r="AK12" s="110">
        <v>9663</v>
      </c>
      <c r="AL12" s="110">
        <v>0</v>
      </c>
      <c r="AM12" s="92">
        <f t="shared" si="5"/>
        <v>9663</v>
      </c>
      <c r="AN12" s="92">
        <f t="shared" si="6"/>
        <v>242342.39</v>
      </c>
      <c r="AO12" s="4"/>
      <c r="AP12" s="4"/>
    </row>
    <row r="13" spans="1:42" ht="45" x14ac:dyDescent="0.2">
      <c r="A13" s="20" t="s">
        <v>194</v>
      </c>
      <c r="B13" s="20" t="s">
        <v>134</v>
      </c>
      <c r="C13" s="20" t="s">
        <v>55</v>
      </c>
      <c r="D13" s="119">
        <v>244</v>
      </c>
      <c r="E13" s="86">
        <v>107.11</v>
      </c>
      <c r="F13" s="102">
        <v>73</v>
      </c>
      <c r="G13" s="86">
        <v>67.540000000000006</v>
      </c>
      <c r="H13" s="102">
        <v>42</v>
      </c>
      <c r="I13" s="86">
        <v>41.4</v>
      </c>
      <c r="J13" s="102">
        <v>0</v>
      </c>
      <c r="K13" s="102">
        <v>0</v>
      </c>
      <c r="L13" s="102">
        <v>4</v>
      </c>
      <c r="M13" s="102">
        <v>4</v>
      </c>
      <c r="N13" s="102">
        <v>0</v>
      </c>
      <c r="O13" s="102">
        <v>0</v>
      </c>
      <c r="P13" s="53">
        <f t="shared" si="0"/>
        <v>363</v>
      </c>
      <c r="Q13" s="53">
        <f t="shared" si="0"/>
        <v>220.05</v>
      </c>
      <c r="R13" s="102">
        <v>2</v>
      </c>
      <c r="S13" s="86">
        <v>1</v>
      </c>
      <c r="T13" s="102">
        <v>0</v>
      </c>
      <c r="U13" s="102">
        <v>0</v>
      </c>
      <c r="V13" s="102">
        <v>0</v>
      </c>
      <c r="W13" s="102">
        <v>0</v>
      </c>
      <c r="X13" s="102">
        <v>1</v>
      </c>
      <c r="Y13" s="131">
        <v>1</v>
      </c>
      <c r="Z13" s="54">
        <f t="shared" si="1"/>
        <v>3</v>
      </c>
      <c r="AA13" s="90">
        <f t="shared" si="2"/>
        <v>2</v>
      </c>
      <c r="AB13" s="55">
        <f t="shared" si="3"/>
        <v>366</v>
      </c>
      <c r="AC13" s="55">
        <f t="shared" si="3"/>
        <v>222.05</v>
      </c>
      <c r="AD13" s="87">
        <v>462505.46</v>
      </c>
      <c r="AE13" s="88">
        <v>0</v>
      </c>
      <c r="AF13" s="88">
        <v>0</v>
      </c>
      <c r="AG13" s="88">
        <v>0</v>
      </c>
      <c r="AH13" s="88">
        <v>32902.97</v>
      </c>
      <c r="AI13" s="88">
        <v>35485.040000000001</v>
      </c>
      <c r="AJ13" s="93">
        <f t="shared" si="4"/>
        <v>530893.47000000009</v>
      </c>
      <c r="AK13" s="91">
        <v>1627.24</v>
      </c>
      <c r="AL13" s="91">
        <v>2000</v>
      </c>
      <c r="AM13" s="92">
        <f t="shared" si="5"/>
        <v>3627.24</v>
      </c>
      <c r="AN13" s="92">
        <f t="shared" si="6"/>
        <v>534520.71000000008</v>
      </c>
      <c r="AO13" s="4"/>
      <c r="AP13" s="4"/>
    </row>
    <row r="14" spans="1:42" ht="30" x14ac:dyDescent="0.2">
      <c r="A14" s="64" t="s">
        <v>327</v>
      </c>
      <c r="B14" s="20" t="s">
        <v>68</v>
      </c>
      <c r="C14" s="20" t="s">
        <v>55</v>
      </c>
      <c r="D14" s="104">
        <v>74</v>
      </c>
      <c r="E14" s="106">
        <v>70.781082999999995</v>
      </c>
      <c r="F14" s="105">
        <v>306</v>
      </c>
      <c r="G14" s="106">
        <v>296.55405399999995</v>
      </c>
      <c r="H14" s="105">
        <v>40</v>
      </c>
      <c r="I14" s="105">
        <v>40</v>
      </c>
      <c r="J14" s="105">
        <v>12</v>
      </c>
      <c r="K14" s="105">
        <v>12</v>
      </c>
      <c r="L14" s="105">
        <v>1</v>
      </c>
      <c r="M14" s="105">
        <v>1</v>
      </c>
      <c r="N14" s="105">
        <v>0</v>
      </c>
      <c r="O14" s="105">
        <v>0</v>
      </c>
      <c r="P14" s="53">
        <f t="shared" si="0"/>
        <v>433</v>
      </c>
      <c r="Q14" s="53">
        <f t="shared" si="0"/>
        <v>420.33513699999992</v>
      </c>
      <c r="R14" s="105">
        <v>1</v>
      </c>
      <c r="S14" s="105">
        <v>1</v>
      </c>
      <c r="T14" s="105">
        <v>0</v>
      </c>
      <c r="U14" s="105">
        <v>0</v>
      </c>
      <c r="V14" s="105">
        <v>0</v>
      </c>
      <c r="W14" s="105">
        <v>0</v>
      </c>
      <c r="X14" s="105">
        <v>0</v>
      </c>
      <c r="Y14" s="105">
        <v>0</v>
      </c>
      <c r="Z14" s="54">
        <f t="shared" si="1"/>
        <v>1</v>
      </c>
      <c r="AA14" s="54">
        <f t="shared" si="2"/>
        <v>1</v>
      </c>
      <c r="AB14" s="55">
        <f t="shared" si="3"/>
        <v>434</v>
      </c>
      <c r="AC14" s="55">
        <f t="shared" si="3"/>
        <v>421.33513699999992</v>
      </c>
      <c r="AD14" s="107">
        <v>956709.39999999595</v>
      </c>
      <c r="AE14" s="108">
        <v>20769.729999999989</v>
      </c>
      <c r="AF14" s="108">
        <v>0</v>
      </c>
      <c r="AG14" s="108">
        <v>13608.329999999998</v>
      </c>
      <c r="AH14" s="108">
        <v>203847.63000000027</v>
      </c>
      <c r="AI14" s="108">
        <v>95603.209999999846</v>
      </c>
      <c r="AJ14" s="93">
        <f t="shared" si="4"/>
        <v>1290538.2999999961</v>
      </c>
      <c r="AK14" s="110">
        <v>1671.95</v>
      </c>
      <c r="AL14" s="110">
        <v>0</v>
      </c>
      <c r="AM14" s="92">
        <f t="shared" si="5"/>
        <v>1671.95</v>
      </c>
      <c r="AN14" s="92">
        <f t="shared" si="6"/>
        <v>1292210.249999996</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885" priority="150">
      <formula>AND(NOT(ISBLANK($A7)),ISBLANK(B7))</formula>
    </cfRule>
  </conditionalFormatting>
  <conditionalFormatting sqref="C7:C51">
    <cfRule type="expression" dxfId="884" priority="149">
      <formula>AND(NOT(ISBLANK(A7)),ISBLANK(C7))</formula>
    </cfRule>
  </conditionalFormatting>
  <conditionalFormatting sqref="D7:D8 F7:F8 H7:H8 J7:J8 L7:L8 N7:N8 V7:V8 X7:X8 D15:D51 N13 L13 J13 H13 F13 D13">
    <cfRule type="expression" dxfId="883" priority="148">
      <formula>AND(NOT(ISBLANK(E7)),ISBLANK(D7))</formula>
    </cfRule>
  </conditionalFormatting>
  <conditionalFormatting sqref="E7:E8 G7:G8 I7:I8 K7:K8 M7:M8 O7:O8 W7:W8 Y7:Y8 E15:E51 O13 M13 K13 I13 G13 E13">
    <cfRule type="expression" dxfId="882" priority="147">
      <formula>AND(NOT(ISBLANK(D7)),ISBLANK(E7))</formula>
    </cfRule>
  </conditionalFormatting>
  <conditionalFormatting sqref="F15:F51">
    <cfRule type="expression" dxfId="881" priority="146">
      <formula>AND(NOT(ISBLANK(G15)),ISBLANK(F15))</formula>
    </cfRule>
  </conditionalFormatting>
  <conditionalFormatting sqref="G15:G51">
    <cfRule type="expression" dxfId="880" priority="145">
      <formula>AND(NOT(ISBLANK(F15)),ISBLANK(G15))</formula>
    </cfRule>
  </conditionalFormatting>
  <conditionalFormatting sqref="H15:H51">
    <cfRule type="expression" dxfId="879" priority="144">
      <formula>AND(NOT(ISBLANK(I15)),ISBLANK(H15))</formula>
    </cfRule>
  </conditionalFormatting>
  <conditionalFormatting sqref="I15:I51">
    <cfRule type="expression" dxfId="878" priority="143">
      <formula>AND(NOT(ISBLANK(H15)),ISBLANK(I15))</formula>
    </cfRule>
  </conditionalFormatting>
  <conditionalFormatting sqref="J15:J51">
    <cfRule type="expression" dxfId="877" priority="142">
      <formula>AND(NOT(ISBLANK(K15)),ISBLANK(J15))</formula>
    </cfRule>
  </conditionalFormatting>
  <conditionalFormatting sqref="K15:K51">
    <cfRule type="expression" dxfId="876" priority="141">
      <formula>AND(NOT(ISBLANK(J15)),ISBLANK(K15))</formula>
    </cfRule>
  </conditionalFormatting>
  <conditionalFormatting sqref="L15:L51">
    <cfRule type="expression" dxfId="875" priority="140">
      <formula>AND(NOT(ISBLANK(M15)),ISBLANK(L15))</formula>
    </cfRule>
  </conditionalFormatting>
  <conditionalFormatting sqref="M15:M51">
    <cfRule type="expression" dxfId="874" priority="139">
      <formula>AND(NOT(ISBLANK(L15)),ISBLANK(M15))</formula>
    </cfRule>
  </conditionalFormatting>
  <conditionalFormatting sqref="N15:N51">
    <cfRule type="expression" dxfId="873" priority="138">
      <formula>AND(NOT(ISBLANK(O15)),ISBLANK(N15))</formula>
    </cfRule>
  </conditionalFormatting>
  <conditionalFormatting sqref="O15:O51">
    <cfRule type="expression" dxfId="872" priority="137">
      <formula>AND(NOT(ISBLANK(N15)),ISBLANK(O15))</formula>
    </cfRule>
  </conditionalFormatting>
  <conditionalFormatting sqref="R15:R51 R7:Y7 R13:Y13">
    <cfRule type="expression" dxfId="871" priority="136">
      <formula>AND(NOT(ISBLANK(S7)),ISBLANK(R7))</formula>
    </cfRule>
  </conditionalFormatting>
  <conditionalFormatting sqref="S7 S13 S15:S51">
    <cfRule type="expression" dxfId="870" priority="135">
      <formula>AND(NOT(ISBLANK(R7)),ISBLANK(S7))</formula>
    </cfRule>
  </conditionalFormatting>
  <conditionalFormatting sqref="T7 T13 T15:T51">
    <cfRule type="expression" dxfId="869" priority="134">
      <formula>AND(NOT(ISBLANK(U7)),ISBLANK(T7))</formula>
    </cfRule>
  </conditionalFormatting>
  <conditionalFormatting sqref="U7 U13 U15:U51">
    <cfRule type="expression" dxfId="868" priority="133">
      <formula>AND(NOT(ISBLANK(T7)),ISBLANK(U7))</formula>
    </cfRule>
  </conditionalFormatting>
  <conditionalFormatting sqref="V13 V15:V51">
    <cfRule type="expression" dxfId="867" priority="132">
      <formula>AND(NOT(ISBLANK(W13)),ISBLANK(V13))</formula>
    </cfRule>
  </conditionalFormatting>
  <conditionalFormatting sqref="W13 W15:W51">
    <cfRule type="expression" dxfId="866" priority="131">
      <formula>AND(NOT(ISBLANK(V13)),ISBLANK(W13))</formula>
    </cfRule>
  </conditionalFormatting>
  <conditionalFormatting sqref="X13 X15:X51">
    <cfRule type="expression" dxfId="865" priority="130">
      <formula>AND(NOT(ISBLANK(Y13)),ISBLANK(X13))</formula>
    </cfRule>
  </conditionalFormatting>
  <conditionalFormatting sqref="Y13 Y15:Y51">
    <cfRule type="expression" dxfId="864" priority="129">
      <formula>AND(NOT(ISBLANK(X13)),ISBLANK(Y13))</formula>
    </cfRule>
  </conditionalFormatting>
  <conditionalFormatting sqref="R8:Y8">
    <cfRule type="expression" dxfId="863" priority="128">
      <formula>AND(NOT(ISBLANK(S8)),ISBLANK(R8))</formula>
    </cfRule>
  </conditionalFormatting>
  <conditionalFormatting sqref="S8">
    <cfRule type="expression" dxfId="862" priority="127">
      <formula>AND(NOT(ISBLANK(R8)),ISBLANK(S8))</formula>
    </cfRule>
  </conditionalFormatting>
  <conditionalFormatting sqref="T8">
    <cfRule type="expression" dxfId="861" priority="126">
      <formula>AND(NOT(ISBLANK(U8)),ISBLANK(T8))</formula>
    </cfRule>
  </conditionalFormatting>
  <conditionalFormatting sqref="U8">
    <cfRule type="expression" dxfId="860" priority="125">
      <formula>AND(NOT(ISBLANK(T8)),ISBLANK(U8))</formula>
    </cfRule>
  </conditionalFormatting>
  <conditionalFormatting sqref="D9">
    <cfRule type="expression" dxfId="859" priority="124">
      <formula>AND(NOT(ISBLANK(E9)),ISBLANK(D9))</formula>
    </cfRule>
  </conditionalFormatting>
  <conditionalFormatting sqref="E9">
    <cfRule type="expression" dxfId="858" priority="123">
      <formula>AND(NOT(ISBLANK(D9)),ISBLANK(E9))</formula>
    </cfRule>
  </conditionalFormatting>
  <conditionalFormatting sqref="F9">
    <cfRule type="expression" dxfId="857" priority="122">
      <formula>AND(NOT(ISBLANK(G9)),ISBLANK(F9))</formula>
    </cfRule>
  </conditionalFormatting>
  <conditionalFormatting sqref="G9">
    <cfRule type="expression" dxfId="856" priority="121">
      <formula>AND(NOT(ISBLANK(F9)),ISBLANK(G9))</formula>
    </cfRule>
  </conditionalFormatting>
  <conditionalFormatting sqref="H9">
    <cfRule type="expression" dxfId="855" priority="120">
      <formula>AND(NOT(ISBLANK(I9)),ISBLANK(H9))</formula>
    </cfRule>
  </conditionalFormatting>
  <conditionalFormatting sqref="I9">
    <cfRule type="expression" dxfId="854" priority="119">
      <formula>AND(NOT(ISBLANK(H9)),ISBLANK(I9))</formula>
    </cfRule>
  </conditionalFormatting>
  <conditionalFormatting sqref="J9">
    <cfRule type="expression" dxfId="853" priority="118">
      <formula>AND(NOT(ISBLANK(K9)),ISBLANK(J9))</formula>
    </cfRule>
  </conditionalFormatting>
  <conditionalFormatting sqref="K9">
    <cfRule type="expression" dxfId="852" priority="117">
      <formula>AND(NOT(ISBLANK(J9)),ISBLANK(K9))</formula>
    </cfRule>
  </conditionalFormatting>
  <conditionalFormatting sqref="L9">
    <cfRule type="expression" dxfId="851" priority="116">
      <formula>AND(NOT(ISBLANK(M9)),ISBLANK(L9))</formula>
    </cfRule>
  </conditionalFormatting>
  <conditionalFormatting sqref="M9">
    <cfRule type="expression" dxfId="850" priority="115">
      <formula>AND(NOT(ISBLANK(L9)),ISBLANK(M9))</formula>
    </cfRule>
  </conditionalFormatting>
  <conditionalFormatting sqref="N9">
    <cfRule type="expression" dxfId="849" priority="114">
      <formula>AND(NOT(ISBLANK(O9)),ISBLANK(N9))</formula>
    </cfRule>
  </conditionalFormatting>
  <conditionalFormatting sqref="O9">
    <cfRule type="expression" dxfId="848" priority="113">
      <formula>AND(NOT(ISBLANK(N9)),ISBLANK(O9))</formula>
    </cfRule>
  </conditionalFormatting>
  <conditionalFormatting sqref="R9">
    <cfRule type="expression" dxfId="847" priority="112">
      <formula>AND(NOT(ISBLANK(S9)),ISBLANK(R9))</formula>
    </cfRule>
  </conditionalFormatting>
  <conditionalFormatting sqref="S9">
    <cfRule type="expression" dxfId="846" priority="111">
      <formula>AND(NOT(ISBLANK(R9)),ISBLANK(S9))</formula>
    </cfRule>
  </conditionalFormatting>
  <conditionalFormatting sqref="T9">
    <cfRule type="expression" dxfId="845" priority="110">
      <formula>AND(NOT(ISBLANK(U9)),ISBLANK(T9))</formula>
    </cfRule>
  </conditionalFormatting>
  <conditionalFormatting sqref="U9">
    <cfRule type="expression" dxfId="844" priority="109">
      <formula>AND(NOT(ISBLANK(T9)),ISBLANK(U9))</formula>
    </cfRule>
  </conditionalFormatting>
  <conditionalFormatting sqref="V9">
    <cfRule type="expression" dxfId="843" priority="108">
      <formula>AND(NOT(ISBLANK(W9)),ISBLANK(V9))</formula>
    </cfRule>
  </conditionalFormatting>
  <conditionalFormatting sqref="W9">
    <cfRule type="expression" dxfId="842" priority="107">
      <formula>AND(NOT(ISBLANK(V9)),ISBLANK(W9))</formula>
    </cfRule>
  </conditionalFormatting>
  <conditionalFormatting sqref="X9">
    <cfRule type="expression" dxfId="841" priority="106">
      <formula>AND(NOT(ISBLANK(Y9)),ISBLANK(X9))</formula>
    </cfRule>
  </conditionalFormatting>
  <conditionalFormatting sqref="Y9">
    <cfRule type="expression" dxfId="840" priority="105">
      <formula>AND(NOT(ISBLANK(X9)),ISBLANK(Y9))</formula>
    </cfRule>
  </conditionalFormatting>
  <conditionalFormatting sqref="R9">
    <cfRule type="expression" dxfId="839" priority="104">
      <formula>AND(NOT(ISBLANK(S9)),ISBLANK(R9))</formula>
    </cfRule>
  </conditionalFormatting>
  <conditionalFormatting sqref="S9">
    <cfRule type="expression" dxfId="838" priority="103">
      <formula>AND(NOT(ISBLANK(R9)),ISBLANK(S9))</formula>
    </cfRule>
  </conditionalFormatting>
  <conditionalFormatting sqref="T9">
    <cfRule type="expression" dxfId="837" priority="102">
      <formula>AND(NOT(ISBLANK(U9)),ISBLANK(T9))</formula>
    </cfRule>
  </conditionalFormatting>
  <conditionalFormatting sqref="U9">
    <cfRule type="expression" dxfId="836" priority="101">
      <formula>AND(NOT(ISBLANK(T9)),ISBLANK(U9))</formula>
    </cfRule>
  </conditionalFormatting>
  <conditionalFormatting sqref="V9">
    <cfRule type="expression" dxfId="835" priority="100">
      <formula>AND(NOT(ISBLANK(W9)),ISBLANK(V9))</formula>
    </cfRule>
  </conditionalFormatting>
  <conditionalFormatting sqref="W9">
    <cfRule type="expression" dxfId="834" priority="99">
      <formula>AND(NOT(ISBLANK(V9)),ISBLANK(W9))</formula>
    </cfRule>
  </conditionalFormatting>
  <conditionalFormatting sqref="X9">
    <cfRule type="expression" dxfId="833" priority="98">
      <formula>AND(NOT(ISBLANK(Y9)),ISBLANK(X9))</formula>
    </cfRule>
  </conditionalFormatting>
  <conditionalFormatting sqref="Y9">
    <cfRule type="expression" dxfId="832" priority="97">
      <formula>AND(NOT(ISBLANK(X9)),ISBLANK(Y9))</formula>
    </cfRule>
  </conditionalFormatting>
  <conditionalFormatting sqref="R9">
    <cfRule type="expression" dxfId="831" priority="96">
      <formula>AND(NOT(ISBLANK(S9)),ISBLANK(R9))</formula>
    </cfRule>
  </conditionalFormatting>
  <conditionalFormatting sqref="S9">
    <cfRule type="expression" dxfId="830" priority="95">
      <formula>AND(NOT(ISBLANK(R9)),ISBLANK(S9))</formula>
    </cfRule>
  </conditionalFormatting>
  <conditionalFormatting sqref="T9">
    <cfRule type="expression" dxfId="829" priority="94">
      <formula>AND(NOT(ISBLANK(U9)),ISBLANK(T9))</formula>
    </cfRule>
  </conditionalFormatting>
  <conditionalFormatting sqref="U9">
    <cfRule type="expression" dxfId="828" priority="93">
      <formula>AND(NOT(ISBLANK(T9)),ISBLANK(U9))</formula>
    </cfRule>
  </conditionalFormatting>
  <conditionalFormatting sqref="V9">
    <cfRule type="expression" dxfId="827" priority="92">
      <formula>AND(NOT(ISBLANK(W9)),ISBLANK(V9))</formula>
    </cfRule>
  </conditionalFormatting>
  <conditionalFormatting sqref="W9">
    <cfRule type="expression" dxfId="826" priority="91">
      <formula>AND(NOT(ISBLANK(V9)),ISBLANK(W9))</formula>
    </cfRule>
  </conditionalFormatting>
  <conditionalFormatting sqref="X9">
    <cfRule type="expression" dxfId="825" priority="90">
      <formula>AND(NOT(ISBLANK(Y9)),ISBLANK(X9))</formula>
    </cfRule>
  </conditionalFormatting>
  <conditionalFormatting sqref="Y9">
    <cfRule type="expression" dxfId="824" priority="89">
      <formula>AND(NOT(ISBLANK(X9)),ISBLANK(Y9))</formula>
    </cfRule>
  </conditionalFormatting>
  <conditionalFormatting sqref="R9">
    <cfRule type="expression" dxfId="823" priority="88">
      <formula>AND(NOT(ISBLANK(S9)),ISBLANK(R9))</formula>
    </cfRule>
  </conditionalFormatting>
  <conditionalFormatting sqref="S9">
    <cfRule type="expression" dxfId="822" priority="87">
      <formula>AND(NOT(ISBLANK(R9)),ISBLANK(S9))</formula>
    </cfRule>
  </conditionalFormatting>
  <conditionalFormatting sqref="T9">
    <cfRule type="expression" dxfId="821" priority="86">
      <formula>AND(NOT(ISBLANK(U9)),ISBLANK(T9))</formula>
    </cfRule>
  </conditionalFormatting>
  <conditionalFormatting sqref="U9">
    <cfRule type="expression" dxfId="820" priority="85">
      <formula>AND(NOT(ISBLANK(T9)),ISBLANK(U9))</formula>
    </cfRule>
  </conditionalFormatting>
  <conditionalFormatting sqref="V9">
    <cfRule type="expression" dxfId="819" priority="84">
      <formula>AND(NOT(ISBLANK(W9)),ISBLANK(V9))</formula>
    </cfRule>
  </conditionalFormatting>
  <conditionalFormatting sqref="W9">
    <cfRule type="expression" dxfId="818" priority="83">
      <formula>AND(NOT(ISBLANK(V9)),ISBLANK(W9))</formula>
    </cfRule>
  </conditionalFormatting>
  <conditionalFormatting sqref="X9">
    <cfRule type="expression" dxfId="817" priority="82">
      <formula>AND(NOT(ISBLANK(Y9)),ISBLANK(X9))</formula>
    </cfRule>
  </conditionalFormatting>
  <conditionalFormatting sqref="Y9">
    <cfRule type="expression" dxfId="816" priority="81">
      <formula>AND(NOT(ISBLANK(X9)),ISBLANK(Y9))</formula>
    </cfRule>
  </conditionalFormatting>
  <conditionalFormatting sqref="D11">
    <cfRule type="expression" dxfId="815" priority="80">
      <formula>AND(NOT(ISBLANK(E11)),ISBLANK(D11))</formula>
    </cfRule>
  </conditionalFormatting>
  <conditionalFormatting sqref="E11">
    <cfRule type="expression" dxfId="814" priority="79">
      <formula>AND(NOT(ISBLANK(D11)),ISBLANK(E11))</formula>
    </cfRule>
  </conditionalFormatting>
  <conditionalFormatting sqref="F11">
    <cfRule type="expression" dxfId="813" priority="78">
      <formula>AND(NOT(ISBLANK(G11)),ISBLANK(F11))</formula>
    </cfRule>
  </conditionalFormatting>
  <conditionalFormatting sqref="G11">
    <cfRule type="expression" dxfId="812" priority="77">
      <formula>AND(NOT(ISBLANK(F11)),ISBLANK(G11))</formula>
    </cfRule>
  </conditionalFormatting>
  <conditionalFormatting sqref="H11">
    <cfRule type="expression" dxfId="811" priority="76">
      <formula>AND(NOT(ISBLANK(I11)),ISBLANK(H11))</formula>
    </cfRule>
  </conditionalFormatting>
  <conditionalFormatting sqref="I11">
    <cfRule type="expression" dxfId="810" priority="75">
      <formula>AND(NOT(ISBLANK(H11)),ISBLANK(I11))</formula>
    </cfRule>
  </conditionalFormatting>
  <conditionalFormatting sqref="J11">
    <cfRule type="expression" dxfId="809" priority="74">
      <formula>AND(NOT(ISBLANK(K11)),ISBLANK(J11))</formula>
    </cfRule>
  </conditionalFormatting>
  <conditionalFormatting sqref="K11">
    <cfRule type="expression" dxfId="808" priority="73">
      <formula>AND(NOT(ISBLANK(J11)),ISBLANK(K11))</formula>
    </cfRule>
  </conditionalFormatting>
  <conditionalFormatting sqref="L11">
    <cfRule type="expression" dxfId="807" priority="72">
      <formula>AND(NOT(ISBLANK(M11)),ISBLANK(L11))</formula>
    </cfRule>
  </conditionalFormatting>
  <conditionalFormatting sqref="M11">
    <cfRule type="expression" dxfId="806" priority="71">
      <formula>AND(NOT(ISBLANK(L11)),ISBLANK(M11))</formula>
    </cfRule>
  </conditionalFormatting>
  <conditionalFormatting sqref="N11">
    <cfRule type="expression" dxfId="805" priority="70">
      <formula>AND(NOT(ISBLANK(O11)),ISBLANK(N11))</formula>
    </cfRule>
  </conditionalFormatting>
  <conditionalFormatting sqref="O11">
    <cfRule type="expression" dxfId="804" priority="69">
      <formula>AND(NOT(ISBLANK(N11)),ISBLANK(O11))</formula>
    </cfRule>
  </conditionalFormatting>
  <conditionalFormatting sqref="R11">
    <cfRule type="expression" dxfId="803" priority="68">
      <formula>AND(NOT(ISBLANK(S11)),ISBLANK(R11))</formula>
    </cfRule>
  </conditionalFormatting>
  <conditionalFormatting sqref="S11">
    <cfRule type="expression" dxfId="802" priority="67">
      <formula>AND(NOT(ISBLANK(R11)),ISBLANK(S11))</formula>
    </cfRule>
  </conditionalFormatting>
  <conditionalFormatting sqref="T11">
    <cfRule type="expression" dxfId="801" priority="66">
      <formula>AND(NOT(ISBLANK(U11)),ISBLANK(T11))</formula>
    </cfRule>
  </conditionalFormatting>
  <conditionalFormatting sqref="U11">
    <cfRule type="expression" dxfId="800" priority="65">
      <formula>AND(NOT(ISBLANK(T11)),ISBLANK(U11))</formula>
    </cfRule>
  </conditionalFormatting>
  <conditionalFormatting sqref="V11">
    <cfRule type="expression" dxfId="799" priority="64">
      <formula>AND(NOT(ISBLANK(W11)),ISBLANK(V11))</formula>
    </cfRule>
  </conditionalFormatting>
  <conditionalFormatting sqref="W11">
    <cfRule type="expression" dxfId="798" priority="63">
      <formula>AND(NOT(ISBLANK(V11)),ISBLANK(W11))</formula>
    </cfRule>
  </conditionalFormatting>
  <conditionalFormatting sqref="X11">
    <cfRule type="expression" dxfId="797" priority="62">
      <formula>AND(NOT(ISBLANK(Y11)),ISBLANK(X11))</formula>
    </cfRule>
  </conditionalFormatting>
  <conditionalFormatting sqref="Y11">
    <cfRule type="expression" dxfId="796" priority="61">
      <formula>AND(NOT(ISBLANK(X11)),ISBLANK(Y11))</formula>
    </cfRule>
  </conditionalFormatting>
  <conditionalFormatting sqref="D10">
    <cfRule type="expression" dxfId="795" priority="60">
      <formula>AND(NOT(ISBLANK(E10)),ISBLANK(D10))</formula>
    </cfRule>
  </conditionalFormatting>
  <conditionalFormatting sqref="E10">
    <cfRule type="expression" dxfId="794" priority="59">
      <formula>AND(NOT(ISBLANK(D10)),ISBLANK(E10))</formula>
    </cfRule>
  </conditionalFormatting>
  <conditionalFormatting sqref="F10">
    <cfRule type="expression" dxfId="793" priority="58">
      <formula>AND(NOT(ISBLANK(G10)),ISBLANK(F10))</formula>
    </cfRule>
  </conditionalFormatting>
  <conditionalFormatting sqref="G10">
    <cfRule type="expression" dxfId="792" priority="57">
      <formula>AND(NOT(ISBLANK(F10)),ISBLANK(G10))</formula>
    </cfRule>
  </conditionalFormatting>
  <conditionalFormatting sqref="H10">
    <cfRule type="expression" dxfId="791" priority="56">
      <formula>AND(NOT(ISBLANK(I10)),ISBLANK(H10))</formula>
    </cfRule>
  </conditionalFormatting>
  <conditionalFormatting sqref="I10">
    <cfRule type="expression" dxfId="790" priority="55">
      <formula>AND(NOT(ISBLANK(H10)),ISBLANK(I10))</formula>
    </cfRule>
  </conditionalFormatting>
  <conditionalFormatting sqref="J10">
    <cfRule type="expression" dxfId="789" priority="54">
      <formula>AND(NOT(ISBLANK(K10)),ISBLANK(J10))</formula>
    </cfRule>
  </conditionalFormatting>
  <conditionalFormatting sqref="K10">
    <cfRule type="expression" dxfId="788" priority="53">
      <formula>AND(NOT(ISBLANK(J10)),ISBLANK(K10))</formula>
    </cfRule>
  </conditionalFormatting>
  <conditionalFormatting sqref="L10">
    <cfRule type="expression" dxfId="787" priority="52">
      <formula>AND(NOT(ISBLANK(M10)),ISBLANK(L10))</formula>
    </cfRule>
  </conditionalFormatting>
  <conditionalFormatting sqref="M10">
    <cfRule type="expression" dxfId="786" priority="51">
      <formula>AND(NOT(ISBLANK(L10)),ISBLANK(M10))</formula>
    </cfRule>
  </conditionalFormatting>
  <conditionalFormatting sqref="N10">
    <cfRule type="expression" dxfId="785" priority="50">
      <formula>AND(NOT(ISBLANK(O10)),ISBLANK(N10))</formula>
    </cfRule>
  </conditionalFormatting>
  <conditionalFormatting sqref="O10">
    <cfRule type="expression" dxfId="784" priority="49">
      <formula>AND(NOT(ISBLANK(N10)),ISBLANK(O10))</formula>
    </cfRule>
  </conditionalFormatting>
  <conditionalFormatting sqref="R10">
    <cfRule type="expression" dxfId="783" priority="48">
      <formula>AND(NOT(ISBLANK(S10)),ISBLANK(R10))</formula>
    </cfRule>
  </conditionalFormatting>
  <conditionalFormatting sqref="S10">
    <cfRule type="expression" dxfId="782" priority="47">
      <formula>AND(NOT(ISBLANK(R10)),ISBLANK(S10))</formula>
    </cfRule>
  </conditionalFormatting>
  <conditionalFormatting sqref="T10">
    <cfRule type="expression" dxfId="781" priority="46">
      <formula>AND(NOT(ISBLANK(U10)),ISBLANK(T10))</formula>
    </cfRule>
  </conditionalFormatting>
  <conditionalFormatting sqref="U10">
    <cfRule type="expression" dxfId="780" priority="45">
      <formula>AND(NOT(ISBLANK(T10)),ISBLANK(U10))</formula>
    </cfRule>
  </conditionalFormatting>
  <conditionalFormatting sqref="V10">
    <cfRule type="expression" dxfId="779" priority="44">
      <formula>AND(NOT(ISBLANK(W10)),ISBLANK(V10))</formula>
    </cfRule>
  </conditionalFormatting>
  <conditionalFormatting sqref="W10">
    <cfRule type="expression" dxfId="778" priority="43">
      <formula>AND(NOT(ISBLANK(V10)),ISBLANK(W10))</formula>
    </cfRule>
  </conditionalFormatting>
  <conditionalFormatting sqref="X10">
    <cfRule type="expression" dxfId="777" priority="42">
      <formula>AND(NOT(ISBLANK(Y10)),ISBLANK(X10))</formula>
    </cfRule>
  </conditionalFormatting>
  <conditionalFormatting sqref="Y10">
    <cfRule type="expression" dxfId="776" priority="41">
      <formula>AND(NOT(ISBLANK(X10)),ISBLANK(Y10))</formula>
    </cfRule>
  </conditionalFormatting>
  <conditionalFormatting sqref="D14">
    <cfRule type="expression" dxfId="775" priority="40">
      <formula>AND(NOT(ISBLANK(E14)),ISBLANK(D14))</formula>
    </cfRule>
  </conditionalFormatting>
  <conditionalFormatting sqref="E14">
    <cfRule type="expression" dxfId="774" priority="39">
      <formula>AND(NOT(ISBLANK(D14)),ISBLANK(E14))</formula>
    </cfRule>
  </conditionalFormatting>
  <conditionalFormatting sqref="F14">
    <cfRule type="expression" dxfId="773" priority="38">
      <formula>AND(NOT(ISBLANK(G14)),ISBLANK(F14))</formula>
    </cfRule>
  </conditionalFormatting>
  <conditionalFormatting sqref="G14">
    <cfRule type="expression" dxfId="772" priority="37">
      <formula>AND(NOT(ISBLANK(F14)),ISBLANK(G14))</formula>
    </cfRule>
  </conditionalFormatting>
  <conditionalFormatting sqref="H14">
    <cfRule type="expression" dxfId="771" priority="36">
      <formula>AND(NOT(ISBLANK(I14)),ISBLANK(H14))</formula>
    </cfRule>
  </conditionalFormatting>
  <conditionalFormatting sqref="I14">
    <cfRule type="expression" dxfId="770" priority="35">
      <formula>AND(NOT(ISBLANK(H14)),ISBLANK(I14))</formula>
    </cfRule>
  </conditionalFormatting>
  <conditionalFormatting sqref="J14">
    <cfRule type="expression" dxfId="769" priority="34">
      <formula>AND(NOT(ISBLANK(K14)),ISBLANK(J14))</formula>
    </cfRule>
  </conditionalFormatting>
  <conditionalFormatting sqref="K14">
    <cfRule type="expression" dxfId="768" priority="33">
      <formula>AND(NOT(ISBLANK(J14)),ISBLANK(K14))</formula>
    </cfRule>
  </conditionalFormatting>
  <conditionalFormatting sqref="L14">
    <cfRule type="expression" dxfId="767" priority="32">
      <formula>AND(NOT(ISBLANK(M14)),ISBLANK(L14))</formula>
    </cfRule>
  </conditionalFormatting>
  <conditionalFormatting sqref="M14">
    <cfRule type="expression" dxfId="766" priority="31">
      <formula>AND(NOT(ISBLANK(L14)),ISBLANK(M14))</formula>
    </cfRule>
  </conditionalFormatting>
  <conditionalFormatting sqref="N14">
    <cfRule type="expression" dxfId="765" priority="30">
      <formula>AND(NOT(ISBLANK(O14)),ISBLANK(N14))</formula>
    </cfRule>
  </conditionalFormatting>
  <conditionalFormatting sqref="O14">
    <cfRule type="expression" dxfId="764" priority="29">
      <formula>AND(NOT(ISBLANK(N14)),ISBLANK(O14))</formula>
    </cfRule>
  </conditionalFormatting>
  <conditionalFormatting sqref="R14">
    <cfRule type="expression" dxfId="763" priority="28">
      <formula>AND(NOT(ISBLANK(S14)),ISBLANK(R14))</formula>
    </cfRule>
  </conditionalFormatting>
  <conditionalFormatting sqref="S14">
    <cfRule type="expression" dxfId="762" priority="27">
      <formula>AND(NOT(ISBLANK(R14)),ISBLANK(S14))</formula>
    </cfRule>
  </conditionalFormatting>
  <conditionalFormatting sqref="T14">
    <cfRule type="expression" dxfId="761" priority="26">
      <formula>AND(NOT(ISBLANK(U14)),ISBLANK(T14))</formula>
    </cfRule>
  </conditionalFormatting>
  <conditionalFormatting sqref="U14">
    <cfRule type="expression" dxfId="760" priority="25">
      <formula>AND(NOT(ISBLANK(T14)),ISBLANK(U14))</formula>
    </cfRule>
  </conditionalFormatting>
  <conditionalFormatting sqref="V14">
    <cfRule type="expression" dxfId="759" priority="24">
      <formula>AND(NOT(ISBLANK(W14)),ISBLANK(V14))</formula>
    </cfRule>
  </conditionalFormatting>
  <conditionalFormatting sqref="W14">
    <cfRule type="expression" dxfId="758" priority="23">
      <formula>AND(NOT(ISBLANK(V14)),ISBLANK(W14))</formula>
    </cfRule>
  </conditionalFormatting>
  <conditionalFormatting sqref="X14">
    <cfRule type="expression" dxfId="757" priority="22">
      <formula>AND(NOT(ISBLANK(Y14)),ISBLANK(X14))</formula>
    </cfRule>
  </conditionalFormatting>
  <conditionalFormatting sqref="Y14">
    <cfRule type="expression" dxfId="756" priority="21">
      <formula>AND(NOT(ISBLANK(X14)),ISBLANK(Y14))</formula>
    </cfRule>
  </conditionalFormatting>
  <conditionalFormatting sqref="D12">
    <cfRule type="expression" dxfId="755" priority="20">
      <formula>AND(NOT(ISBLANK(E12)),ISBLANK(D12))</formula>
    </cfRule>
  </conditionalFormatting>
  <conditionalFormatting sqref="E12">
    <cfRule type="expression" dxfId="754" priority="19">
      <formula>AND(NOT(ISBLANK(D12)),ISBLANK(E12))</formula>
    </cfRule>
  </conditionalFormatting>
  <conditionalFormatting sqref="F12">
    <cfRule type="expression" dxfId="753" priority="18">
      <formula>AND(NOT(ISBLANK(G12)),ISBLANK(F12))</formula>
    </cfRule>
  </conditionalFormatting>
  <conditionalFormatting sqref="G12">
    <cfRule type="expression" dxfId="752" priority="17">
      <formula>AND(NOT(ISBLANK(F12)),ISBLANK(G12))</formula>
    </cfRule>
  </conditionalFormatting>
  <conditionalFormatting sqref="H12">
    <cfRule type="expression" dxfId="751" priority="16">
      <formula>AND(NOT(ISBLANK(I12)),ISBLANK(H12))</formula>
    </cfRule>
  </conditionalFormatting>
  <conditionalFormatting sqref="I12">
    <cfRule type="expression" dxfId="750" priority="15">
      <formula>AND(NOT(ISBLANK(H12)),ISBLANK(I12))</formula>
    </cfRule>
  </conditionalFormatting>
  <conditionalFormatting sqref="J12">
    <cfRule type="expression" dxfId="749" priority="14">
      <formula>AND(NOT(ISBLANK(K12)),ISBLANK(J12))</formula>
    </cfRule>
  </conditionalFormatting>
  <conditionalFormatting sqref="K12">
    <cfRule type="expression" dxfId="748" priority="13">
      <formula>AND(NOT(ISBLANK(J12)),ISBLANK(K12))</formula>
    </cfRule>
  </conditionalFormatting>
  <conditionalFormatting sqref="L12">
    <cfRule type="expression" dxfId="747" priority="12">
      <formula>AND(NOT(ISBLANK(M12)),ISBLANK(L12))</formula>
    </cfRule>
  </conditionalFormatting>
  <conditionalFormatting sqref="M12">
    <cfRule type="expression" dxfId="746" priority="11">
      <formula>AND(NOT(ISBLANK(L12)),ISBLANK(M12))</formula>
    </cfRule>
  </conditionalFormatting>
  <conditionalFormatting sqref="N12">
    <cfRule type="expression" dxfId="745" priority="10">
      <formula>AND(NOT(ISBLANK(O12)),ISBLANK(N12))</formula>
    </cfRule>
  </conditionalFormatting>
  <conditionalFormatting sqref="O12">
    <cfRule type="expression" dxfId="744" priority="9">
      <formula>AND(NOT(ISBLANK(N12)),ISBLANK(O12))</formula>
    </cfRule>
  </conditionalFormatting>
  <conditionalFormatting sqref="R12">
    <cfRule type="expression" dxfId="743" priority="8">
      <formula>AND(NOT(ISBLANK(S12)),ISBLANK(R12))</formula>
    </cfRule>
  </conditionalFormatting>
  <conditionalFormatting sqref="S12">
    <cfRule type="expression" dxfId="742" priority="7">
      <formula>AND(NOT(ISBLANK(R12)),ISBLANK(S12))</formula>
    </cfRule>
  </conditionalFormatting>
  <conditionalFormatting sqref="T12">
    <cfRule type="expression" dxfId="741" priority="6">
      <formula>AND(NOT(ISBLANK(U12)),ISBLANK(T12))</formula>
    </cfRule>
  </conditionalFormatting>
  <conditionalFormatting sqref="U12">
    <cfRule type="expression" dxfId="740" priority="5">
      <formula>AND(NOT(ISBLANK(T12)),ISBLANK(U12))</formula>
    </cfRule>
  </conditionalFormatting>
  <conditionalFormatting sqref="V12">
    <cfRule type="expression" dxfId="739" priority="4">
      <formula>AND(NOT(ISBLANK(W12)),ISBLANK(V12))</formula>
    </cfRule>
  </conditionalFormatting>
  <conditionalFormatting sqref="W12">
    <cfRule type="expression" dxfId="738" priority="3">
      <formula>AND(NOT(ISBLANK(V12)),ISBLANK(W12))</formula>
    </cfRule>
  </conditionalFormatting>
  <conditionalFormatting sqref="X12">
    <cfRule type="expression" dxfId="737" priority="2">
      <formula>AND(NOT(ISBLANK(Y12)),ISBLANK(X12))</formula>
    </cfRule>
  </conditionalFormatting>
  <conditionalFormatting sqref="Y12">
    <cfRule type="expression" dxfId="736" priority="1">
      <formula>AND(NOT(ISBLANK(X12)),ISBLANK(Y12))</formula>
    </cfRule>
  </conditionalFormatting>
  <dataValidations count="9">
    <dataValidation type="decimal" operator="greaterThanOrEqual" allowBlank="1" showInputMessage="1" showErrorMessage="1" sqref="AG11:AI12 AD11:AE12 AK14:AL14 AD10:AI10 AD14:AE14 AG14:AI14 AK10:AL12">
      <formula1>0</formula1>
    </dataValidation>
    <dataValidation operator="greaterThanOrEqual" allowBlank="1" showInputMessage="1" showErrorMessage="1" sqref="AD13:AI13 AL9 AF11:AF12 AD7:AI8 AK7:AL8 AF14 AD15:AI51 AK13:AL13 AK15:AL51"/>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AO7:AP65535 AB6:AC51 AQ1:IV1048576 P7:Q65535"/>
    <dataValidation type="decimal" operator="greaterThan" allowBlank="1" showInputMessage="1" showErrorMessage="1" sqref="AD9:AI9 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AC7" activePane="bottomRight" state="frozen"/>
      <selection activeCell="D18" sqref="D18"/>
      <selection pane="topRight" activeCell="D18" sqref="D18"/>
      <selection pane="bottomLeft" activeCell="D18" sqref="D18"/>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41" t="s">
        <v>2</v>
      </c>
      <c r="E6" s="141" t="s">
        <v>11</v>
      </c>
      <c r="F6" s="141" t="s">
        <v>2</v>
      </c>
      <c r="G6" s="141" t="s">
        <v>11</v>
      </c>
      <c r="H6" s="141" t="s">
        <v>2</v>
      </c>
      <c r="I6" s="141" t="s">
        <v>11</v>
      </c>
      <c r="J6" s="141" t="s">
        <v>2</v>
      </c>
      <c r="K6" s="141" t="s">
        <v>11</v>
      </c>
      <c r="L6" s="141" t="s">
        <v>2</v>
      </c>
      <c r="M6" s="141" t="s">
        <v>11</v>
      </c>
      <c r="N6" s="141" t="s">
        <v>2</v>
      </c>
      <c r="O6" s="141" t="s">
        <v>11</v>
      </c>
      <c r="P6" s="141" t="s">
        <v>2</v>
      </c>
      <c r="Q6" s="141" t="s">
        <v>11</v>
      </c>
      <c r="R6" s="142" t="s">
        <v>2</v>
      </c>
      <c r="S6" s="142" t="s">
        <v>11</v>
      </c>
      <c r="T6" s="142" t="s">
        <v>2</v>
      </c>
      <c r="U6" s="142" t="s">
        <v>11</v>
      </c>
      <c r="V6" s="142" t="s">
        <v>2</v>
      </c>
      <c r="W6" s="142" t="s">
        <v>11</v>
      </c>
      <c r="X6" s="142" t="s">
        <v>2</v>
      </c>
      <c r="Y6" s="142" t="s">
        <v>11</v>
      </c>
      <c r="Z6" s="142" t="s">
        <v>2</v>
      </c>
      <c r="AA6" s="142" t="s">
        <v>11</v>
      </c>
      <c r="AB6" s="67" t="s">
        <v>2</v>
      </c>
      <c r="AC6" s="140" t="s">
        <v>11</v>
      </c>
      <c r="AD6" s="231"/>
      <c r="AE6" s="231"/>
      <c r="AF6" s="231"/>
      <c r="AG6" s="231"/>
      <c r="AH6" s="231"/>
      <c r="AI6" s="231"/>
      <c r="AJ6" s="234"/>
      <c r="AK6" s="231"/>
      <c r="AL6" s="231"/>
      <c r="AM6" s="231"/>
      <c r="AN6" s="227"/>
      <c r="AO6" s="231"/>
      <c r="AP6" s="231"/>
    </row>
    <row r="7" spans="1:42" ht="30" x14ac:dyDescent="0.2">
      <c r="A7" s="64" t="s">
        <v>55</v>
      </c>
      <c r="B7" s="20" t="s">
        <v>139</v>
      </c>
      <c r="C7" s="20" t="s">
        <v>55</v>
      </c>
      <c r="D7" s="137">
        <v>10021</v>
      </c>
      <c r="E7" s="138">
        <v>9561.0316216216197</v>
      </c>
      <c r="F7" s="138">
        <v>5516</v>
      </c>
      <c r="G7" s="138">
        <v>5383.0697297297302</v>
      </c>
      <c r="H7" s="138">
        <v>8228</v>
      </c>
      <c r="I7" s="138">
        <v>8055.01918918919</v>
      </c>
      <c r="J7" s="138">
        <v>1466</v>
      </c>
      <c r="K7" s="138">
        <v>1443.5872972973002</v>
      </c>
      <c r="L7" s="138">
        <v>189</v>
      </c>
      <c r="M7" s="138">
        <v>187.181081081081</v>
      </c>
      <c r="N7" s="138">
        <f>9637+1988</f>
        <v>11625</v>
      </c>
      <c r="O7" s="138">
        <f>9314.09648648649+1988</f>
        <v>11302.096486486491</v>
      </c>
      <c r="P7" s="53">
        <f t="shared" ref="P7:Q51" si="0">SUM(D7,F7,H7,J7,L7,N7)</f>
        <v>37045</v>
      </c>
      <c r="Q7" s="53">
        <f t="shared" si="0"/>
        <v>35931.985405405416</v>
      </c>
      <c r="R7" s="138">
        <v>59</v>
      </c>
      <c r="S7" s="138">
        <v>58</v>
      </c>
      <c r="T7" s="138">
        <v>278</v>
      </c>
      <c r="U7" s="138">
        <v>277</v>
      </c>
      <c r="V7" s="139">
        <v>168</v>
      </c>
      <c r="W7" s="139">
        <v>167.121081081081</v>
      </c>
      <c r="X7" s="139">
        <v>27</v>
      </c>
      <c r="Y7" s="139">
        <v>27</v>
      </c>
      <c r="Z7" s="54">
        <f>SUM(R7,T7,V7,X7,)</f>
        <v>532</v>
      </c>
      <c r="AA7" s="90">
        <f>SUM(S7,U7,W7,Y7)</f>
        <v>529.121081081081</v>
      </c>
      <c r="AB7" s="55">
        <f>P7+Z7</f>
        <v>37577</v>
      </c>
      <c r="AC7" s="55">
        <f>Q7+AA7</f>
        <v>36461.106486486497</v>
      </c>
      <c r="AD7" s="87">
        <v>91311000</v>
      </c>
      <c r="AE7" s="88">
        <v>0</v>
      </c>
      <c r="AF7" s="88">
        <v>0</v>
      </c>
      <c r="AG7" s="88">
        <v>3144000</v>
      </c>
      <c r="AH7" s="88">
        <v>17886000</v>
      </c>
      <c r="AI7" s="88">
        <v>9397000</v>
      </c>
      <c r="AJ7" s="93">
        <f>SUM(AD7:AI7)</f>
        <v>121738000</v>
      </c>
      <c r="AK7" s="91">
        <v>6664000</v>
      </c>
      <c r="AL7" s="91">
        <v>1187000</v>
      </c>
      <c r="AM7" s="92">
        <f>SUM(AK7:AL7)</f>
        <v>7851000</v>
      </c>
      <c r="AN7" s="92">
        <f>SUM(AM7,AJ7)</f>
        <v>129589000</v>
      </c>
      <c r="AO7" s="51"/>
      <c r="AP7" s="51"/>
    </row>
    <row r="8" spans="1:42" ht="30" x14ac:dyDescent="0.2">
      <c r="A8" s="64" t="s">
        <v>331</v>
      </c>
      <c r="B8" s="20" t="s">
        <v>139</v>
      </c>
      <c r="C8" s="20" t="s">
        <v>55</v>
      </c>
      <c r="D8" s="137">
        <v>810</v>
      </c>
      <c r="E8" s="138">
        <v>771.28594594594608</v>
      </c>
      <c r="F8" s="138">
        <v>1479</v>
      </c>
      <c r="G8" s="138">
        <v>1427.7554054054101</v>
      </c>
      <c r="H8" s="138">
        <v>5582</v>
      </c>
      <c r="I8" s="138">
        <v>5446.3175675675702</v>
      </c>
      <c r="J8" s="138">
        <v>1268</v>
      </c>
      <c r="K8" s="138">
        <v>1251.3494594594599</v>
      </c>
      <c r="L8" s="138">
        <v>124</v>
      </c>
      <c r="M8" s="138">
        <v>122.80567567567601</v>
      </c>
      <c r="N8" s="138">
        <f>1144+28</f>
        <v>1172</v>
      </c>
      <c r="O8" s="138">
        <f>1137.39189189189+28</f>
        <v>1165.3918918918901</v>
      </c>
      <c r="P8" s="53">
        <f t="shared" si="0"/>
        <v>10435</v>
      </c>
      <c r="Q8" s="53">
        <f t="shared" si="0"/>
        <v>10184.905945945951</v>
      </c>
      <c r="R8" s="138">
        <v>60</v>
      </c>
      <c r="S8" s="138">
        <v>60</v>
      </c>
      <c r="T8" s="138">
        <v>334</v>
      </c>
      <c r="U8" s="138">
        <v>334</v>
      </c>
      <c r="V8" s="139">
        <v>4</v>
      </c>
      <c r="W8" s="139">
        <v>4</v>
      </c>
      <c r="X8" s="139">
        <v>0</v>
      </c>
      <c r="Y8" s="139">
        <v>0</v>
      </c>
      <c r="Z8" s="54">
        <f t="shared" ref="Z8:Z51" si="1">SUM(R8,T8,V8,X8,)</f>
        <v>398</v>
      </c>
      <c r="AA8" s="54">
        <f t="shared" ref="AA8:AA51" si="2">SUM(S8,U8,W8,Y8)</f>
        <v>398</v>
      </c>
      <c r="AB8" s="55">
        <f t="shared" ref="AB8:AC51" si="3">P8+Z8</f>
        <v>10833</v>
      </c>
      <c r="AC8" s="55">
        <f t="shared" si="3"/>
        <v>10582.905945945951</v>
      </c>
      <c r="AD8" s="87">
        <v>29835000</v>
      </c>
      <c r="AE8" s="88">
        <v>0</v>
      </c>
      <c r="AF8" s="88">
        <v>0</v>
      </c>
      <c r="AG8" s="88">
        <v>725000</v>
      </c>
      <c r="AH8" s="88">
        <v>6097000</v>
      </c>
      <c r="AI8" s="88">
        <v>3135000</v>
      </c>
      <c r="AJ8" s="93">
        <f t="shared" ref="AJ8:AJ51" si="4">SUM(AD8:AI8)</f>
        <v>39792000</v>
      </c>
      <c r="AK8" s="91">
        <v>43000</v>
      </c>
      <c r="AL8" s="91">
        <v>2126000</v>
      </c>
      <c r="AM8" s="92">
        <f t="shared" ref="AM8:AM51" si="5">SUM(AK8:AL8)</f>
        <v>2169000</v>
      </c>
      <c r="AN8" s="92">
        <f t="shared" ref="AN8:AN44" si="6">SUM(AM8,AJ8)</f>
        <v>41961000</v>
      </c>
      <c r="AO8" s="4"/>
      <c r="AP8" s="4"/>
    </row>
    <row r="9" spans="1:42" ht="50.25" customHeight="1" x14ac:dyDescent="0.2">
      <c r="A9" s="20" t="s">
        <v>294</v>
      </c>
      <c r="B9" s="20" t="s">
        <v>68</v>
      </c>
      <c r="C9" s="20" t="s">
        <v>55</v>
      </c>
      <c r="D9" s="137">
        <v>173</v>
      </c>
      <c r="E9" s="138">
        <v>170.3</v>
      </c>
      <c r="F9" s="138">
        <v>213</v>
      </c>
      <c r="G9" s="138">
        <v>201.8</v>
      </c>
      <c r="H9" s="138">
        <v>1731</v>
      </c>
      <c r="I9" s="138">
        <v>1671.24</v>
      </c>
      <c r="J9" s="138">
        <v>1578</v>
      </c>
      <c r="K9" s="138">
        <v>1503.8</v>
      </c>
      <c r="L9" s="138">
        <v>31</v>
      </c>
      <c r="M9" s="138">
        <v>27.22</v>
      </c>
      <c r="N9" s="138">
        <v>0</v>
      </c>
      <c r="O9" s="138">
        <v>0</v>
      </c>
      <c r="P9" s="53">
        <f t="shared" si="0"/>
        <v>3726</v>
      </c>
      <c r="Q9" s="53">
        <f t="shared" si="0"/>
        <v>3574.36</v>
      </c>
      <c r="R9" s="105">
        <v>0</v>
      </c>
      <c r="S9" s="105">
        <v>0</v>
      </c>
      <c r="T9" s="105">
        <v>0</v>
      </c>
      <c r="U9" s="105">
        <v>0</v>
      </c>
      <c r="V9" s="105">
        <v>157</v>
      </c>
      <c r="W9" s="106">
        <v>149</v>
      </c>
      <c r="X9" s="105">
        <v>0</v>
      </c>
      <c r="Y9" s="105">
        <v>0</v>
      </c>
      <c r="Z9" s="54">
        <f t="shared" si="1"/>
        <v>157</v>
      </c>
      <c r="AA9" s="90">
        <f t="shared" si="2"/>
        <v>149</v>
      </c>
      <c r="AB9" s="55">
        <f t="shared" si="3"/>
        <v>3883</v>
      </c>
      <c r="AC9" s="55">
        <f t="shared" si="3"/>
        <v>3723.36</v>
      </c>
      <c r="AD9" s="107">
        <v>11801760.18</v>
      </c>
      <c r="AE9" s="108">
        <v>101369.21</v>
      </c>
      <c r="AF9" s="108">
        <v>39188</v>
      </c>
      <c r="AG9" s="108">
        <v>436164.14</v>
      </c>
      <c r="AH9" s="108">
        <v>2529897.06</v>
      </c>
      <c r="AI9" s="108">
        <v>1370130.7</v>
      </c>
      <c r="AJ9" s="93">
        <f t="shared" si="4"/>
        <v>16278509.290000001</v>
      </c>
      <c r="AK9" s="124">
        <v>1006230.29</v>
      </c>
      <c r="AL9" s="110">
        <v>0</v>
      </c>
      <c r="AM9" s="92">
        <f t="shared" si="5"/>
        <v>1006230.29</v>
      </c>
      <c r="AN9" s="92">
        <f t="shared" si="6"/>
        <v>17284739.580000002</v>
      </c>
      <c r="AO9" s="4"/>
      <c r="AP9" s="135"/>
    </row>
    <row r="10" spans="1:42" ht="45" x14ac:dyDescent="0.2">
      <c r="A10" s="20" t="s">
        <v>192</v>
      </c>
      <c r="B10" s="20" t="s">
        <v>134</v>
      </c>
      <c r="C10" s="20" t="s">
        <v>55</v>
      </c>
      <c r="D10" s="104">
        <v>118</v>
      </c>
      <c r="E10" s="106">
        <v>115.73</v>
      </c>
      <c r="F10" s="105">
        <v>281</v>
      </c>
      <c r="G10" s="106">
        <v>266.29000000000002</v>
      </c>
      <c r="H10" s="105">
        <v>430</v>
      </c>
      <c r="I10" s="106">
        <v>417.51</v>
      </c>
      <c r="J10" s="105">
        <v>55</v>
      </c>
      <c r="K10" s="106">
        <v>54.54</v>
      </c>
      <c r="L10" s="105">
        <v>4</v>
      </c>
      <c r="M10" s="105">
        <v>4</v>
      </c>
      <c r="N10" s="105">
        <v>0</v>
      </c>
      <c r="O10" s="105">
        <v>0</v>
      </c>
      <c r="P10" s="53">
        <f t="shared" si="0"/>
        <v>888</v>
      </c>
      <c r="Q10" s="53">
        <f t="shared" si="0"/>
        <v>858.06999999999994</v>
      </c>
      <c r="R10" s="105">
        <v>19</v>
      </c>
      <c r="S10" s="105">
        <v>19</v>
      </c>
      <c r="T10" s="105">
        <v>0</v>
      </c>
      <c r="U10" s="105">
        <v>0</v>
      </c>
      <c r="V10" s="105">
        <v>18</v>
      </c>
      <c r="W10" s="106">
        <v>17.2</v>
      </c>
      <c r="X10" s="105">
        <v>0</v>
      </c>
      <c r="Y10" s="105">
        <v>0</v>
      </c>
      <c r="Z10" s="54">
        <f t="shared" si="1"/>
        <v>37</v>
      </c>
      <c r="AA10" s="90">
        <f t="shared" si="2"/>
        <v>36.200000000000003</v>
      </c>
      <c r="AB10" s="55">
        <f t="shared" si="3"/>
        <v>925</v>
      </c>
      <c r="AC10" s="55">
        <f t="shared" si="3"/>
        <v>894.27</v>
      </c>
      <c r="AD10" s="107">
        <v>2218358</v>
      </c>
      <c r="AE10" s="108">
        <v>57433</v>
      </c>
      <c r="AF10" s="108">
        <v>750</v>
      </c>
      <c r="AG10" s="108">
        <v>72563</v>
      </c>
      <c r="AH10" s="108">
        <v>477654</v>
      </c>
      <c r="AI10" s="108">
        <v>236019</v>
      </c>
      <c r="AJ10" s="93">
        <f t="shared" si="4"/>
        <v>3062777</v>
      </c>
      <c r="AK10" s="110">
        <v>336526</v>
      </c>
      <c r="AL10" s="110">
        <v>0</v>
      </c>
      <c r="AM10" s="92">
        <f t="shared" si="5"/>
        <v>336526</v>
      </c>
      <c r="AN10" s="92">
        <f t="shared" si="6"/>
        <v>3399303</v>
      </c>
      <c r="AO10" s="51"/>
      <c r="AP10" s="4"/>
    </row>
    <row r="11" spans="1:42" ht="45" x14ac:dyDescent="0.2">
      <c r="A11" s="20" t="s">
        <v>195</v>
      </c>
      <c r="B11" s="20" t="s">
        <v>134</v>
      </c>
      <c r="C11" s="20" t="s">
        <v>55</v>
      </c>
      <c r="D11" s="104">
        <v>59</v>
      </c>
      <c r="E11" s="106">
        <v>51.54</v>
      </c>
      <c r="F11" s="105">
        <v>73</v>
      </c>
      <c r="G11" s="106">
        <v>72.25</v>
      </c>
      <c r="H11" s="105">
        <v>22</v>
      </c>
      <c r="I11" s="106">
        <v>19.600000000000001</v>
      </c>
      <c r="J11" s="105">
        <v>8</v>
      </c>
      <c r="K11" s="105">
        <v>8</v>
      </c>
      <c r="L11" s="105">
        <v>3</v>
      </c>
      <c r="M11" s="105">
        <v>3</v>
      </c>
      <c r="N11" s="105">
        <v>0</v>
      </c>
      <c r="O11" s="105">
        <v>0</v>
      </c>
      <c r="P11" s="53">
        <f t="shared" si="0"/>
        <v>165</v>
      </c>
      <c r="Q11" s="53">
        <f t="shared" si="0"/>
        <v>154.38999999999999</v>
      </c>
      <c r="R11" s="105">
        <v>1</v>
      </c>
      <c r="S11" s="106">
        <v>0.6</v>
      </c>
      <c r="T11" s="105">
        <v>0</v>
      </c>
      <c r="U11" s="105">
        <v>0</v>
      </c>
      <c r="V11" s="105">
        <v>0</v>
      </c>
      <c r="W11" s="105">
        <v>0</v>
      </c>
      <c r="X11" s="105">
        <v>0</v>
      </c>
      <c r="Y11" s="105">
        <v>0</v>
      </c>
      <c r="Z11" s="54">
        <f t="shared" si="1"/>
        <v>1</v>
      </c>
      <c r="AA11" s="90">
        <f t="shared" si="2"/>
        <v>0.6</v>
      </c>
      <c r="AB11" s="55">
        <f t="shared" si="3"/>
        <v>166</v>
      </c>
      <c r="AC11" s="55">
        <f t="shared" si="3"/>
        <v>154.98999999999998</v>
      </c>
      <c r="AD11" s="107">
        <v>350928</v>
      </c>
      <c r="AE11" s="108">
        <v>6201</v>
      </c>
      <c r="AF11" s="108">
        <v>0</v>
      </c>
      <c r="AG11" s="108">
        <v>8978</v>
      </c>
      <c r="AH11" s="108">
        <v>14923</v>
      </c>
      <c r="AI11" s="108">
        <v>34629</v>
      </c>
      <c r="AJ11" s="93">
        <f t="shared" si="4"/>
        <v>415659</v>
      </c>
      <c r="AK11" s="110">
        <v>1489</v>
      </c>
      <c r="AL11" s="110">
        <v>0</v>
      </c>
      <c r="AM11" s="92">
        <f t="shared" si="5"/>
        <v>1489</v>
      </c>
      <c r="AN11" s="92">
        <f t="shared" si="6"/>
        <v>417148</v>
      </c>
      <c r="AO11" s="51"/>
      <c r="AP11" s="51"/>
    </row>
    <row r="12" spans="1:42" ht="45" x14ac:dyDescent="0.2">
      <c r="A12" s="20" t="s">
        <v>193</v>
      </c>
      <c r="B12" s="20" t="s">
        <v>134</v>
      </c>
      <c r="C12" s="20" t="s">
        <v>55</v>
      </c>
      <c r="D12" s="104">
        <v>9</v>
      </c>
      <c r="E12" s="105">
        <v>9</v>
      </c>
      <c r="F12" s="105">
        <v>19</v>
      </c>
      <c r="G12" s="106">
        <v>18.600000000000001</v>
      </c>
      <c r="H12" s="105">
        <v>30</v>
      </c>
      <c r="I12" s="106">
        <v>28.15</v>
      </c>
      <c r="J12" s="105">
        <v>6</v>
      </c>
      <c r="K12" s="105">
        <v>6</v>
      </c>
      <c r="L12" s="105">
        <v>1</v>
      </c>
      <c r="M12" s="105">
        <v>1</v>
      </c>
      <c r="N12" s="105">
        <v>0</v>
      </c>
      <c r="O12" s="106">
        <v>0</v>
      </c>
      <c r="P12" s="53">
        <f t="shared" si="0"/>
        <v>65</v>
      </c>
      <c r="Q12" s="53">
        <f t="shared" si="0"/>
        <v>62.75</v>
      </c>
      <c r="R12" s="105">
        <v>0</v>
      </c>
      <c r="S12" s="105">
        <v>0</v>
      </c>
      <c r="T12" s="105">
        <v>0</v>
      </c>
      <c r="U12" s="105">
        <v>0</v>
      </c>
      <c r="V12" s="105">
        <v>3</v>
      </c>
      <c r="W12" s="105">
        <v>3</v>
      </c>
      <c r="X12" s="105">
        <v>0</v>
      </c>
      <c r="Y12" s="106">
        <v>0</v>
      </c>
      <c r="Z12" s="54">
        <f t="shared" si="1"/>
        <v>3</v>
      </c>
      <c r="AA12" s="90">
        <f t="shared" si="2"/>
        <v>3</v>
      </c>
      <c r="AB12" s="55">
        <f t="shared" si="3"/>
        <v>68</v>
      </c>
      <c r="AC12" s="55">
        <f t="shared" si="3"/>
        <v>65.75</v>
      </c>
      <c r="AD12" s="107">
        <v>189938.7</v>
      </c>
      <c r="AE12" s="108">
        <v>0</v>
      </c>
      <c r="AF12" s="108">
        <v>0</v>
      </c>
      <c r="AG12" s="108">
        <v>0</v>
      </c>
      <c r="AH12" s="108">
        <v>23631.200000000001</v>
      </c>
      <c r="AI12" s="108">
        <v>20121.669999999998</v>
      </c>
      <c r="AJ12" s="93">
        <f t="shared" si="4"/>
        <v>233691.57</v>
      </c>
      <c r="AK12" s="110">
        <v>9843.119999999999</v>
      </c>
      <c r="AL12" s="110">
        <v>0</v>
      </c>
      <c r="AM12" s="92">
        <f t="shared" si="5"/>
        <v>9843.119999999999</v>
      </c>
      <c r="AN12" s="92">
        <f t="shared" si="6"/>
        <v>243534.69</v>
      </c>
      <c r="AO12" s="4"/>
      <c r="AP12" s="4"/>
    </row>
    <row r="13" spans="1:42" ht="45" x14ac:dyDescent="0.2">
      <c r="A13" s="20" t="s">
        <v>194</v>
      </c>
      <c r="B13" s="20" t="s">
        <v>134</v>
      </c>
      <c r="C13" s="20" t="s">
        <v>55</v>
      </c>
      <c r="D13" s="119">
        <v>130</v>
      </c>
      <c r="E13" s="86">
        <v>91.45</v>
      </c>
      <c r="F13" s="102">
        <v>69</v>
      </c>
      <c r="G13" s="86">
        <v>65.91</v>
      </c>
      <c r="H13" s="102">
        <v>44</v>
      </c>
      <c r="I13" s="86">
        <v>43.37</v>
      </c>
      <c r="J13" s="102">
        <v>0</v>
      </c>
      <c r="K13" s="102">
        <v>0</v>
      </c>
      <c r="L13" s="102">
        <v>4</v>
      </c>
      <c r="M13" s="102">
        <v>4</v>
      </c>
      <c r="N13" s="102">
        <v>0</v>
      </c>
      <c r="O13" s="102">
        <v>0</v>
      </c>
      <c r="P13" s="53">
        <f t="shared" si="0"/>
        <v>247</v>
      </c>
      <c r="Q13" s="53">
        <f t="shared" si="0"/>
        <v>204.73000000000002</v>
      </c>
      <c r="R13" s="102">
        <v>0</v>
      </c>
      <c r="S13" s="86">
        <v>0</v>
      </c>
      <c r="T13" s="102">
        <v>0</v>
      </c>
      <c r="U13" s="102">
        <v>0</v>
      </c>
      <c r="V13" s="102">
        <v>0</v>
      </c>
      <c r="W13" s="102">
        <v>0</v>
      </c>
      <c r="X13" s="102">
        <v>1</v>
      </c>
      <c r="Y13" s="131">
        <v>0.5</v>
      </c>
      <c r="Z13" s="54">
        <f t="shared" si="1"/>
        <v>1</v>
      </c>
      <c r="AA13" s="90">
        <f t="shared" si="2"/>
        <v>0.5</v>
      </c>
      <c r="AB13" s="55">
        <f t="shared" si="3"/>
        <v>248</v>
      </c>
      <c r="AC13" s="55">
        <f t="shared" si="3"/>
        <v>205.23000000000002</v>
      </c>
      <c r="AD13" s="87">
        <v>441598</v>
      </c>
      <c r="AE13" s="88">
        <v>0</v>
      </c>
      <c r="AF13" s="88">
        <v>0</v>
      </c>
      <c r="AG13" s="88">
        <v>0</v>
      </c>
      <c r="AH13" s="88">
        <v>32211</v>
      </c>
      <c r="AI13" s="88">
        <v>30189</v>
      </c>
      <c r="AJ13" s="93">
        <f t="shared" si="4"/>
        <v>503998</v>
      </c>
      <c r="AK13" s="91">
        <v>0</v>
      </c>
      <c r="AL13" s="91">
        <v>2500</v>
      </c>
      <c r="AM13" s="92">
        <f t="shared" si="5"/>
        <v>2500</v>
      </c>
      <c r="AN13" s="92">
        <f t="shared" si="6"/>
        <v>506498</v>
      </c>
      <c r="AO13" s="4"/>
      <c r="AP13" s="4"/>
    </row>
    <row r="14" spans="1:42" ht="30" x14ac:dyDescent="0.2">
      <c r="A14" s="64" t="s">
        <v>327</v>
      </c>
      <c r="B14" s="20" t="s">
        <v>68</v>
      </c>
      <c r="C14" s="20" t="s">
        <v>55</v>
      </c>
      <c r="D14" s="104">
        <v>74</v>
      </c>
      <c r="E14" s="106">
        <v>70.781082999999995</v>
      </c>
      <c r="F14" s="105">
        <v>305</v>
      </c>
      <c r="G14" s="106">
        <v>295.94594599999994</v>
      </c>
      <c r="H14" s="105">
        <v>40</v>
      </c>
      <c r="I14" s="105">
        <v>40</v>
      </c>
      <c r="J14" s="105">
        <v>11</v>
      </c>
      <c r="K14" s="105">
        <v>11</v>
      </c>
      <c r="L14" s="105">
        <v>1</v>
      </c>
      <c r="M14" s="105">
        <v>1</v>
      </c>
      <c r="N14" s="105">
        <v>0</v>
      </c>
      <c r="O14" s="105">
        <v>0</v>
      </c>
      <c r="P14" s="53">
        <f t="shared" si="0"/>
        <v>431</v>
      </c>
      <c r="Q14" s="53">
        <f t="shared" si="0"/>
        <v>418.7270289999999</v>
      </c>
      <c r="R14" s="105">
        <v>1</v>
      </c>
      <c r="S14" s="105">
        <v>1</v>
      </c>
      <c r="T14" s="105">
        <v>0</v>
      </c>
      <c r="U14" s="105">
        <v>0</v>
      </c>
      <c r="V14" s="105">
        <v>0</v>
      </c>
      <c r="W14" s="105">
        <v>0</v>
      </c>
      <c r="X14" s="105">
        <v>0</v>
      </c>
      <c r="Y14" s="105">
        <v>0</v>
      </c>
      <c r="Z14" s="54">
        <f t="shared" si="1"/>
        <v>1</v>
      </c>
      <c r="AA14" s="54">
        <f t="shared" si="2"/>
        <v>1</v>
      </c>
      <c r="AB14" s="55">
        <f t="shared" si="3"/>
        <v>432</v>
      </c>
      <c r="AC14" s="55">
        <f t="shared" si="3"/>
        <v>419.7270289999999</v>
      </c>
      <c r="AD14" s="107">
        <v>953988.46999999648</v>
      </c>
      <c r="AE14" s="108">
        <v>26626.899999999983</v>
      </c>
      <c r="AF14" s="108">
        <v>0</v>
      </c>
      <c r="AG14" s="108">
        <v>15941.35</v>
      </c>
      <c r="AH14" s="108">
        <v>204014.95000000024</v>
      </c>
      <c r="AI14" s="108">
        <v>96642.979999999821</v>
      </c>
      <c r="AJ14" s="93">
        <f t="shared" si="4"/>
        <v>1297214.6499999964</v>
      </c>
      <c r="AK14" s="110">
        <v>5436.7599999999993</v>
      </c>
      <c r="AL14" s="110">
        <v>0</v>
      </c>
      <c r="AM14" s="92">
        <f t="shared" si="5"/>
        <v>5436.7599999999993</v>
      </c>
      <c r="AN14" s="92">
        <f t="shared" si="6"/>
        <v>1302651.4099999964</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735" priority="152">
      <formula>AND(NOT(ISBLANK($A7)),ISBLANK(B7))</formula>
    </cfRule>
  </conditionalFormatting>
  <conditionalFormatting sqref="C7:C51">
    <cfRule type="expression" dxfId="734" priority="151">
      <formula>AND(NOT(ISBLANK(A7)),ISBLANK(C7))</formula>
    </cfRule>
  </conditionalFormatting>
  <conditionalFormatting sqref="D7:D8 F7:F8 H7:H8 J7:J8 L7:L8 N7:N8 V7:V8 X7:X8 D15:D51 N13 L13 J13 H13 F13 D13">
    <cfRule type="expression" dxfId="733" priority="150">
      <formula>AND(NOT(ISBLANK(E7)),ISBLANK(D7))</formula>
    </cfRule>
  </conditionalFormatting>
  <conditionalFormatting sqref="E7:E8 G7:G8 I7:I8 K7:K8 M7:M8 O7:O8 W7:W8 Y7:Y8 E15:E51 O13 M13 K13 I13 G13 E13">
    <cfRule type="expression" dxfId="732" priority="149">
      <formula>AND(NOT(ISBLANK(D7)),ISBLANK(E7))</formula>
    </cfRule>
  </conditionalFormatting>
  <conditionalFormatting sqref="F15:F51">
    <cfRule type="expression" dxfId="731" priority="148">
      <formula>AND(NOT(ISBLANK(G15)),ISBLANK(F15))</formula>
    </cfRule>
  </conditionalFormatting>
  <conditionalFormatting sqref="G15:G51">
    <cfRule type="expression" dxfId="730" priority="147">
      <formula>AND(NOT(ISBLANK(F15)),ISBLANK(G15))</formula>
    </cfRule>
  </conditionalFormatting>
  <conditionalFormatting sqref="H15:H51">
    <cfRule type="expression" dxfId="729" priority="146">
      <formula>AND(NOT(ISBLANK(I15)),ISBLANK(H15))</formula>
    </cfRule>
  </conditionalFormatting>
  <conditionalFormatting sqref="I15:I51">
    <cfRule type="expression" dxfId="728" priority="145">
      <formula>AND(NOT(ISBLANK(H15)),ISBLANK(I15))</formula>
    </cfRule>
  </conditionalFormatting>
  <conditionalFormatting sqref="J15:J51">
    <cfRule type="expression" dxfId="727" priority="144">
      <formula>AND(NOT(ISBLANK(K15)),ISBLANK(J15))</formula>
    </cfRule>
  </conditionalFormatting>
  <conditionalFormatting sqref="K15:K51">
    <cfRule type="expression" dxfId="726" priority="143">
      <formula>AND(NOT(ISBLANK(J15)),ISBLANK(K15))</formula>
    </cfRule>
  </conditionalFormatting>
  <conditionalFormatting sqref="L15:L51">
    <cfRule type="expression" dxfId="725" priority="142">
      <formula>AND(NOT(ISBLANK(M15)),ISBLANK(L15))</formula>
    </cfRule>
  </conditionalFormatting>
  <conditionalFormatting sqref="M15:M51">
    <cfRule type="expression" dxfId="724" priority="141">
      <formula>AND(NOT(ISBLANK(L15)),ISBLANK(M15))</formula>
    </cfRule>
  </conditionalFormatting>
  <conditionalFormatting sqref="N15:N51">
    <cfRule type="expression" dxfId="723" priority="140">
      <formula>AND(NOT(ISBLANK(O15)),ISBLANK(N15))</formula>
    </cfRule>
  </conditionalFormatting>
  <conditionalFormatting sqref="O15:O51">
    <cfRule type="expression" dxfId="722" priority="139">
      <formula>AND(NOT(ISBLANK(N15)),ISBLANK(O15))</formula>
    </cfRule>
  </conditionalFormatting>
  <conditionalFormatting sqref="R15:R51 R7:Y7 R13:Y13">
    <cfRule type="expression" dxfId="721" priority="138">
      <formula>AND(NOT(ISBLANK(S7)),ISBLANK(R7))</formula>
    </cfRule>
  </conditionalFormatting>
  <conditionalFormatting sqref="S7 S13 S15:S51">
    <cfRule type="expression" dxfId="720" priority="137">
      <formula>AND(NOT(ISBLANK(R7)),ISBLANK(S7))</formula>
    </cfRule>
  </conditionalFormatting>
  <conditionalFormatting sqref="T7 T13 T15:T51">
    <cfRule type="expression" dxfId="719" priority="136">
      <formula>AND(NOT(ISBLANK(U7)),ISBLANK(T7))</formula>
    </cfRule>
  </conditionalFormatting>
  <conditionalFormatting sqref="U7 U13 U15:U51">
    <cfRule type="expression" dxfId="718" priority="135">
      <formula>AND(NOT(ISBLANK(T7)),ISBLANK(U7))</formula>
    </cfRule>
  </conditionalFormatting>
  <conditionalFormatting sqref="V13 V15:V51">
    <cfRule type="expression" dxfId="717" priority="134">
      <formula>AND(NOT(ISBLANK(W13)),ISBLANK(V13))</formula>
    </cfRule>
  </conditionalFormatting>
  <conditionalFormatting sqref="W13 W15:W51">
    <cfRule type="expression" dxfId="716" priority="133">
      <formula>AND(NOT(ISBLANK(V13)),ISBLANK(W13))</formula>
    </cfRule>
  </conditionalFormatting>
  <conditionalFormatting sqref="X13 X15:X51">
    <cfRule type="expression" dxfId="715" priority="132">
      <formula>AND(NOT(ISBLANK(Y13)),ISBLANK(X13))</formula>
    </cfRule>
  </conditionalFormatting>
  <conditionalFormatting sqref="Y13 Y15:Y51">
    <cfRule type="expression" dxfId="714" priority="131">
      <formula>AND(NOT(ISBLANK(X13)),ISBLANK(Y13))</formula>
    </cfRule>
  </conditionalFormatting>
  <conditionalFormatting sqref="R8:Y8">
    <cfRule type="expression" dxfId="713" priority="130">
      <formula>AND(NOT(ISBLANK(S8)),ISBLANK(R8))</formula>
    </cfRule>
  </conditionalFormatting>
  <conditionalFormatting sqref="S8">
    <cfRule type="expression" dxfId="712" priority="129">
      <formula>AND(NOT(ISBLANK(R8)),ISBLANK(S8))</formula>
    </cfRule>
  </conditionalFormatting>
  <conditionalFormatting sqref="T8">
    <cfRule type="expression" dxfId="711" priority="128">
      <formula>AND(NOT(ISBLANK(U8)),ISBLANK(T8))</formula>
    </cfRule>
  </conditionalFormatting>
  <conditionalFormatting sqref="U8">
    <cfRule type="expression" dxfId="710" priority="127">
      <formula>AND(NOT(ISBLANK(T8)),ISBLANK(U8))</formula>
    </cfRule>
  </conditionalFormatting>
  <conditionalFormatting sqref="R9">
    <cfRule type="expression" dxfId="709" priority="114">
      <formula>AND(NOT(ISBLANK(S9)),ISBLANK(R9))</formula>
    </cfRule>
  </conditionalFormatting>
  <conditionalFormatting sqref="S9">
    <cfRule type="expression" dxfId="708" priority="113">
      <formula>AND(NOT(ISBLANK(R9)),ISBLANK(S9))</formula>
    </cfRule>
  </conditionalFormatting>
  <conditionalFormatting sqref="T9">
    <cfRule type="expression" dxfId="707" priority="112">
      <formula>AND(NOT(ISBLANK(U9)),ISBLANK(T9))</formula>
    </cfRule>
  </conditionalFormatting>
  <conditionalFormatting sqref="U9">
    <cfRule type="expression" dxfId="706" priority="111">
      <formula>AND(NOT(ISBLANK(T9)),ISBLANK(U9))</formula>
    </cfRule>
  </conditionalFormatting>
  <conditionalFormatting sqref="V9">
    <cfRule type="expression" dxfId="705" priority="110">
      <formula>AND(NOT(ISBLANK(W9)),ISBLANK(V9))</formula>
    </cfRule>
  </conditionalFormatting>
  <conditionalFormatting sqref="W9">
    <cfRule type="expression" dxfId="704" priority="109">
      <formula>AND(NOT(ISBLANK(V9)),ISBLANK(W9))</formula>
    </cfRule>
  </conditionalFormatting>
  <conditionalFormatting sqref="X9">
    <cfRule type="expression" dxfId="703" priority="108">
      <formula>AND(NOT(ISBLANK(Y9)),ISBLANK(X9))</formula>
    </cfRule>
  </conditionalFormatting>
  <conditionalFormatting sqref="Y9">
    <cfRule type="expression" dxfId="702" priority="107">
      <formula>AND(NOT(ISBLANK(X9)),ISBLANK(Y9))</formula>
    </cfRule>
  </conditionalFormatting>
  <conditionalFormatting sqref="R9">
    <cfRule type="expression" dxfId="701" priority="106">
      <formula>AND(NOT(ISBLANK(S9)),ISBLANK(R9))</formula>
    </cfRule>
  </conditionalFormatting>
  <conditionalFormatting sqref="S9">
    <cfRule type="expression" dxfId="700" priority="105">
      <formula>AND(NOT(ISBLANK(R9)),ISBLANK(S9))</formula>
    </cfRule>
  </conditionalFormatting>
  <conditionalFormatting sqref="T9">
    <cfRule type="expression" dxfId="699" priority="104">
      <formula>AND(NOT(ISBLANK(U9)),ISBLANK(T9))</formula>
    </cfRule>
  </conditionalFormatting>
  <conditionalFormatting sqref="U9">
    <cfRule type="expression" dxfId="698" priority="103">
      <formula>AND(NOT(ISBLANK(T9)),ISBLANK(U9))</formula>
    </cfRule>
  </conditionalFormatting>
  <conditionalFormatting sqref="V9">
    <cfRule type="expression" dxfId="697" priority="102">
      <formula>AND(NOT(ISBLANK(W9)),ISBLANK(V9))</formula>
    </cfRule>
  </conditionalFormatting>
  <conditionalFormatting sqref="W9">
    <cfRule type="expression" dxfId="696" priority="101">
      <formula>AND(NOT(ISBLANK(V9)),ISBLANK(W9))</formula>
    </cfRule>
  </conditionalFormatting>
  <conditionalFormatting sqref="X9">
    <cfRule type="expression" dxfId="695" priority="100">
      <formula>AND(NOT(ISBLANK(Y9)),ISBLANK(X9))</formula>
    </cfRule>
  </conditionalFormatting>
  <conditionalFormatting sqref="Y9">
    <cfRule type="expression" dxfId="694" priority="99">
      <formula>AND(NOT(ISBLANK(X9)),ISBLANK(Y9))</formula>
    </cfRule>
  </conditionalFormatting>
  <conditionalFormatting sqref="R9">
    <cfRule type="expression" dxfId="693" priority="98">
      <formula>AND(NOT(ISBLANK(S9)),ISBLANK(R9))</formula>
    </cfRule>
  </conditionalFormatting>
  <conditionalFormatting sqref="S9">
    <cfRule type="expression" dxfId="692" priority="97">
      <formula>AND(NOT(ISBLANK(R9)),ISBLANK(S9))</formula>
    </cfRule>
  </conditionalFormatting>
  <conditionalFormatting sqref="T9">
    <cfRule type="expression" dxfId="691" priority="96">
      <formula>AND(NOT(ISBLANK(U9)),ISBLANK(T9))</formula>
    </cfRule>
  </conditionalFormatting>
  <conditionalFormatting sqref="U9">
    <cfRule type="expression" dxfId="690" priority="95">
      <formula>AND(NOT(ISBLANK(T9)),ISBLANK(U9))</formula>
    </cfRule>
  </conditionalFormatting>
  <conditionalFormatting sqref="V9">
    <cfRule type="expression" dxfId="689" priority="94">
      <formula>AND(NOT(ISBLANK(W9)),ISBLANK(V9))</formula>
    </cfRule>
  </conditionalFormatting>
  <conditionalFormatting sqref="W9">
    <cfRule type="expression" dxfId="688" priority="93">
      <formula>AND(NOT(ISBLANK(V9)),ISBLANK(W9))</formula>
    </cfRule>
  </conditionalFormatting>
  <conditionalFormatting sqref="X9">
    <cfRule type="expression" dxfId="687" priority="92">
      <formula>AND(NOT(ISBLANK(Y9)),ISBLANK(X9))</formula>
    </cfRule>
  </conditionalFormatting>
  <conditionalFormatting sqref="Y9">
    <cfRule type="expression" dxfId="686" priority="91">
      <formula>AND(NOT(ISBLANK(X9)),ISBLANK(Y9))</formula>
    </cfRule>
  </conditionalFormatting>
  <conditionalFormatting sqref="R9">
    <cfRule type="expression" dxfId="685" priority="90">
      <formula>AND(NOT(ISBLANK(S9)),ISBLANK(R9))</formula>
    </cfRule>
  </conditionalFormatting>
  <conditionalFormatting sqref="S9">
    <cfRule type="expression" dxfId="684" priority="89">
      <formula>AND(NOT(ISBLANK(R9)),ISBLANK(S9))</formula>
    </cfRule>
  </conditionalFormatting>
  <conditionalFormatting sqref="T9">
    <cfRule type="expression" dxfId="683" priority="88">
      <formula>AND(NOT(ISBLANK(U9)),ISBLANK(T9))</formula>
    </cfRule>
  </conditionalFormatting>
  <conditionalFormatting sqref="U9">
    <cfRule type="expression" dxfId="682" priority="87">
      <formula>AND(NOT(ISBLANK(T9)),ISBLANK(U9))</formula>
    </cfRule>
  </conditionalFormatting>
  <conditionalFormatting sqref="V9">
    <cfRule type="expression" dxfId="681" priority="86">
      <formula>AND(NOT(ISBLANK(W9)),ISBLANK(V9))</formula>
    </cfRule>
  </conditionalFormatting>
  <conditionalFormatting sqref="W9">
    <cfRule type="expression" dxfId="680" priority="85">
      <formula>AND(NOT(ISBLANK(V9)),ISBLANK(W9))</formula>
    </cfRule>
  </conditionalFormatting>
  <conditionalFormatting sqref="X9">
    <cfRule type="expression" dxfId="679" priority="84">
      <formula>AND(NOT(ISBLANK(Y9)),ISBLANK(X9))</formula>
    </cfRule>
  </conditionalFormatting>
  <conditionalFormatting sqref="Y9">
    <cfRule type="expression" dxfId="678" priority="83">
      <formula>AND(NOT(ISBLANK(X9)),ISBLANK(Y9))</formula>
    </cfRule>
  </conditionalFormatting>
  <conditionalFormatting sqref="D11">
    <cfRule type="expression" dxfId="677" priority="82">
      <formula>AND(NOT(ISBLANK(E11)),ISBLANK(D11))</formula>
    </cfRule>
  </conditionalFormatting>
  <conditionalFormatting sqref="E11">
    <cfRule type="expression" dxfId="676" priority="81">
      <formula>AND(NOT(ISBLANK(D11)),ISBLANK(E11))</formula>
    </cfRule>
  </conditionalFormatting>
  <conditionalFormatting sqref="F11">
    <cfRule type="expression" dxfId="675" priority="80">
      <formula>AND(NOT(ISBLANK(G11)),ISBLANK(F11))</formula>
    </cfRule>
  </conditionalFormatting>
  <conditionalFormatting sqref="G11">
    <cfRule type="expression" dxfId="674" priority="79">
      <formula>AND(NOT(ISBLANK(F11)),ISBLANK(G11))</formula>
    </cfRule>
  </conditionalFormatting>
  <conditionalFormatting sqref="H11">
    <cfRule type="expression" dxfId="673" priority="78">
      <formula>AND(NOT(ISBLANK(I11)),ISBLANK(H11))</formula>
    </cfRule>
  </conditionalFormatting>
  <conditionalFormatting sqref="I11">
    <cfRule type="expression" dxfId="672" priority="77">
      <formula>AND(NOT(ISBLANK(H11)),ISBLANK(I11))</formula>
    </cfRule>
  </conditionalFormatting>
  <conditionalFormatting sqref="J11">
    <cfRule type="expression" dxfId="671" priority="76">
      <formula>AND(NOT(ISBLANK(K11)),ISBLANK(J11))</formula>
    </cfRule>
  </conditionalFormatting>
  <conditionalFormatting sqref="K11">
    <cfRule type="expression" dxfId="670" priority="75">
      <formula>AND(NOT(ISBLANK(J11)),ISBLANK(K11))</formula>
    </cfRule>
  </conditionalFormatting>
  <conditionalFormatting sqref="L11">
    <cfRule type="expression" dxfId="669" priority="74">
      <formula>AND(NOT(ISBLANK(M11)),ISBLANK(L11))</formula>
    </cfRule>
  </conditionalFormatting>
  <conditionalFormatting sqref="M11">
    <cfRule type="expression" dxfId="668" priority="73">
      <formula>AND(NOT(ISBLANK(L11)),ISBLANK(M11))</formula>
    </cfRule>
  </conditionalFormatting>
  <conditionalFormatting sqref="N11">
    <cfRule type="expression" dxfId="667" priority="72">
      <formula>AND(NOT(ISBLANK(O11)),ISBLANK(N11))</formula>
    </cfRule>
  </conditionalFormatting>
  <conditionalFormatting sqref="O11">
    <cfRule type="expression" dxfId="666" priority="71">
      <formula>AND(NOT(ISBLANK(N11)),ISBLANK(O11))</formula>
    </cfRule>
  </conditionalFormatting>
  <conditionalFormatting sqref="R11">
    <cfRule type="expression" dxfId="665" priority="70">
      <formula>AND(NOT(ISBLANK(S11)),ISBLANK(R11))</formula>
    </cfRule>
  </conditionalFormatting>
  <conditionalFormatting sqref="S11">
    <cfRule type="expression" dxfId="664" priority="69">
      <formula>AND(NOT(ISBLANK(R11)),ISBLANK(S11))</formula>
    </cfRule>
  </conditionalFormatting>
  <conditionalFormatting sqref="T11">
    <cfRule type="expression" dxfId="663" priority="68">
      <formula>AND(NOT(ISBLANK(U11)),ISBLANK(T11))</formula>
    </cfRule>
  </conditionalFormatting>
  <conditionalFormatting sqref="U11">
    <cfRule type="expression" dxfId="662" priority="67">
      <formula>AND(NOT(ISBLANK(T11)),ISBLANK(U11))</formula>
    </cfRule>
  </conditionalFormatting>
  <conditionalFormatting sqref="V11">
    <cfRule type="expression" dxfId="661" priority="66">
      <formula>AND(NOT(ISBLANK(W11)),ISBLANK(V11))</formula>
    </cfRule>
  </conditionalFormatting>
  <conditionalFormatting sqref="W11">
    <cfRule type="expression" dxfId="660" priority="65">
      <formula>AND(NOT(ISBLANK(V11)),ISBLANK(W11))</formula>
    </cfRule>
  </conditionalFormatting>
  <conditionalFormatting sqref="X11">
    <cfRule type="expression" dxfId="659" priority="64">
      <formula>AND(NOT(ISBLANK(Y11)),ISBLANK(X11))</formula>
    </cfRule>
  </conditionalFormatting>
  <conditionalFormatting sqref="Y11">
    <cfRule type="expression" dxfId="658" priority="63">
      <formula>AND(NOT(ISBLANK(X11)),ISBLANK(Y11))</formula>
    </cfRule>
  </conditionalFormatting>
  <conditionalFormatting sqref="D10">
    <cfRule type="expression" dxfId="657" priority="62">
      <formula>AND(NOT(ISBLANK(E10)),ISBLANK(D10))</formula>
    </cfRule>
  </conditionalFormatting>
  <conditionalFormatting sqref="E10">
    <cfRule type="expression" dxfId="656" priority="61">
      <formula>AND(NOT(ISBLANK(D10)),ISBLANK(E10))</formula>
    </cfRule>
  </conditionalFormatting>
  <conditionalFormatting sqref="F10">
    <cfRule type="expression" dxfId="655" priority="60">
      <formula>AND(NOT(ISBLANK(G10)),ISBLANK(F10))</formula>
    </cfRule>
  </conditionalFormatting>
  <conditionalFormatting sqref="G10">
    <cfRule type="expression" dxfId="654" priority="59">
      <formula>AND(NOT(ISBLANK(F10)),ISBLANK(G10))</formula>
    </cfRule>
  </conditionalFormatting>
  <conditionalFormatting sqref="H10">
    <cfRule type="expression" dxfId="653" priority="58">
      <formula>AND(NOT(ISBLANK(I10)),ISBLANK(H10))</formula>
    </cfRule>
  </conditionalFormatting>
  <conditionalFormatting sqref="I10">
    <cfRule type="expression" dxfId="652" priority="57">
      <formula>AND(NOT(ISBLANK(H10)),ISBLANK(I10))</formula>
    </cfRule>
  </conditionalFormatting>
  <conditionalFormatting sqref="J10">
    <cfRule type="expression" dxfId="651" priority="56">
      <formula>AND(NOT(ISBLANK(K10)),ISBLANK(J10))</formula>
    </cfRule>
  </conditionalFormatting>
  <conditionalFormatting sqref="K10">
    <cfRule type="expression" dxfId="650" priority="55">
      <formula>AND(NOT(ISBLANK(J10)),ISBLANK(K10))</formula>
    </cfRule>
  </conditionalFormatting>
  <conditionalFormatting sqref="L10">
    <cfRule type="expression" dxfId="649" priority="54">
      <formula>AND(NOT(ISBLANK(M10)),ISBLANK(L10))</formula>
    </cfRule>
  </conditionalFormatting>
  <conditionalFormatting sqref="M10">
    <cfRule type="expression" dxfId="648" priority="53">
      <formula>AND(NOT(ISBLANK(L10)),ISBLANK(M10))</formula>
    </cfRule>
  </conditionalFormatting>
  <conditionalFormatting sqref="N10">
    <cfRule type="expression" dxfId="647" priority="52">
      <formula>AND(NOT(ISBLANK(O10)),ISBLANK(N10))</formula>
    </cfRule>
  </conditionalFormatting>
  <conditionalFormatting sqref="O10">
    <cfRule type="expression" dxfId="646" priority="51">
      <formula>AND(NOT(ISBLANK(N10)),ISBLANK(O10))</formula>
    </cfRule>
  </conditionalFormatting>
  <conditionalFormatting sqref="R10">
    <cfRule type="expression" dxfId="645" priority="50">
      <formula>AND(NOT(ISBLANK(S10)),ISBLANK(R10))</formula>
    </cfRule>
  </conditionalFormatting>
  <conditionalFormatting sqref="S10">
    <cfRule type="expression" dxfId="644" priority="49">
      <formula>AND(NOT(ISBLANK(R10)),ISBLANK(S10))</formula>
    </cfRule>
  </conditionalFormatting>
  <conditionalFormatting sqref="T10">
    <cfRule type="expression" dxfId="643" priority="48">
      <formula>AND(NOT(ISBLANK(U10)),ISBLANK(T10))</formula>
    </cfRule>
  </conditionalFormatting>
  <conditionalFormatting sqref="U10">
    <cfRule type="expression" dxfId="642" priority="47">
      <formula>AND(NOT(ISBLANK(T10)),ISBLANK(U10))</formula>
    </cfRule>
  </conditionalFormatting>
  <conditionalFormatting sqref="V10">
    <cfRule type="expression" dxfId="641" priority="46">
      <formula>AND(NOT(ISBLANK(W10)),ISBLANK(V10))</formula>
    </cfRule>
  </conditionalFormatting>
  <conditionalFormatting sqref="W10">
    <cfRule type="expression" dxfId="640" priority="45">
      <formula>AND(NOT(ISBLANK(V10)),ISBLANK(W10))</formula>
    </cfRule>
  </conditionalFormatting>
  <conditionalFormatting sqref="X10">
    <cfRule type="expression" dxfId="639" priority="44">
      <formula>AND(NOT(ISBLANK(Y10)),ISBLANK(X10))</formula>
    </cfRule>
  </conditionalFormatting>
  <conditionalFormatting sqref="Y10">
    <cfRule type="expression" dxfId="638" priority="43">
      <formula>AND(NOT(ISBLANK(X10)),ISBLANK(Y10))</formula>
    </cfRule>
  </conditionalFormatting>
  <conditionalFormatting sqref="D14">
    <cfRule type="expression" dxfId="637" priority="42">
      <formula>AND(NOT(ISBLANK(E14)),ISBLANK(D14))</formula>
    </cfRule>
  </conditionalFormatting>
  <conditionalFormatting sqref="E14">
    <cfRule type="expression" dxfId="636" priority="41">
      <formula>AND(NOT(ISBLANK(D14)),ISBLANK(E14))</formula>
    </cfRule>
  </conditionalFormatting>
  <conditionalFormatting sqref="F14">
    <cfRule type="expression" dxfId="635" priority="40">
      <formula>AND(NOT(ISBLANK(G14)),ISBLANK(F14))</formula>
    </cfRule>
  </conditionalFormatting>
  <conditionalFormatting sqref="G14">
    <cfRule type="expression" dxfId="634" priority="39">
      <formula>AND(NOT(ISBLANK(F14)),ISBLANK(G14))</formula>
    </cfRule>
  </conditionalFormatting>
  <conditionalFormatting sqref="H14">
    <cfRule type="expression" dxfId="633" priority="38">
      <formula>AND(NOT(ISBLANK(I14)),ISBLANK(H14))</formula>
    </cfRule>
  </conditionalFormatting>
  <conditionalFormatting sqref="I14">
    <cfRule type="expression" dxfId="632" priority="37">
      <formula>AND(NOT(ISBLANK(H14)),ISBLANK(I14))</formula>
    </cfRule>
  </conditionalFormatting>
  <conditionalFormatting sqref="J14">
    <cfRule type="expression" dxfId="631" priority="36">
      <formula>AND(NOT(ISBLANK(K14)),ISBLANK(J14))</formula>
    </cfRule>
  </conditionalFormatting>
  <conditionalFormatting sqref="K14">
    <cfRule type="expression" dxfId="630" priority="35">
      <formula>AND(NOT(ISBLANK(J14)),ISBLANK(K14))</formula>
    </cfRule>
  </conditionalFormatting>
  <conditionalFormatting sqref="L14">
    <cfRule type="expression" dxfId="629" priority="34">
      <formula>AND(NOT(ISBLANK(M14)),ISBLANK(L14))</formula>
    </cfRule>
  </conditionalFormatting>
  <conditionalFormatting sqref="M14">
    <cfRule type="expression" dxfId="628" priority="33">
      <formula>AND(NOT(ISBLANK(L14)),ISBLANK(M14))</formula>
    </cfRule>
  </conditionalFormatting>
  <conditionalFormatting sqref="N14">
    <cfRule type="expression" dxfId="627" priority="32">
      <formula>AND(NOT(ISBLANK(O14)),ISBLANK(N14))</formula>
    </cfRule>
  </conditionalFormatting>
  <conditionalFormatting sqref="O14">
    <cfRule type="expression" dxfId="626" priority="31">
      <formula>AND(NOT(ISBLANK(N14)),ISBLANK(O14))</formula>
    </cfRule>
  </conditionalFormatting>
  <conditionalFormatting sqref="R14">
    <cfRule type="expression" dxfId="625" priority="30">
      <formula>AND(NOT(ISBLANK(S14)),ISBLANK(R14))</formula>
    </cfRule>
  </conditionalFormatting>
  <conditionalFormatting sqref="S14">
    <cfRule type="expression" dxfId="624" priority="29">
      <formula>AND(NOT(ISBLANK(R14)),ISBLANK(S14))</formula>
    </cfRule>
  </conditionalFormatting>
  <conditionalFormatting sqref="T14">
    <cfRule type="expression" dxfId="623" priority="28">
      <formula>AND(NOT(ISBLANK(U14)),ISBLANK(T14))</formula>
    </cfRule>
  </conditionalFormatting>
  <conditionalFormatting sqref="U14">
    <cfRule type="expression" dxfId="622" priority="27">
      <formula>AND(NOT(ISBLANK(T14)),ISBLANK(U14))</formula>
    </cfRule>
  </conditionalFormatting>
  <conditionalFormatting sqref="V14">
    <cfRule type="expression" dxfId="621" priority="26">
      <formula>AND(NOT(ISBLANK(W14)),ISBLANK(V14))</formula>
    </cfRule>
  </conditionalFormatting>
  <conditionalFormatting sqref="W14">
    <cfRule type="expression" dxfId="620" priority="25">
      <formula>AND(NOT(ISBLANK(V14)),ISBLANK(W14))</formula>
    </cfRule>
  </conditionalFormatting>
  <conditionalFormatting sqref="X14">
    <cfRule type="expression" dxfId="619" priority="24">
      <formula>AND(NOT(ISBLANK(Y14)),ISBLANK(X14))</formula>
    </cfRule>
  </conditionalFormatting>
  <conditionalFormatting sqref="Y14">
    <cfRule type="expression" dxfId="618" priority="23">
      <formula>AND(NOT(ISBLANK(X14)),ISBLANK(Y14))</formula>
    </cfRule>
  </conditionalFormatting>
  <conditionalFormatting sqref="D12">
    <cfRule type="expression" dxfId="617" priority="22">
      <formula>AND(NOT(ISBLANK(E12)),ISBLANK(D12))</formula>
    </cfRule>
  </conditionalFormatting>
  <conditionalFormatting sqref="E12">
    <cfRule type="expression" dxfId="616" priority="21">
      <formula>AND(NOT(ISBLANK(D12)),ISBLANK(E12))</formula>
    </cfRule>
  </conditionalFormatting>
  <conditionalFormatting sqref="F12">
    <cfRule type="expression" dxfId="615" priority="20">
      <formula>AND(NOT(ISBLANK(G12)),ISBLANK(F12))</formula>
    </cfRule>
  </conditionalFormatting>
  <conditionalFormatting sqref="G12">
    <cfRule type="expression" dxfId="614" priority="19">
      <formula>AND(NOT(ISBLANK(F12)),ISBLANK(G12))</formula>
    </cfRule>
  </conditionalFormatting>
  <conditionalFormatting sqref="H12">
    <cfRule type="expression" dxfId="613" priority="18">
      <formula>AND(NOT(ISBLANK(I12)),ISBLANK(H12))</formula>
    </cfRule>
  </conditionalFormatting>
  <conditionalFormatting sqref="I12">
    <cfRule type="expression" dxfId="612" priority="17">
      <formula>AND(NOT(ISBLANK(H12)),ISBLANK(I12))</formula>
    </cfRule>
  </conditionalFormatting>
  <conditionalFormatting sqref="J12">
    <cfRule type="expression" dxfId="611" priority="16">
      <formula>AND(NOT(ISBLANK(K12)),ISBLANK(J12))</formula>
    </cfRule>
  </conditionalFormatting>
  <conditionalFormatting sqref="K12">
    <cfRule type="expression" dxfId="610" priority="15">
      <formula>AND(NOT(ISBLANK(J12)),ISBLANK(K12))</formula>
    </cfRule>
  </conditionalFormatting>
  <conditionalFormatting sqref="L12">
    <cfRule type="expression" dxfId="609" priority="14">
      <formula>AND(NOT(ISBLANK(M12)),ISBLANK(L12))</formula>
    </cfRule>
  </conditionalFormatting>
  <conditionalFormatting sqref="M12">
    <cfRule type="expression" dxfId="608" priority="13">
      <formula>AND(NOT(ISBLANK(L12)),ISBLANK(M12))</formula>
    </cfRule>
  </conditionalFormatting>
  <conditionalFormatting sqref="N12">
    <cfRule type="expression" dxfId="607" priority="12">
      <formula>AND(NOT(ISBLANK(O12)),ISBLANK(N12))</formula>
    </cfRule>
  </conditionalFormatting>
  <conditionalFormatting sqref="O12">
    <cfRule type="expression" dxfId="606" priority="11">
      <formula>AND(NOT(ISBLANK(N12)),ISBLANK(O12))</formula>
    </cfRule>
  </conditionalFormatting>
  <conditionalFormatting sqref="R12">
    <cfRule type="expression" dxfId="605" priority="10">
      <formula>AND(NOT(ISBLANK(S12)),ISBLANK(R12))</formula>
    </cfRule>
  </conditionalFormatting>
  <conditionalFormatting sqref="S12">
    <cfRule type="expression" dxfId="604" priority="9">
      <formula>AND(NOT(ISBLANK(R12)),ISBLANK(S12))</formula>
    </cfRule>
  </conditionalFormatting>
  <conditionalFormatting sqref="T12">
    <cfRule type="expression" dxfId="603" priority="8">
      <formula>AND(NOT(ISBLANK(U12)),ISBLANK(T12))</formula>
    </cfRule>
  </conditionalFormatting>
  <conditionalFormatting sqref="U12">
    <cfRule type="expression" dxfId="602" priority="7">
      <formula>AND(NOT(ISBLANK(T12)),ISBLANK(U12))</formula>
    </cfRule>
  </conditionalFormatting>
  <conditionalFormatting sqref="V12">
    <cfRule type="expression" dxfId="601" priority="6">
      <formula>AND(NOT(ISBLANK(W12)),ISBLANK(V12))</formula>
    </cfRule>
  </conditionalFormatting>
  <conditionalFormatting sqref="W12">
    <cfRule type="expression" dxfId="600" priority="5">
      <formula>AND(NOT(ISBLANK(V12)),ISBLANK(W12))</formula>
    </cfRule>
  </conditionalFormatting>
  <conditionalFormatting sqref="X12">
    <cfRule type="expression" dxfId="599" priority="4">
      <formula>AND(NOT(ISBLANK(Y12)),ISBLANK(X12))</formula>
    </cfRule>
  </conditionalFormatting>
  <conditionalFormatting sqref="Y12">
    <cfRule type="expression" dxfId="598" priority="3">
      <formula>AND(NOT(ISBLANK(X12)),ISBLANK(Y12))</formula>
    </cfRule>
  </conditionalFormatting>
  <conditionalFormatting sqref="D9 F9 H9 J9 L9 N9">
    <cfRule type="expression" dxfId="597" priority="2">
      <formula>AND(NOT(ISBLANK(E9)),ISBLANK(D9))</formula>
    </cfRule>
  </conditionalFormatting>
  <conditionalFormatting sqref="E9 G9 I9 K9 M9 O9">
    <cfRule type="expression" dxfId="596" priority="1">
      <formula>AND(NOT(ISBLANK(D9)),ISBLANK(E9))</formula>
    </cfRule>
  </conditionalFormatting>
  <dataValidations count="9">
    <dataValidation type="decimal" operator="greaterThan" allowBlank="1" showInputMessage="1" showErrorMessage="1" sqref="AD9:AI9 AK9">
      <formula1>0</formula1>
    </dataValidation>
    <dataValidation operator="lessThanOrEqual" allowBlank="1" showInputMessage="1" showErrorMessage="1" error="FTE cannot be greater than Headcount_x000a_" sqref="AO4:AP4 AB4 P5 A4:C4 R4 R52:AN65535 A52:O65535 AO7:AP65535 AB6:AC51 AQ1:IV1048576 P7:Q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custom" allowBlank="1" showInputMessage="1" showErrorMessage="1" errorTitle="FTE" error="The value entered in the FTE field must be less than or equal to the value entered in the headcount field." sqref="S7:S51 U7:U51 Y7:Y51 W7:W51 K7:K51 O7:O51 E7:E51 M7:M51 G7:G51 I7:I51">
      <formula1>E7&lt;=D7</formula1>
    </dataValidation>
    <dataValidation type="custom" allowBlank="1" showInputMessage="1" showErrorMessage="1" errorTitle="Headcount" error="The value entered in the headcount field must be greater than or equal to the value entered in the FTE field." sqref="R7:R51 T7:T51 X7:X51 V7:V51 L7:L51 N7:N51 D7:D51 F7:F51 H7:H51 J7:J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operator="greaterThanOrEqual" allowBlank="1" showInputMessage="1" showErrorMessage="1" sqref="AD13:AI13 AL9 AF11:AF12 AD7:AI8 AK7:AL8 AF14 AD15:AI51 AK13:AL13 AK15:AL51"/>
    <dataValidation type="decimal" operator="greaterThanOrEqual" allowBlank="1" showInputMessage="1" showErrorMessage="1" sqref="AG11:AI12 AD11:AE12 AK14:AL14 AD10:AI10 AD14:AE14 AG14:AI14 AK10:AL1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O7" activePane="bottomRight" state="frozen"/>
      <selection activeCell="D18" sqref="D18"/>
      <selection pane="topRight" activeCell="D18" sqref="D18"/>
      <selection pane="bottomLeft" activeCell="D18" sqref="D18"/>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44" t="s">
        <v>2</v>
      </c>
      <c r="E6" s="144" t="s">
        <v>11</v>
      </c>
      <c r="F6" s="144" t="s">
        <v>2</v>
      </c>
      <c r="G6" s="144" t="s">
        <v>11</v>
      </c>
      <c r="H6" s="144" t="s">
        <v>2</v>
      </c>
      <c r="I6" s="144" t="s">
        <v>11</v>
      </c>
      <c r="J6" s="144" t="s">
        <v>2</v>
      </c>
      <c r="K6" s="144" t="s">
        <v>11</v>
      </c>
      <c r="L6" s="144" t="s">
        <v>2</v>
      </c>
      <c r="M6" s="144" t="s">
        <v>11</v>
      </c>
      <c r="N6" s="144" t="s">
        <v>2</v>
      </c>
      <c r="O6" s="144" t="s">
        <v>11</v>
      </c>
      <c r="P6" s="144" t="s">
        <v>2</v>
      </c>
      <c r="Q6" s="144" t="s">
        <v>11</v>
      </c>
      <c r="R6" s="143" t="s">
        <v>2</v>
      </c>
      <c r="S6" s="143" t="s">
        <v>11</v>
      </c>
      <c r="T6" s="143" t="s">
        <v>2</v>
      </c>
      <c r="U6" s="143" t="s">
        <v>11</v>
      </c>
      <c r="V6" s="143" t="s">
        <v>2</v>
      </c>
      <c r="W6" s="143" t="s">
        <v>11</v>
      </c>
      <c r="X6" s="143" t="s">
        <v>2</v>
      </c>
      <c r="Y6" s="143" t="s">
        <v>11</v>
      </c>
      <c r="Z6" s="143" t="s">
        <v>2</v>
      </c>
      <c r="AA6" s="143" t="s">
        <v>11</v>
      </c>
      <c r="AB6" s="67" t="s">
        <v>2</v>
      </c>
      <c r="AC6" s="145" t="s">
        <v>11</v>
      </c>
      <c r="AD6" s="231"/>
      <c r="AE6" s="231"/>
      <c r="AF6" s="231"/>
      <c r="AG6" s="231"/>
      <c r="AH6" s="231"/>
      <c r="AI6" s="231"/>
      <c r="AJ6" s="234"/>
      <c r="AK6" s="231"/>
      <c r="AL6" s="231"/>
      <c r="AM6" s="231"/>
      <c r="AN6" s="227"/>
      <c r="AO6" s="231"/>
      <c r="AP6" s="231"/>
    </row>
    <row r="7" spans="1:42" ht="30" x14ac:dyDescent="0.2">
      <c r="A7" s="64" t="s">
        <v>55</v>
      </c>
      <c r="B7" s="20" t="s">
        <v>139</v>
      </c>
      <c r="C7" s="20" t="s">
        <v>55</v>
      </c>
      <c r="D7" s="137">
        <v>9972</v>
      </c>
      <c r="E7" s="138">
        <v>9514.3705405405417</v>
      </c>
      <c r="F7" s="138">
        <v>5475</v>
      </c>
      <c r="G7" s="138">
        <v>5341.7624324324306</v>
      </c>
      <c r="H7" s="138">
        <v>8241</v>
      </c>
      <c r="I7" s="138">
        <v>8067.6097297297301</v>
      </c>
      <c r="J7" s="138">
        <v>1465</v>
      </c>
      <c r="K7" s="138">
        <v>1442.3143243243198</v>
      </c>
      <c r="L7" s="138">
        <v>187</v>
      </c>
      <c r="M7" s="138">
        <v>185.30540540540503</v>
      </c>
      <c r="N7" s="138">
        <f>9568+1939</f>
        <v>11507</v>
      </c>
      <c r="O7" s="138">
        <f>9250.39054054054+1939</f>
        <v>11189.39054054054</v>
      </c>
      <c r="P7" s="53">
        <f t="shared" ref="P7:P8" si="0">SUM(D7,F7,H7,J7,L7,N7)</f>
        <v>36847</v>
      </c>
      <c r="Q7" s="53">
        <f t="shared" ref="Q7:Q8" si="1">SUM(E7,G7,I7,K7,M7,O7)</f>
        <v>35740.752972972972</v>
      </c>
      <c r="R7" s="138">
        <v>58</v>
      </c>
      <c r="S7" s="138">
        <v>57</v>
      </c>
      <c r="T7" s="138">
        <v>256</v>
      </c>
      <c r="U7" s="138">
        <v>256</v>
      </c>
      <c r="V7" s="139">
        <v>167</v>
      </c>
      <c r="W7" s="139">
        <v>166.121081081081</v>
      </c>
      <c r="X7" s="139">
        <v>27</v>
      </c>
      <c r="Y7" s="139">
        <v>27</v>
      </c>
      <c r="Z7" s="54">
        <f>SUM(R7,T7,V7,X7,)</f>
        <v>508</v>
      </c>
      <c r="AA7" s="90">
        <f>SUM(S7,U7,W7,Y7)</f>
        <v>506.121081081081</v>
      </c>
      <c r="AB7" s="55">
        <f>P7+Z7</f>
        <v>37355</v>
      </c>
      <c r="AC7" s="55">
        <f>Q7+AA7</f>
        <v>36246.874054054053</v>
      </c>
      <c r="AD7" s="87">
        <v>89873000</v>
      </c>
      <c r="AE7" s="88">
        <v>0</v>
      </c>
      <c r="AF7" s="88">
        <v>0</v>
      </c>
      <c r="AG7" s="88">
        <v>2774000</v>
      </c>
      <c r="AH7" s="88">
        <v>17648000</v>
      </c>
      <c r="AI7" s="88">
        <v>9245000</v>
      </c>
      <c r="AJ7" s="93">
        <f>SUM(AD7:AI7)</f>
        <v>119540000</v>
      </c>
      <c r="AK7" s="91">
        <v>12864000</v>
      </c>
      <c r="AL7" s="91">
        <v>2708000</v>
      </c>
      <c r="AM7" s="92">
        <f>SUM(AK7:AL7)</f>
        <v>15572000</v>
      </c>
      <c r="AN7" s="92">
        <f>SUM(AM7,AJ7)</f>
        <v>135112000</v>
      </c>
      <c r="AO7" s="51"/>
      <c r="AP7" s="51"/>
    </row>
    <row r="8" spans="1:42" ht="30" x14ac:dyDescent="0.2">
      <c r="A8" s="64" t="s">
        <v>331</v>
      </c>
      <c r="B8" s="20" t="s">
        <v>139</v>
      </c>
      <c r="C8" s="20" t="s">
        <v>55</v>
      </c>
      <c r="D8" s="137">
        <v>823</v>
      </c>
      <c r="E8" s="138">
        <v>783.82648648648603</v>
      </c>
      <c r="F8" s="138">
        <v>1460</v>
      </c>
      <c r="G8" s="138">
        <v>1410.5910810810801</v>
      </c>
      <c r="H8" s="138">
        <v>5607</v>
      </c>
      <c r="I8" s="138">
        <v>5469.28675675676</v>
      </c>
      <c r="J8" s="138">
        <v>1263</v>
      </c>
      <c r="K8" s="138">
        <v>1246.5116216216202</v>
      </c>
      <c r="L8" s="138">
        <v>127</v>
      </c>
      <c r="M8" s="138">
        <v>125.80567567567601</v>
      </c>
      <c r="N8" s="138">
        <f>1125+24</f>
        <v>1149</v>
      </c>
      <c r="O8" s="138">
        <f>1117.68918918919+24</f>
        <v>1141.6891891891901</v>
      </c>
      <c r="P8" s="53">
        <f t="shared" si="0"/>
        <v>10429</v>
      </c>
      <c r="Q8" s="53">
        <f t="shared" si="1"/>
        <v>10177.710810810813</v>
      </c>
      <c r="R8" s="138">
        <v>54</v>
      </c>
      <c r="S8" s="138">
        <v>54</v>
      </c>
      <c r="T8" s="138">
        <v>325</v>
      </c>
      <c r="U8" s="138">
        <v>325</v>
      </c>
      <c r="V8" s="139">
        <v>4</v>
      </c>
      <c r="W8" s="139">
        <v>4</v>
      </c>
      <c r="X8" s="139">
        <v>0</v>
      </c>
      <c r="Y8" s="139">
        <v>0</v>
      </c>
      <c r="Z8" s="54">
        <f t="shared" ref="Z8:Z51" si="2">SUM(R8,T8,V8,X8,)</f>
        <v>383</v>
      </c>
      <c r="AA8" s="54">
        <f t="shared" ref="AA8:AA51" si="3">SUM(S8,U8,W8,Y8)</f>
        <v>383</v>
      </c>
      <c r="AB8" s="55">
        <f t="shared" ref="AB8:AC51" si="4">P8+Z8</f>
        <v>10812</v>
      </c>
      <c r="AC8" s="55">
        <f t="shared" si="4"/>
        <v>10560.710810810813</v>
      </c>
      <c r="AD8" s="87">
        <v>29974000</v>
      </c>
      <c r="AE8" s="88">
        <v>0</v>
      </c>
      <c r="AF8" s="88">
        <v>0</v>
      </c>
      <c r="AG8" s="88">
        <v>697000</v>
      </c>
      <c r="AH8" s="88">
        <v>6169000</v>
      </c>
      <c r="AI8" s="88">
        <v>3163000</v>
      </c>
      <c r="AJ8" s="93">
        <f t="shared" ref="AJ8:AJ51" si="5">SUM(AD8:AI8)</f>
        <v>40003000</v>
      </c>
      <c r="AK8" s="91">
        <v>9383000</v>
      </c>
      <c r="AL8" s="91">
        <v>2690000</v>
      </c>
      <c r="AM8" s="92">
        <f t="shared" ref="AM8:AM51" si="6">SUM(AK8:AL8)</f>
        <v>12073000</v>
      </c>
      <c r="AN8" s="92">
        <f t="shared" ref="AN8:AN44" si="7">SUM(AM8,AJ8)</f>
        <v>52076000</v>
      </c>
      <c r="AO8" s="4"/>
      <c r="AP8" s="4"/>
    </row>
    <row r="9" spans="1:42" ht="50.25" customHeight="1" x14ac:dyDescent="0.2">
      <c r="A9" s="20" t="s">
        <v>294</v>
      </c>
      <c r="B9" s="20" t="s">
        <v>68</v>
      </c>
      <c r="C9" s="20" t="s">
        <v>55</v>
      </c>
      <c r="D9" s="137">
        <v>160</v>
      </c>
      <c r="E9" s="138">
        <v>157.41</v>
      </c>
      <c r="F9" s="138">
        <v>228</v>
      </c>
      <c r="G9" s="138">
        <v>216.3</v>
      </c>
      <c r="H9" s="138">
        <v>1750</v>
      </c>
      <c r="I9" s="138">
        <v>1689.74</v>
      </c>
      <c r="J9" s="138">
        <v>1578</v>
      </c>
      <c r="K9" s="138">
        <v>1503.86</v>
      </c>
      <c r="L9" s="138">
        <v>35</v>
      </c>
      <c r="M9" s="138">
        <v>31.22</v>
      </c>
      <c r="N9" s="138">
        <v>0</v>
      </c>
      <c r="O9" s="138">
        <v>0</v>
      </c>
      <c r="P9" s="53">
        <f t="shared" ref="P9:Q51" si="8">SUM(D9,F9,H9,J9,L9,N9)</f>
        <v>3751</v>
      </c>
      <c r="Q9" s="53">
        <f t="shared" si="8"/>
        <v>3598.5299999999993</v>
      </c>
      <c r="R9" s="105">
        <v>0</v>
      </c>
      <c r="S9" s="105">
        <v>0</v>
      </c>
      <c r="T9" s="105">
        <v>0</v>
      </c>
      <c r="U9" s="105">
        <v>0</v>
      </c>
      <c r="V9" s="105">
        <v>163</v>
      </c>
      <c r="W9" s="106">
        <v>154.6</v>
      </c>
      <c r="X9" s="105">
        <v>0</v>
      </c>
      <c r="Y9" s="105">
        <v>0</v>
      </c>
      <c r="Z9" s="54">
        <f t="shared" si="2"/>
        <v>163</v>
      </c>
      <c r="AA9" s="90">
        <f t="shared" si="3"/>
        <v>154.6</v>
      </c>
      <c r="AB9" s="55">
        <f t="shared" si="4"/>
        <v>3914</v>
      </c>
      <c r="AC9" s="55">
        <f t="shared" si="4"/>
        <v>3753.1299999999992</v>
      </c>
      <c r="AD9" s="107">
        <v>11307089.41</v>
      </c>
      <c r="AE9" s="108">
        <v>92082.43</v>
      </c>
      <c r="AF9" s="108">
        <v>42250</v>
      </c>
      <c r="AG9" s="108">
        <v>394921.46</v>
      </c>
      <c r="AH9" s="108">
        <v>2427849.48</v>
      </c>
      <c r="AI9" s="108">
        <v>1299397.6399999999</v>
      </c>
      <c r="AJ9" s="93">
        <f t="shared" si="5"/>
        <v>15563590.420000002</v>
      </c>
      <c r="AK9" s="124">
        <v>756458.25</v>
      </c>
      <c r="AL9" s="110">
        <v>0</v>
      </c>
      <c r="AM9" s="92">
        <f t="shared" si="6"/>
        <v>756458.25</v>
      </c>
      <c r="AN9" s="92">
        <f t="shared" si="7"/>
        <v>16320048.670000002</v>
      </c>
      <c r="AO9" s="4"/>
      <c r="AP9" s="135"/>
    </row>
    <row r="10" spans="1:42" ht="45" x14ac:dyDescent="0.2">
      <c r="A10" s="20" t="s">
        <v>192</v>
      </c>
      <c r="B10" s="20" t="s">
        <v>134</v>
      </c>
      <c r="C10" s="20" t="s">
        <v>55</v>
      </c>
      <c r="D10" s="104">
        <v>118</v>
      </c>
      <c r="E10" s="106">
        <v>115.73</v>
      </c>
      <c r="F10" s="105">
        <v>281</v>
      </c>
      <c r="G10" s="106">
        <v>266.29000000000002</v>
      </c>
      <c r="H10" s="105">
        <v>420</v>
      </c>
      <c r="I10" s="106">
        <v>417.51</v>
      </c>
      <c r="J10" s="105">
        <v>56</v>
      </c>
      <c r="K10" s="106">
        <v>55.54</v>
      </c>
      <c r="L10" s="105">
        <v>4</v>
      </c>
      <c r="M10" s="105">
        <v>4</v>
      </c>
      <c r="N10" s="105">
        <v>0</v>
      </c>
      <c r="O10" s="105">
        <v>0</v>
      </c>
      <c r="P10" s="53">
        <f t="shared" si="8"/>
        <v>879</v>
      </c>
      <c r="Q10" s="53">
        <f t="shared" si="8"/>
        <v>859.06999999999994</v>
      </c>
      <c r="R10" s="105">
        <v>19</v>
      </c>
      <c r="S10" s="105">
        <v>19</v>
      </c>
      <c r="T10" s="105">
        <v>0</v>
      </c>
      <c r="U10" s="105">
        <v>0</v>
      </c>
      <c r="V10" s="105">
        <v>18</v>
      </c>
      <c r="W10" s="106">
        <v>17.2</v>
      </c>
      <c r="X10" s="105">
        <v>0</v>
      </c>
      <c r="Y10" s="105">
        <v>0</v>
      </c>
      <c r="Z10" s="54">
        <f t="shared" si="2"/>
        <v>37</v>
      </c>
      <c r="AA10" s="90">
        <f t="shared" si="3"/>
        <v>36.200000000000003</v>
      </c>
      <c r="AB10" s="55">
        <f t="shared" si="4"/>
        <v>916</v>
      </c>
      <c r="AC10" s="55">
        <f t="shared" si="4"/>
        <v>895.27</v>
      </c>
      <c r="AD10" s="107">
        <v>2194457</v>
      </c>
      <c r="AE10" s="108">
        <v>52231</v>
      </c>
      <c r="AF10" s="108">
        <v>250</v>
      </c>
      <c r="AG10" s="108">
        <v>58026</v>
      </c>
      <c r="AH10" s="108">
        <v>468514</v>
      </c>
      <c r="AI10" s="108">
        <v>230837</v>
      </c>
      <c r="AJ10" s="93">
        <f t="shared" si="5"/>
        <v>3004315</v>
      </c>
      <c r="AK10" s="110">
        <v>306101</v>
      </c>
      <c r="AL10" s="110">
        <v>0</v>
      </c>
      <c r="AM10" s="92">
        <f t="shared" si="6"/>
        <v>306101</v>
      </c>
      <c r="AN10" s="92">
        <f t="shared" si="7"/>
        <v>3310416</v>
      </c>
      <c r="AO10" s="51"/>
      <c r="AP10" s="4"/>
    </row>
    <row r="11" spans="1:42" ht="45" x14ac:dyDescent="0.2">
      <c r="A11" s="20" t="s">
        <v>195</v>
      </c>
      <c r="B11" s="20" t="s">
        <v>134</v>
      </c>
      <c r="C11" s="20" t="s">
        <v>55</v>
      </c>
      <c r="D11" s="104">
        <v>63</v>
      </c>
      <c r="E11" s="106">
        <v>56.56</v>
      </c>
      <c r="F11" s="105">
        <v>65</v>
      </c>
      <c r="G11" s="106">
        <v>63.65</v>
      </c>
      <c r="H11" s="105">
        <v>23</v>
      </c>
      <c r="I11" s="106">
        <v>22.09</v>
      </c>
      <c r="J11" s="105">
        <v>8</v>
      </c>
      <c r="K11" s="105">
        <v>7</v>
      </c>
      <c r="L11" s="105">
        <v>3</v>
      </c>
      <c r="M11" s="105">
        <v>3</v>
      </c>
      <c r="N11" s="105">
        <v>0</v>
      </c>
      <c r="O11" s="105">
        <v>0</v>
      </c>
      <c r="P11" s="53">
        <f t="shared" si="8"/>
        <v>162</v>
      </c>
      <c r="Q11" s="53">
        <f t="shared" si="8"/>
        <v>152.30000000000001</v>
      </c>
      <c r="R11" s="105">
        <v>1</v>
      </c>
      <c r="S11" s="106">
        <v>0.6</v>
      </c>
      <c r="T11" s="105">
        <v>0</v>
      </c>
      <c r="U11" s="105">
        <v>0</v>
      </c>
      <c r="V11" s="105">
        <v>0</v>
      </c>
      <c r="W11" s="105">
        <v>0</v>
      </c>
      <c r="X11" s="105">
        <v>0</v>
      </c>
      <c r="Y11" s="105">
        <v>0</v>
      </c>
      <c r="Z11" s="54">
        <f t="shared" si="2"/>
        <v>1</v>
      </c>
      <c r="AA11" s="90">
        <f t="shared" si="3"/>
        <v>0.6</v>
      </c>
      <c r="AB11" s="55">
        <f t="shared" si="4"/>
        <v>163</v>
      </c>
      <c r="AC11" s="55">
        <f t="shared" si="4"/>
        <v>152.9</v>
      </c>
      <c r="AD11" s="107">
        <v>343293</v>
      </c>
      <c r="AE11" s="108">
        <v>4983</v>
      </c>
      <c r="AF11" s="108">
        <v>0</v>
      </c>
      <c r="AG11" s="108">
        <v>2766</v>
      </c>
      <c r="AH11" s="108">
        <v>14050</v>
      </c>
      <c r="AI11" s="108">
        <v>32925</v>
      </c>
      <c r="AJ11" s="93">
        <f t="shared" si="5"/>
        <v>398017</v>
      </c>
      <c r="AK11" s="110">
        <v>2482</v>
      </c>
      <c r="AL11" s="110">
        <v>0</v>
      </c>
      <c r="AM11" s="92">
        <f t="shared" si="6"/>
        <v>2482</v>
      </c>
      <c r="AN11" s="92">
        <f t="shared" si="7"/>
        <v>400499</v>
      </c>
      <c r="AO11" s="51"/>
      <c r="AP11" s="51"/>
    </row>
    <row r="12" spans="1:42" ht="45" x14ac:dyDescent="0.2">
      <c r="A12" s="20" t="s">
        <v>193</v>
      </c>
      <c r="B12" s="20" t="s">
        <v>134</v>
      </c>
      <c r="C12" s="20" t="s">
        <v>55</v>
      </c>
      <c r="D12" s="104">
        <v>9</v>
      </c>
      <c r="E12" s="105">
        <v>9</v>
      </c>
      <c r="F12" s="105">
        <v>19</v>
      </c>
      <c r="G12" s="106">
        <v>18.600000000000001</v>
      </c>
      <c r="H12" s="105">
        <v>30</v>
      </c>
      <c r="I12" s="106">
        <v>28.15</v>
      </c>
      <c r="J12" s="105">
        <v>6</v>
      </c>
      <c r="K12" s="105">
        <v>6</v>
      </c>
      <c r="L12" s="105">
        <v>1</v>
      </c>
      <c r="M12" s="105">
        <v>1</v>
      </c>
      <c r="N12" s="105">
        <v>0</v>
      </c>
      <c r="O12" s="106">
        <v>0</v>
      </c>
      <c r="P12" s="53">
        <f t="shared" si="8"/>
        <v>65</v>
      </c>
      <c r="Q12" s="53">
        <f t="shared" si="8"/>
        <v>62.75</v>
      </c>
      <c r="R12" s="105">
        <v>0</v>
      </c>
      <c r="S12" s="105">
        <v>0</v>
      </c>
      <c r="T12" s="105">
        <v>0</v>
      </c>
      <c r="U12" s="105">
        <v>0</v>
      </c>
      <c r="V12" s="105">
        <v>3</v>
      </c>
      <c r="W12" s="105">
        <v>3</v>
      </c>
      <c r="X12" s="105">
        <v>0</v>
      </c>
      <c r="Y12" s="106">
        <v>0</v>
      </c>
      <c r="Z12" s="54">
        <f t="shared" si="2"/>
        <v>3</v>
      </c>
      <c r="AA12" s="90">
        <f t="shared" si="3"/>
        <v>3</v>
      </c>
      <c r="AB12" s="55">
        <f t="shared" si="4"/>
        <v>68</v>
      </c>
      <c r="AC12" s="55">
        <f t="shared" si="4"/>
        <v>65.75</v>
      </c>
      <c r="AD12" s="107">
        <v>190355.37</v>
      </c>
      <c r="AE12" s="108">
        <v>0</v>
      </c>
      <c r="AF12" s="108">
        <v>0</v>
      </c>
      <c r="AG12" s="108">
        <v>0</v>
      </c>
      <c r="AH12" s="108">
        <v>23718.28</v>
      </c>
      <c r="AI12" s="108">
        <v>20188.12</v>
      </c>
      <c r="AJ12" s="93">
        <f t="shared" si="5"/>
        <v>234261.77</v>
      </c>
      <c r="AK12" s="110">
        <v>10184.44</v>
      </c>
      <c r="AL12" s="110">
        <v>0</v>
      </c>
      <c r="AM12" s="92">
        <f t="shared" si="6"/>
        <v>10184.44</v>
      </c>
      <c r="AN12" s="92">
        <f t="shared" si="7"/>
        <v>244446.21</v>
      </c>
      <c r="AO12" s="4"/>
      <c r="AP12" s="4"/>
    </row>
    <row r="13" spans="1:42" ht="45" x14ac:dyDescent="0.2">
      <c r="A13" s="20" t="s">
        <v>194</v>
      </c>
      <c r="B13" s="20" t="s">
        <v>134</v>
      </c>
      <c r="C13" s="20" t="s">
        <v>55</v>
      </c>
      <c r="D13" s="119">
        <v>220</v>
      </c>
      <c r="E13" s="86">
        <v>89.61</v>
      </c>
      <c r="F13" s="102">
        <v>70</v>
      </c>
      <c r="G13" s="86">
        <v>65.11</v>
      </c>
      <c r="H13" s="102">
        <v>44</v>
      </c>
      <c r="I13" s="86">
        <v>43.37</v>
      </c>
      <c r="J13" s="102">
        <v>0</v>
      </c>
      <c r="K13" s="102">
        <v>0</v>
      </c>
      <c r="L13" s="102">
        <v>4</v>
      </c>
      <c r="M13" s="102">
        <v>4</v>
      </c>
      <c r="N13" s="102">
        <v>0</v>
      </c>
      <c r="O13" s="102">
        <v>0</v>
      </c>
      <c r="P13" s="53">
        <f t="shared" si="8"/>
        <v>338</v>
      </c>
      <c r="Q13" s="53">
        <f t="shared" si="8"/>
        <v>202.09</v>
      </c>
      <c r="R13" s="102">
        <v>1</v>
      </c>
      <c r="S13" s="86">
        <v>0.1</v>
      </c>
      <c r="T13" s="102">
        <v>0</v>
      </c>
      <c r="U13" s="102">
        <v>0</v>
      </c>
      <c r="V13" s="102">
        <v>0</v>
      </c>
      <c r="W13" s="102">
        <v>0</v>
      </c>
      <c r="X13" s="102">
        <v>1</v>
      </c>
      <c r="Y13" s="131">
        <v>0.4</v>
      </c>
      <c r="Z13" s="54">
        <f t="shared" si="2"/>
        <v>2</v>
      </c>
      <c r="AA13" s="90">
        <f t="shared" si="3"/>
        <v>0.5</v>
      </c>
      <c r="AB13" s="55">
        <f t="shared" si="4"/>
        <v>340</v>
      </c>
      <c r="AC13" s="55">
        <f t="shared" si="4"/>
        <v>202.59</v>
      </c>
      <c r="AD13" s="87">
        <v>426156.91</v>
      </c>
      <c r="AE13" s="88">
        <v>0</v>
      </c>
      <c r="AF13" s="88">
        <v>0</v>
      </c>
      <c r="AG13" s="88">
        <v>0</v>
      </c>
      <c r="AH13" s="88">
        <v>33337.660000000003</v>
      </c>
      <c r="AI13" s="88">
        <v>29772.190000000002</v>
      </c>
      <c r="AJ13" s="93">
        <f t="shared" si="5"/>
        <v>489266.75999999995</v>
      </c>
      <c r="AK13" s="91">
        <v>144</v>
      </c>
      <c r="AL13" s="91">
        <v>1875</v>
      </c>
      <c r="AM13" s="92">
        <f t="shared" si="6"/>
        <v>2019</v>
      </c>
      <c r="AN13" s="92">
        <f t="shared" si="7"/>
        <v>491285.75999999995</v>
      </c>
      <c r="AO13" s="4"/>
      <c r="AP13" s="4"/>
    </row>
    <row r="14" spans="1:42" ht="30" x14ac:dyDescent="0.2">
      <c r="A14" s="64" t="s">
        <v>327</v>
      </c>
      <c r="B14" s="20" t="s">
        <v>68</v>
      </c>
      <c r="C14" s="20" t="s">
        <v>55</v>
      </c>
      <c r="D14" s="104">
        <v>73</v>
      </c>
      <c r="E14" s="106">
        <v>69.781082999999995</v>
      </c>
      <c r="F14" s="105">
        <v>305</v>
      </c>
      <c r="G14" s="106">
        <v>296.54594600000001</v>
      </c>
      <c r="H14" s="105">
        <v>39</v>
      </c>
      <c r="I14" s="105">
        <v>39</v>
      </c>
      <c r="J14" s="105">
        <v>12</v>
      </c>
      <c r="K14" s="105">
        <v>12</v>
      </c>
      <c r="L14" s="105">
        <v>1</v>
      </c>
      <c r="M14" s="105">
        <v>1</v>
      </c>
      <c r="N14" s="105">
        <v>0</v>
      </c>
      <c r="O14" s="105">
        <v>0</v>
      </c>
      <c r="P14" s="53">
        <f t="shared" si="8"/>
        <v>430</v>
      </c>
      <c r="Q14" s="53">
        <f t="shared" si="8"/>
        <v>418.32702900000004</v>
      </c>
      <c r="R14" s="105">
        <v>1</v>
      </c>
      <c r="S14" s="105">
        <v>1</v>
      </c>
      <c r="T14" s="105">
        <v>0</v>
      </c>
      <c r="U14" s="105">
        <v>0</v>
      </c>
      <c r="V14" s="105">
        <v>0</v>
      </c>
      <c r="W14" s="105">
        <v>0</v>
      </c>
      <c r="X14" s="105">
        <v>0</v>
      </c>
      <c r="Y14" s="105">
        <v>0</v>
      </c>
      <c r="Z14" s="54">
        <f t="shared" si="2"/>
        <v>1</v>
      </c>
      <c r="AA14" s="54">
        <f t="shared" si="3"/>
        <v>1</v>
      </c>
      <c r="AB14" s="55">
        <f t="shared" si="4"/>
        <v>431</v>
      </c>
      <c r="AC14" s="55">
        <f t="shared" si="4"/>
        <v>419.32702900000004</v>
      </c>
      <c r="AD14" s="107">
        <v>962645.67999999621</v>
      </c>
      <c r="AE14" s="108">
        <v>28692.919999999973</v>
      </c>
      <c r="AF14" s="108">
        <v>0</v>
      </c>
      <c r="AG14" s="108">
        <v>11802.4</v>
      </c>
      <c r="AH14" s="108">
        <v>205971.84000000032</v>
      </c>
      <c r="AI14" s="108">
        <v>97803.41999999978</v>
      </c>
      <c r="AJ14" s="93">
        <f t="shared" si="5"/>
        <v>1306916.2599999963</v>
      </c>
      <c r="AK14" s="110">
        <v>2545</v>
      </c>
      <c r="AL14" s="110">
        <v>0</v>
      </c>
      <c r="AM14" s="92">
        <f t="shared" si="6"/>
        <v>2545</v>
      </c>
      <c r="AN14" s="92">
        <f t="shared" si="7"/>
        <v>1309461.2599999963</v>
      </c>
      <c r="AO14" s="4"/>
      <c r="AP14" s="4"/>
    </row>
    <row r="15" spans="1:42" x14ac:dyDescent="0.2">
      <c r="A15" s="20"/>
      <c r="B15" s="20"/>
      <c r="C15" s="20"/>
      <c r="D15" s="102"/>
      <c r="E15" s="102"/>
      <c r="F15" s="102"/>
      <c r="G15" s="102"/>
      <c r="H15" s="102"/>
      <c r="I15" s="102"/>
      <c r="J15" s="102"/>
      <c r="K15" s="102"/>
      <c r="L15" s="102"/>
      <c r="M15" s="102"/>
      <c r="N15" s="102"/>
      <c r="O15" s="102"/>
      <c r="P15" s="53">
        <f t="shared" si="8"/>
        <v>0</v>
      </c>
      <c r="Q15" s="53">
        <f t="shared" si="8"/>
        <v>0</v>
      </c>
      <c r="R15" s="102"/>
      <c r="S15" s="102"/>
      <c r="T15" s="102"/>
      <c r="U15" s="102"/>
      <c r="V15" s="102"/>
      <c r="W15" s="102"/>
      <c r="X15" s="102"/>
      <c r="Y15" s="102"/>
      <c r="Z15" s="54">
        <f t="shared" si="2"/>
        <v>0</v>
      </c>
      <c r="AA15" s="54">
        <f t="shared" si="3"/>
        <v>0</v>
      </c>
      <c r="AB15" s="55">
        <f t="shared" si="4"/>
        <v>0</v>
      </c>
      <c r="AC15" s="55">
        <f t="shared" si="4"/>
        <v>0</v>
      </c>
      <c r="AD15" s="56"/>
      <c r="AE15" s="99"/>
      <c r="AF15" s="99"/>
      <c r="AG15" s="99"/>
      <c r="AH15" s="99"/>
      <c r="AI15" s="99"/>
      <c r="AJ15" s="58">
        <f t="shared" si="5"/>
        <v>0</v>
      </c>
      <c r="AK15" s="59"/>
      <c r="AL15" s="59"/>
      <c r="AM15" s="60">
        <f t="shared" si="6"/>
        <v>0</v>
      </c>
      <c r="AN15" s="60">
        <f t="shared" si="7"/>
        <v>0</v>
      </c>
      <c r="AO15" s="4"/>
      <c r="AP15" s="4"/>
    </row>
    <row r="16" spans="1:42" x14ac:dyDescent="0.2">
      <c r="A16" s="20"/>
      <c r="B16" s="20"/>
      <c r="C16" s="20"/>
      <c r="D16" s="102"/>
      <c r="E16" s="102"/>
      <c r="F16" s="102"/>
      <c r="G16" s="102"/>
      <c r="H16" s="102"/>
      <c r="I16" s="102"/>
      <c r="J16" s="102"/>
      <c r="K16" s="102"/>
      <c r="L16" s="102"/>
      <c r="M16" s="102"/>
      <c r="N16" s="102"/>
      <c r="O16" s="102"/>
      <c r="P16" s="53">
        <f t="shared" si="8"/>
        <v>0</v>
      </c>
      <c r="Q16" s="53">
        <f t="shared" si="8"/>
        <v>0</v>
      </c>
      <c r="R16" s="102"/>
      <c r="S16" s="102"/>
      <c r="T16" s="102"/>
      <c r="U16" s="102"/>
      <c r="V16" s="102"/>
      <c r="W16" s="102"/>
      <c r="X16" s="102"/>
      <c r="Y16" s="102"/>
      <c r="Z16" s="54">
        <f t="shared" si="2"/>
        <v>0</v>
      </c>
      <c r="AA16" s="54">
        <f t="shared" si="3"/>
        <v>0</v>
      </c>
      <c r="AB16" s="55">
        <f t="shared" si="4"/>
        <v>0</v>
      </c>
      <c r="AC16" s="55">
        <f t="shared" si="4"/>
        <v>0</v>
      </c>
      <c r="AD16" s="56"/>
      <c r="AE16" s="99"/>
      <c r="AF16" s="99"/>
      <c r="AG16" s="99"/>
      <c r="AH16" s="99"/>
      <c r="AI16" s="99"/>
      <c r="AJ16" s="58">
        <f t="shared" si="5"/>
        <v>0</v>
      </c>
      <c r="AK16" s="59"/>
      <c r="AL16" s="59"/>
      <c r="AM16" s="60">
        <f t="shared" si="6"/>
        <v>0</v>
      </c>
      <c r="AN16" s="60">
        <f t="shared" si="7"/>
        <v>0</v>
      </c>
      <c r="AO16" s="4"/>
      <c r="AP16" s="4"/>
    </row>
    <row r="17" spans="1:42" x14ac:dyDescent="0.2">
      <c r="A17" s="20"/>
      <c r="B17" s="20"/>
      <c r="C17" s="20"/>
      <c r="D17" s="102"/>
      <c r="E17" s="102"/>
      <c r="F17" s="102"/>
      <c r="G17" s="102"/>
      <c r="H17" s="102"/>
      <c r="I17" s="102"/>
      <c r="J17" s="102"/>
      <c r="K17" s="102"/>
      <c r="L17" s="102"/>
      <c r="M17" s="102"/>
      <c r="N17" s="102"/>
      <c r="O17" s="102"/>
      <c r="P17" s="53">
        <f t="shared" si="8"/>
        <v>0</v>
      </c>
      <c r="Q17" s="53">
        <f t="shared" si="8"/>
        <v>0</v>
      </c>
      <c r="R17" s="102"/>
      <c r="S17" s="102"/>
      <c r="T17" s="102"/>
      <c r="U17" s="102"/>
      <c r="V17" s="102"/>
      <c r="W17" s="102"/>
      <c r="X17" s="102"/>
      <c r="Y17" s="102"/>
      <c r="Z17" s="54">
        <f t="shared" si="2"/>
        <v>0</v>
      </c>
      <c r="AA17" s="54">
        <f t="shared" si="3"/>
        <v>0</v>
      </c>
      <c r="AB17" s="55">
        <f t="shared" si="4"/>
        <v>0</v>
      </c>
      <c r="AC17" s="55">
        <f t="shared" si="4"/>
        <v>0</v>
      </c>
      <c r="AD17" s="56"/>
      <c r="AE17" s="99"/>
      <c r="AF17" s="99"/>
      <c r="AG17" s="99"/>
      <c r="AH17" s="99"/>
      <c r="AI17" s="99"/>
      <c r="AJ17" s="58">
        <f t="shared" si="5"/>
        <v>0</v>
      </c>
      <c r="AK17" s="59"/>
      <c r="AL17" s="59"/>
      <c r="AM17" s="60">
        <f t="shared" si="6"/>
        <v>0</v>
      </c>
      <c r="AN17" s="60">
        <f t="shared" si="7"/>
        <v>0</v>
      </c>
      <c r="AO17" s="4"/>
      <c r="AP17" s="4"/>
    </row>
    <row r="18" spans="1:42" x14ac:dyDescent="0.2">
      <c r="A18" s="20"/>
      <c r="B18" s="20"/>
      <c r="C18" s="20"/>
      <c r="D18" s="102"/>
      <c r="E18" s="102"/>
      <c r="F18" s="102"/>
      <c r="G18" s="102"/>
      <c r="H18" s="102"/>
      <c r="I18" s="102"/>
      <c r="J18" s="102"/>
      <c r="K18" s="102"/>
      <c r="L18" s="102"/>
      <c r="M18" s="102"/>
      <c r="N18" s="102"/>
      <c r="O18" s="102"/>
      <c r="P18" s="53">
        <f t="shared" si="8"/>
        <v>0</v>
      </c>
      <c r="Q18" s="53">
        <f t="shared" si="8"/>
        <v>0</v>
      </c>
      <c r="R18" s="102"/>
      <c r="S18" s="102"/>
      <c r="T18" s="102"/>
      <c r="U18" s="102"/>
      <c r="V18" s="102"/>
      <c r="W18" s="102"/>
      <c r="X18" s="102"/>
      <c r="Y18" s="102"/>
      <c r="Z18" s="54">
        <f t="shared" si="2"/>
        <v>0</v>
      </c>
      <c r="AA18" s="54">
        <f t="shared" si="3"/>
        <v>0</v>
      </c>
      <c r="AB18" s="55">
        <f t="shared" si="4"/>
        <v>0</v>
      </c>
      <c r="AC18" s="55">
        <f t="shared" si="4"/>
        <v>0</v>
      </c>
      <c r="AD18" s="56"/>
      <c r="AE18" s="99"/>
      <c r="AF18" s="99"/>
      <c r="AG18" s="99"/>
      <c r="AH18" s="99"/>
      <c r="AI18" s="99"/>
      <c r="AJ18" s="58">
        <f t="shared" si="5"/>
        <v>0</v>
      </c>
      <c r="AK18" s="59"/>
      <c r="AL18" s="59"/>
      <c r="AM18" s="60">
        <f t="shared" si="6"/>
        <v>0</v>
      </c>
      <c r="AN18" s="60">
        <f t="shared" si="7"/>
        <v>0</v>
      </c>
      <c r="AO18" s="4"/>
      <c r="AP18" s="4"/>
    </row>
    <row r="19" spans="1:42" x14ac:dyDescent="0.2">
      <c r="A19" s="20"/>
      <c r="B19" s="20"/>
      <c r="C19" s="20"/>
      <c r="D19" s="102"/>
      <c r="E19" s="102"/>
      <c r="F19" s="102"/>
      <c r="G19" s="102"/>
      <c r="H19" s="102"/>
      <c r="I19" s="102"/>
      <c r="J19" s="102"/>
      <c r="K19" s="102"/>
      <c r="L19" s="102"/>
      <c r="M19" s="102"/>
      <c r="N19" s="102"/>
      <c r="O19" s="102"/>
      <c r="P19" s="53">
        <f t="shared" si="8"/>
        <v>0</v>
      </c>
      <c r="Q19" s="53">
        <f t="shared" si="8"/>
        <v>0</v>
      </c>
      <c r="R19" s="102"/>
      <c r="S19" s="102"/>
      <c r="T19" s="102"/>
      <c r="U19" s="102"/>
      <c r="V19" s="102"/>
      <c r="W19" s="102"/>
      <c r="X19" s="102"/>
      <c r="Y19" s="102"/>
      <c r="Z19" s="54">
        <f t="shared" si="2"/>
        <v>0</v>
      </c>
      <c r="AA19" s="54">
        <f t="shared" si="3"/>
        <v>0</v>
      </c>
      <c r="AB19" s="55">
        <f t="shared" si="4"/>
        <v>0</v>
      </c>
      <c r="AC19" s="55">
        <f t="shared" si="4"/>
        <v>0</v>
      </c>
      <c r="AD19" s="56"/>
      <c r="AE19" s="99"/>
      <c r="AF19" s="99"/>
      <c r="AG19" s="99"/>
      <c r="AH19" s="99"/>
      <c r="AI19" s="99"/>
      <c r="AJ19" s="58">
        <f t="shared" si="5"/>
        <v>0</v>
      </c>
      <c r="AK19" s="59"/>
      <c r="AL19" s="59"/>
      <c r="AM19" s="60">
        <f t="shared" si="6"/>
        <v>0</v>
      </c>
      <c r="AN19" s="60">
        <f t="shared" si="7"/>
        <v>0</v>
      </c>
      <c r="AO19" s="4"/>
      <c r="AP19" s="4"/>
    </row>
    <row r="20" spans="1:42" x14ac:dyDescent="0.2">
      <c r="A20" s="20"/>
      <c r="B20" s="20"/>
      <c r="C20" s="20"/>
      <c r="D20" s="102"/>
      <c r="E20" s="102"/>
      <c r="F20" s="102"/>
      <c r="G20" s="102"/>
      <c r="H20" s="102"/>
      <c r="I20" s="102"/>
      <c r="J20" s="102"/>
      <c r="K20" s="102"/>
      <c r="L20" s="102"/>
      <c r="M20" s="102"/>
      <c r="N20" s="102"/>
      <c r="O20" s="102"/>
      <c r="P20" s="53">
        <f t="shared" si="8"/>
        <v>0</v>
      </c>
      <c r="Q20" s="53">
        <f t="shared" si="8"/>
        <v>0</v>
      </c>
      <c r="R20" s="102"/>
      <c r="S20" s="102"/>
      <c r="T20" s="102"/>
      <c r="U20" s="102"/>
      <c r="V20" s="102"/>
      <c r="W20" s="102"/>
      <c r="X20" s="102"/>
      <c r="Y20" s="102"/>
      <c r="Z20" s="54">
        <f t="shared" si="2"/>
        <v>0</v>
      </c>
      <c r="AA20" s="54">
        <f t="shared" si="3"/>
        <v>0</v>
      </c>
      <c r="AB20" s="55">
        <f t="shared" si="4"/>
        <v>0</v>
      </c>
      <c r="AC20" s="55">
        <f t="shared" si="4"/>
        <v>0</v>
      </c>
      <c r="AD20" s="56"/>
      <c r="AE20" s="99"/>
      <c r="AF20" s="99"/>
      <c r="AG20" s="99"/>
      <c r="AH20" s="99"/>
      <c r="AI20" s="99"/>
      <c r="AJ20" s="58">
        <f t="shared" si="5"/>
        <v>0</v>
      </c>
      <c r="AK20" s="59"/>
      <c r="AL20" s="59"/>
      <c r="AM20" s="60">
        <f t="shared" si="6"/>
        <v>0</v>
      </c>
      <c r="AN20" s="60">
        <f t="shared" si="7"/>
        <v>0</v>
      </c>
      <c r="AO20" s="4"/>
      <c r="AP20" s="4"/>
    </row>
    <row r="21" spans="1:42" x14ac:dyDescent="0.2">
      <c r="A21" s="20"/>
      <c r="B21" s="20"/>
      <c r="C21" s="20"/>
      <c r="D21" s="102"/>
      <c r="E21" s="102"/>
      <c r="F21" s="102"/>
      <c r="G21" s="102"/>
      <c r="H21" s="102"/>
      <c r="I21" s="102"/>
      <c r="J21" s="102"/>
      <c r="K21" s="102"/>
      <c r="L21" s="102"/>
      <c r="M21" s="102"/>
      <c r="N21" s="102"/>
      <c r="O21" s="102"/>
      <c r="P21" s="53">
        <f t="shared" si="8"/>
        <v>0</v>
      </c>
      <c r="Q21" s="53">
        <f t="shared" si="8"/>
        <v>0</v>
      </c>
      <c r="R21" s="102"/>
      <c r="S21" s="102"/>
      <c r="T21" s="102"/>
      <c r="U21" s="102"/>
      <c r="V21" s="102"/>
      <c r="W21" s="102"/>
      <c r="X21" s="102"/>
      <c r="Y21" s="102"/>
      <c r="Z21" s="54">
        <f t="shared" si="2"/>
        <v>0</v>
      </c>
      <c r="AA21" s="54">
        <f t="shared" si="3"/>
        <v>0</v>
      </c>
      <c r="AB21" s="55">
        <f t="shared" si="4"/>
        <v>0</v>
      </c>
      <c r="AC21" s="55">
        <f t="shared" si="4"/>
        <v>0</v>
      </c>
      <c r="AD21" s="56"/>
      <c r="AE21" s="99"/>
      <c r="AF21" s="99"/>
      <c r="AG21" s="99"/>
      <c r="AH21" s="99"/>
      <c r="AI21" s="99"/>
      <c r="AJ21" s="58">
        <f t="shared" si="5"/>
        <v>0</v>
      </c>
      <c r="AK21" s="59"/>
      <c r="AL21" s="59"/>
      <c r="AM21" s="60">
        <f t="shared" si="6"/>
        <v>0</v>
      </c>
      <c r="AN21" s="60">
        <f t="shared" si="7"/>
        <v>0</v>
      </c>
      <c r="AO21" s="4"/>
      <c r="AP21" s="4"/>
    </row>
    <row r="22" spans="1:42" x14ac:dyDescent="0.2">
      <c r="A22" s="20"/>
      <c r="B22" s="20"/>
      <c r="C22" s="20"/>
      <c r="D22" s="102"/>
      <c r="E22" s="102"/>
      <c r="F22" s="102"/>
      <c r="G22" s="102"/>
      <c r="H22" s="102"/>
      <c r="I22" s="102"/>
      <c r="J22" s="102"/>
      <c r="K22" s="102"/>
      <c r="L22" s="102"/>
      <c r="M22" s="102"/>
      <c r="N22" s="102"/>
      <c r="O22" s="102"/>
      <c r="P22" s="53">
        <f t="shared" si="8"/>
        <v>0</v>
      </c>
      <c r="Q22" s="53">
        <f t="shared" si="8"/>
        <v>0</v>
      </c>
      <c r="R22" s="102"/>
      <c r="S22" s="102"/>
      <c r="T22" s="102"/>
      <c r="U22" s="102"/>
      <c r="V22" s="102"/>
      <c r="W22" s="102"/>
      <c r="X22" s="102"/>
      <c r="Y22" s="102"/>
      <c r="Z22" s="54">
        <f t="shared" si="2"/>
        <v>0</v>
      </c>
      <c r="AA22" s="54">
        <f t="shared" si="3"/>
        <v>0</v>
      </c>
      <c r="AB22" s="55">
        <f t="shared" si="4"/>
        <v>0</v>
      </c>
      <c r="AC22" s="55">
        <f t="shared" si="4"/>
        <v>0</v>
      </c>
      <c r="AD22" s="56"/>
      <c r="AE22" s="99"/>
      <c r="AF22" s="99"/>
      <c r="AG22" s="99"/>
      <c r="AH22" s="99"/>
      <c r="AI22" s="99"/>
      <c r="AJ22" s="58">
        <f t="shared" si="5"/>
        <v>0</v>
      </c>
      <c r="AK22" s="59"/>
      <c r="AL22" s="59"/>
      <c r="AM22" s="60">
        <f t="shared" si="6"/>
        <v>0</v>
      </c>
      <c r="AN22" s="60">
        <f t="shared" si="7"/>
        <v>0</v>
      </c>
      <c r="AO22" s="4"/>
      <c r="AP22" s="4"/>
    </row>
    <row r="23" spans="1:42" x14ac:dyDescent="0.2">
      <c r="A23" s="20"/>
      <c r="B23" s="20"/>
      <c r="C23" s="20"/>
      <c r="D23" s="102"/>
      <c r="E23" s="102"/>
      <c r="F23" s="102"/>
      <c r="G23" s="102"/>
      <c r="H23" s="102"/>
      <c r="I23" s="102"/>
      <c r="J23" s="102"/>
      <c r="K23" s="102"/>
      <c r="L23" s="102"/>
      <c r="M23" s="102"/>
      <c r="N23" s="102"/>
      <c r="O23" s="102"/>
      <c r="P23" s="53">
        <f t="shared" si="8"/>
        <v>0</v>
      </c>
      <c r="Q23" s="53">
        <f t="shared" si="8"/>
        <v>0</v>
      </c>
      <c r="R23" s="102"/>
      <c r="S23" s="102"/>
      <c r="T23" s="102"/>
      <c r="U23" s="102"/>
      <c r="V23" s="102"/>
      <c r="W23" s="102"/>
      <c r="X23" s="102"/>
      <c r="Y23" s="102"/>
      <c r="Z23" s="54">
        <f t="shared" si="2"/>
        <v>0</v>
      </c>
      <c r="AA23" s="54">
        <f t="shared" si="3"/>
        <v>0</v>
      </c>
      <c r="AB23" s="55">
        <f t="shared" si="4"/>
        <v>0</v>
      </c>
      <c r="AC23" s="55">
        <f t="shared" si="4"/>
        <v>0</v>
      </c>
      <c r="AD23" s="56"/>
      <c r="AE23" s="99"/>
      <c r="AF23" s="99"/>
      <c r="AG23" s="99"/>
      <c r="AH23" s="99"/>
      <c r="AI23" s="99"/>
      <c r="AJ23" s="58">
        <f t="shared" si="5"/>
        <v>0</v>
      </c>
      <c r="AK23" s="59"/>
      <c r="AL23" s="59"/>
      <c r="AM23" s="60">
        <f t="shared" si="6"/>
        <v>0</v>
      </c>
      <c r="AN23" s="60">
        <f t="shared" si="7"/>
        <v>0</v>
      </c>
      <c r="AO23" s="4"/>
      <c r="AP23" s="4"/>
    </row>
    <row r="24" spans="1:42" x14ac:dyDescent="0.2">
      <c r="A24" s="20"/>
      <c r="B24" s="20"/>
      <c r="C24" s="20"/>
      <c r="D24" s="102"/>
      <c r="E24" s="102"/>
      <c r="F24" s="102"/>
      <c r="G24" s="102"/>
      <c r="H24" s="102"/>
      <c r="I24" s="102"/>
      <c r="J24" s="102"/>
      <c r="K24" s="102"/>
      <c r="L24" s="102"/>
      <c r="M24" s="102"/>
      <c r="N24" s="102"/>
      <c r="O24" s="102"/>
      <c r="P24" s="53">
        <f t="shared" si="8"/>
        <v>0</v>
      </c>
      <c r="Q24" s="53">
        <f t="shared" si="8"/>
        <v>0</v>
      </c>
      <c r="R24" s="102"/>
      <c r="S24" s="102"/>
      <c r="T24" s="102"/>
      <c r="U24" s="102"/>
      <c r="V24" s="102"/>
      <c r="W24" s="102"/>
      <c r="X24" s="102"/>
      <c r="Y24" s="102"/>
      <c r="Z24" s="54">
        <f t="shared" si="2"/>
        <v>0</v>
      </c>
      <c r="AA24" s="54">
        <f t="shared" si="3"/>
        <v>0</v>
      </c>
      <c r="AB24" s="55">
        <f t="shared" si="4"/>
        <v>0</v>
      </c>
      <c r="AC24" s="55">
        <f t="shared" si="4"/>
        <v>0</v>
      </c>
      <c r="AD24" s="56"/>
      <c r="AE24" s="99"/>
      <c r="AF24" s="99"/>
      <c r="AG24" s="99"/>
      <c r="AH24" s="99"/>
      <c r="AI24" s="99"/>
      <c r="AJ24" s="58">
        <f t="shared" si="5"/>
        <v>0</v>
      </c>
      <c r="AK24" s="59"/>
      <c r="AL24" s="59"/>
      <c r="AM24" s="60">
        <f t="shared" si="6"/>
        <v>0</v>
      </c>
      <c r="AN24" s="60">
        <f t="shared" si="7"/>
        <v>0</v>
      </c>
      <c r="AO24" s="4"/>
      <c r="AP24" s="4"/>
    </row>
    <row r="25" spans="1:42" x14ac:dyDescent="0.2">
      <c r="A25" s="20"/>
      <c r="B25" s="20"/>
      <c r="C25" s="20"/>
      <c r="D25" s="102"/>
      <c r="E25" s="102"/>
      <c r="F25" s="102"/>
      <c r="G25" s="102"/>
      <c r="H25" s="102"/>
      <c r="I25" s="102"/>
      <c r="J25" s="102"/>
      <c r="K25" s="102"/>
      <c r="L25" s="102"/>
      <c r="M25" s="102"/>
      <c r="N25" s="102"/>
      <c r="O25" s="102"/>
      <c r="P25" s="53">
        <f t="shared" si="8"/>
        <v>0</v>
      </c>
      <c r="Q25" s="53">
        <f t="shared" si="8"/>
        <v>0</v>
      </c>
      <c r="R25" s="102"/>
      <c r="S25" s="102"/>
      <c r="T25" s="102"/>
      <c r="U25" s="102"/>
      <c r="V25" s="102"/>
      <c r="W25" s="102"/>
      <c r="X25" s="102"/>
      <c r="Y25" s="102"/>
      <c r="Z25" s="54">
        <f t="shared" si="2"/>
        <v>0</v>
      </c>
      <c r="AA25" s="54">
        <f t="shared" si="3"/>
        <v>0</v>
      </c>
      <c r="AB25" s="55">
        <f t="shared" si="4"/>
        <v>0</v>
      </c>
      <c r="AC25" s="55">
        <f t="shared" si="4"/>
        <v>0</v>
      </c>
      <c r="AD25" s="56"/>
      <c r="AE25" s="99"/>
      <c r="AF25" s="99"/>
      <c r="AG25" s="99"/>
      <c r="AH25" s="99"/>
      <c r="AI25" s="99"/>
      <c r="AJ25" s="58">
        <f t="shared" si="5"/>
        <v>0</v>
      </c>
      <c r="AK25" s="59"/>
      <c r="AL25" s="59"/>
      <c r="AM25" s="60">
        <f t="shared" si="6"/>
        <v>0</v>
      </c>
      <c r="AN25" s="60">
        <f t="shared" si="7"/>
        <v>0</v>
      </c>
      <c r="AO25" s="4"/>
      <c r="AP25" s="4"/>
    </row>
    <row r="26" spans="1:42" x14ac:dyDescent="0.2">
      <c r="A26" s="20"/>
      <c r="B26" s="20"/>
      <c r="C26" s="20"/>
      <c r="D26" s="102"/>
      <c r="E26" s="102"/>
      <c r="F26" s="102"/>
      <c r="G26" s="102"/>
      <c r="H26" s="102"/>
      <c r="I26" s="102"/>
      <c r="J26" s="102"/>
      <c r="K26" s="102"/>
      <c r="L26" s="102"/>
      <c r="M26" s="102"/>
      <c r="N26" s="102"/>
      <c r="O26" s="102"/>
      <c r="P26" s="53">
        <f t="shared" si="8"/>
        <v>0</v>
      </c>
      <c r="Q26" s="53">
        <f t="shared" si="8"/>
        <v>0</v>
      </c>
      <c r="R26" s="102"/>
      <c r="S26" s="102"/>
      <c r="T26" s="102"/>
      <c r="U26" s="102"/>
      <c r="V26" s="102"/>
      <c r="W26" s="102"/>
      <c r="X26" s="102"/>
      <c r="Y26" s="102"/>
      <c r="Z26" s="54">
        <f t="shared" si="2"/>
        <v>0</v>
      </c>
      <c r="AA26" s="54">
        <f t="shared" si="3"/>
        <v>0</v>
      </c>
      <c r="AB26" s="55">
        <f t="shared" si="4"/>
        <v>0</v>
      </c>
      <c r="AC26" s="55">
        <f t="shared" si="4"/>
        <v>0</v>
      </c>
      <c r="AD26" s="56"/>
      <c r="AE26" s="99"/>
      <c r="AF26" s="99"/>
      <c r="AG26" s="99"/>
      <c r="AH26" s="99"/>
      <c r="AI26" s="99"/>
      <c r="AJ26" s="58">
        <f t="shared" si="5"/>
        <v>0</v>
      </c>
      <c r="AK26" s="59"/>
      <c r="AL26" s="59"/>
      <c r="AM26" s="60">
        <f t="shared" si="6"/>
        <v>0</v>
      </c>
      <c r="AN26" s="60">
        <f t="shared" si="7"/>
        <v>0</v>
      </c>
      <c r="AO26" s="4"/>
      <c r="AP26" s="4"/>
    </row>
    <row r="27" spans="1:42" x14ac:dyDescent="0.2">
      <c r="A27" s="20"/>
      <c r="B27" s="20"/>
      <c r="C27" s="20"/>
      <c r="D27" s="102"/>
      <c r="E27" s="102"/>
      <c r="F27" s="102"/>
      <c r="G27" s="102"/>
      <c r="H27" s="102"/>
      <c r="I27" s="102"/>
      <c r="J27" s="102"/>
      <c r="K27" s="102"/>
      <c r="L27" s="102"/>
      <c r="M27" s="102"/>
      <c r="N27" s="102"/>
      <c r="O27" s="102"/>
      <c r="P27" s="53">
        <f t="shared" si="8"/>
        <v>0</v>
      </c>
      <c r="Q27" s="53">
        <f t="shared" si="8"/>
        <v>0</v>
      </c>
      <c r="R27" s="102"/>
      <c r="S27" s="102"/>
      <c r="T27" s="102"/>
      <c r="U27" s="102"/>
      <c r="V27" s="102"/>
      <c r="W27" s="102"/>
      <c r="X27" s="102"/>
      <c r="Y27" s="102"/>
      <c r="Z27" s="54">
        <f t="shared" si="2"/>
        <v>0</v>
      </c>
      <c r="AA27" s="54">
        <f t="shared" si="3"/>
        <v>0</v>
      </c>
      <c r="AB27" s="55">
        <f t="shared" si="4"/>
        <v>0</v>
      </c>
      <c r="AC27" s="55">
        <f t="shared" si="4"/>
        <v>0</v>
      </c>
      <c r="AD27" s="56"/>
      <c r="AE27" s="99"/>
      <c r="AF27" s="99"/>
      <c r="AG27" s="99"/>
      <c r="AH27" s="99"/>
      <c r="AI27" s="99"/>
      <c r="AJ27" s="58">
        <f t="shared" si="5"/>
        <v>0</v>
      </c>
      <c r="AK27" s="59"/>
      <c r="AL27" s="59"/>
      <c r="AM27" s="60">
        <f t="shared" si="6"/>
        <v>0</v>
      </c>
      <c r="AN27" s="60">
        <f t="shared" si="7"/>
        <v>0</v>
      </c>
      <c r="AO27" s="4"/>
      <c r="AP27" s="4"/>
    </row>
    <row r="28" spans="1:42" x14ac:dyDescent="0.2">
      <c r="A28" s="20"/>
      <c r="B28" s="20"/>
      <c r="C28" s="20"/>
      <c r="D28" s="102"/>
      <c r="E28" s="102"/>
      <c r="F28" s="102"/>
      <c r="G28" s="102"/>
      <c r="H28" s="102"/>
      <c r="I28" s="102"/>
      <c r="J28" s="102"/>
      <c r="K28" s="102"/>
      <c r="L28" s="102"/>
      <c r="M28" s="102"/>
      <c r="N28" s="102"/>
      <c r="O28" s="102"/>
      <c r="P28" s="53">
        <f t="shared" si="8"/>
        <v>0</v>
      </c>
      <c r="Q28" s="53">
        <f t="shared" si="8"/>
        <v>0</v>
      </c>
      <c r="R28" s="102"/>
      <c r="S28" s="102"/>
      <c r="T28" s="102"/>
      <c r="U28" s="102"/>
      <c r="V28" s="102"/>
      <c r="W28" s="102"/>
      <c r="X28" s="102"/>
      <c r="Y28" s="102"/>
      <c r="Z28" s="54">
        <f t="shared" si="2"/>
        <v>0</v>
      </c>
      <c r="AA28" s="54">
        <f t="shared" si="3"/>
        <v>0</v>
      </c>
      <c r="AB28" s="55">
        <f t="shared" si="4"/>
        <v>0</v>
      </c>
      <c r="AC28" s="55">
        <f t="shared" si="4"/>
        <v>0</v>
      </c>
      <c r="AD28" s="56"/>
      <c r="AE28" s="99"/>
      <c r="AF28" s="99"/>
      <c r="AG28" s="99"/>
      <c r="AH28" s="99"/>
      <c r="AI28" s="99"/>
      <c r="AJ28" s="58">
        <f t="shared" si="5"/>
        <v>0</v>
      </c>
      <c r="AK28" s="59"/>
      <c r="AL28" s="59"/>
      <c r="AM28" s="60">
        <f t="shared" si="6"/>
        <v>0</v>
      </c>
      <c r="AN28" s="60">
        <f t="shared" si="7"/>
        <v>0</v>
      </c>
      <c r="AO28" s="4"/>
      <c r="AP28" s="4"/>
    </row>
    <row r="29" spans="1:42" x14ac:dyDescent="0.2">
      <c r="A29" s="20"/>
      <c r="B29" s="20"/>
      <c r="C29" s="20"/>
      <c r="D29" s="102"/>
      <c r="E29" s="102"/>
      <c r="F29" s="102"/>
      <c r="G29" s="102"/>
      <c r="H29" s="102"/>
      <c r="I29" s="102"/>
      <c r="J29" s="102"/>
      <c r="K29" s="102"/>
      <c r="L29" s="102"/>
      <c r="M29" s="102"/>
      <c r="N29" s="102"/>
      <c r="O29" s="102"/>
      <c r="P29" s="53">
        <f t="shared" si="8"/>
        <v>0</v>
      </c>
      <c r="Q29" s="53">
        <f t="shared" si="8"/>
        <v>0</v>
      </c>
      <c r="R29" s="102"/>
      <c r="S29" s="102"/>
      <c r="T29" s="102"/>
      <c r="U29" s="102"/>
      <c r="V29" s="102"/>
      <c r="W29" s="102"/>
      <c r="X29" s="102"/>
      <c r="Y29" s="102"/>
      <c r="Z29" s="54">
        <f t="shared" si="2"/>
        <v>0</v>
      </c>
      <c r="AA29" s="54">
        <f t="shared" si="3"/>
        <v>0</v>
      </c>
      <c r="AB29" s="55">
        <f t="shared" si="4"/>
        <v>0</v>
      </c>
      <c r="AC29" s="55">
        <f t="shared" si="4"/>
        <v>0</v>
      </c>
      <c r="AD29" s="56"/>
      <c r="AE29" s="99"/>
      <c r="AF29" s="99"/>
      <c r="AG29" s="99"/>
      <c r="AH29" s="99"/>
      <c r="AI29" s="99"/>
      <c r="AJ29" s="58">
        <f t="shared" si="5"/>
        <v>0</v>
      </c>
      <c r="AK29" s="59"/>
      <c r="AL29" s="59"/>
      <c r="AM29" s="60">
        <f t="shared" si="6"/>
        <v>0</v>
      </c>
      <c r="AN29" s="60">
        <f t="shared" si="7"/>
        <v>0</v>
      </c>
      <c r="AO29" s="4"/>
      <c r="AP29" s="4"/>
    </row>
    <row r="30" spans="1:42" x14ac:dyDescent="0.2">
      <c r="A30" s="20"/>
      <c r="B30" s="20"/>
      <c r="C30" s="20"/>
      <c r="D30" s="102"/>
      <c r="E30" s="102"/>
      <c r="F30" s="102"/>
      <c r="G30" s="102"/>
      <c r="H30" s="102"/>
      <c r="I30" s="102"/>
      <c r="J30" s="102"/>
      <c r="K30" s="102"/>
      <c r="L30" s="102"/>
      <c r="M30" s="102"/>
      <c r="N30" s="102"/>
      <c r="O30" s="102"/>
      <c r="P30" s="53">
        <f t="shared" si="8"/>
        <v>0</v>
      </c>
      <c r="Q30" s="53">
        <f t="shared" si="8"/>
        <v>0</v>
      </c>
      <c r="R30" s="102"/>
      <c r="S30" s="102"/>
      <c r="T30" s="102"/>
      <c r="U30" s="102"/>
      <c r="V30" s="102"/>
      <c r="W30" s="102"/>
      <c r="X30" s="102"/>
      <c r="Y30" s="102"/>
      <c r="Z30" s="54">
        <f t="shared" si="2"/>
        <v>0</v>
      </c>
      <c r="AA30" s="54">
        <f t="shared" si="3"/>
        <v>0</v>
      </c>
      <c r="AB30" s="55">
        <f t="shared" si="4"/>
        <v>0</v>
      </c>
      <c r="AC30" s="55">
        <f t="shared" si="4"/>
        <v>0</v>
      </c>
      <c r="AD30" s="56"/>
      <c r="AE30" s="99"/>
      <c r="AF30" s="99"/>
      <c r="AG30" s="99"/>
      <c r="AH30" s="99"/>
      <c r="AI30" s="99"/>
      <c r="AJ30" s="58">
        <f t="shared" si="5"/>
        <v>0</v>
      </c>
      <c r="AK30" s="59"/>
      <c r="AL30" s="59"/>
      <c r="AM30" s="60">
        <f t="shared" si="6"/>
        <v>0</v>
      </c>
      <c r="AN30" s="60">
        <f t="shared" si="7"/>
        <v>0</v>
      </c>
      <c r="AO30" s="4"/>
      <c r="AP30" s="4"/>
    </row>
    <row r="31" spans="1:42" x14ac:dyDescent="0.2">
      <c r="A31" s="20"/>
      <c r="B31" s="20"/>
      <c r="C31" s="20"/>
      <c r="D31" s="102"/>
      <c r="E31" s="102"/>
      <c r="F31" s="102"/>
      <c r="G31" s="102"/>
      <c r="H31" s="102"/>
      <c r="I31" s="102"/>
      <c r="J31" s="102"/>
      <c r="K31" s="102"/>
      <c r="L31" s="102"/>
      <c r="M31" s="102"/>
      <c r="N31" s="102"/>
      <c r="O31" s="102"/>
      <c r="P31" s="53">
        <f t="shared" si="8"/>
        <v>0</v>
      </c>
      <c r="Q31" s="53">
        <f t="shared" si="8"/>
        <v>0</v>
      </c>
      <c r="R31" s="102"/>
      <c r="S31" s="102"/>
      <c r="T31" s="102"/>
      <c r="U31" s="102"/>
      <c r="V31" s="102"/>
      <c r="W31" s="102"/>
      <c r="X31" s="102"/>
      <c r="Y31" s="102"/>
      <c r="Z31" s="54">
        <f t="shared" si="2"/>
        <v>0</v>
      </c>
      <c r="AA31" s="54">
        <f t="shared" si="3"/>
        <v>0</v>
      </c>
      <c r="AB31" s="55">
        <f t="shared" si="4"/>
        <v>0</v>
      </c>
      <c r="AC31" s="55">
        <f t="shared" si="4"/>
        <v>0</v>
      </c>
      <c r="AD31" s="56"/>
      <c r="AE31" s="99"/>
      <c r="AF31" s="99"/>
      <c r="AG31" s="99"/>
      <c r="AH31" s="99"/>
      <c r="AI31" s="99"/>
      <c r="AJ31" s="58">
        <f t="shared" si="5"/>
        <v>0</v>
      </c>
      <c r="AK31" s="59"/>
      <c r="AL31" s="59"/>
      <c r="AM31" s="60">
        <f t="shared" si="6"/>
        <v>0</v>
      </c>
      <c r="AN31" s="60">
        <f t="shared" si="7"/>
        <v>0</v>
      </c>
      <c r="AO31" s="4"/>
      <c r="AP31" s="4"/>
    </row>
    <row r="32" spans="1:42" x14ac:dyDescent="0.2">
      <c r="A32" s="20"/>
      <c r="B32" s="20"/>
      <c r="C32" s="20"/>
      <c r="D32" s="102"/>
      <c r="E32" s="102"/>
      <c r="F32" s="102"/>
      <c r="G32" s="102"/>
      <c r="H32" s="102"/>
      <c r="I32" s="102"/>
      <c r="J32" s="102"/>
      <c r="K32" s="102"/>
      <c r="L32" s="102"/>
      <c r="M32" s="102"/>
      <c r="N32" s="102"/>
      <c r="O32" s="102"/>
      <c r="P32" s="53">
        <f t="shared" si="8"/>
        <v>0</v>
      </c>
      <c r="Q32" s="53">
        <f t="shared" si="8"/>
        <v>0</v>
      </c>
      <c r="R32" s="102"/>
      <c r="S32" s="102"/>
      <c r="T32" s="102"/>
      <c r="U32" s="102"/>
      <c r="V32" s="102"/>
      <c r="W32" s="102"/>
      <c r="X32" s="102"/>
      <c r="Y32" s="102"/>
      <c r="Z32" s="54">
        <f t="shared" si="2"/>
        <v>0</v>
      </c>
      <c r="AA32" s="54">
        <f t="shared" si="3"/>
        <v>0</v>
      </c>
      <c r="AB32" s="55">
        <f t="shared" si="4"/>
        <v>0</v>
      </c>
      <c r="AC32" s="55">
        <f t="shared" si="4"/>
        <v>0</v>
      </c>
      <c r="AD32" s="56"/>
      <c r="AE32" s="99"/>
      <c r="AF32" s="99"/>
      <c r="AG32" s="99"/>
      <c r="AH32" s="99"/>
      <c r="AI32" s="99"/>
      <c r="AJ32" s="58">
        <f t="shared" si="5"/>
        <v>0</v>
      </c>
      <c r="AK32" s="59"/>
      <c r="AL32" s="59"/>
      <c r="AM32" s="60">
        <f t="shared" si="6"/>
        <v>0</v>
      </c>
      <c r="AN32" s="60">
        <f t="shared" si="7"/>
        <v>0</v>
      </c>
      <c r="AO32" s="4"/>
      <c r="AP32" s="4"/>
    </row>
    <row r="33" spans="1:42" x14ac:dyDescent="0.2">
      <c r="A33" s="20"/>
      <c r="B33" s="20"/>
      <c r="C33" s="20"/>
      <c r="D33" s="102"/>
      <c r="E33" s="102"/>
      <c r="F33" s="102"/>
      <c r="G33" s="102"/>
      <c r="H33" s="102"/>
      <c r="I33" s="102"/>
      <c r="J33" s="102"/>
      <c r="K33" s="102"/>
      <c r="L33" s="102"/>
      <c r="M33" s="102"/>
      <c r="N33" s="102"/>
      <c r="O33" s="102"/>
      <c r="P33" s="53">
        <f t="shared" si="8"/>
        <v>0</v>
      </c>
      <c r="Q33" s="53">
        <f t="shared" si="8"/>
        <v>0</v>
      </c>
      <c r="R33" s="102"/>
      <c r="S33" s="102"/>
      <c r="T33" s="102"/>
      <c r="U33" s="102"/>
      <c r="V33" s="102"/>
      <c r="W33" s="102"/>
      <c r="X33" s="102"/>
      <c r="Y33" s="102"/>
      <c r="Z33" s="54">
        <f t="shared" si="2"/>
        <v>0</v>
      </c>
      <c r="AA33" s="54">
        <f t="shared" si="3"/>
        <v>0</v>
      </c>
      <c r="AB33" s="55">
        <f t="shared" si="4"/>
        <v>0</v>
      </c>
      <c r="AC33" s="55">
        <f t="shared" si="4"/>
        <v>0</v>
      </c>
      <c r="AD33" s="56"/>
      <c r="AE33" s="99"/>
      <c r="AF33" s="99"/>
      <c r="AG33" s="99"/>
      <c r="AH33" s="99"/>
      <c r="AI33" s="99"/>
      <c r="AJ33" s="58">
        <f t="shared" si="5"/>
        <v>0</v>
      </c>
      <c r="AK33" s="59"/>
      <c r="AL33" s="59"/>
      <c r="AM33" s="60">
        <f t="shared" si="6"/>
        <v>0</v>
      </c>
      <c r="AN33" s="60">
        <f t="shared" si="7"/>
        <v>0</v>
      </c>
      <c r="AO33" s="4"/>
      <c r="AP33" s="4"/>
    </row>
    <row r="34" spans="1:42" x14ac:dyDescent="0.2">
      <c r="A34" s="20"/>
      <c r="B34" s="20"/>
      <c r="C34" s="20"/>
      <c r="D34" s="102"/>
      <c r="E34" s="102"/>
      <c r="F34" s="102"/>
      <c r="G34" s="102"/>
      <c r="H34" s="102"/>
      <c r="I34" s="102"/>
      <c r="J34" s="102"/>
      <c r="K34" s="102"/>
      <c r="L34" s="102"/>
      <c r="M34" s="102"/>
      <c r="N34" s="102"/>
      <c r="O34" s="102"/>
      <c r="P34" s="53">
        <f t="shared" si="8"/>
        <v>0</v>
      </c>
      <c r="Q34" s="53">
        <f t="shared" si="8"/>
        <v>0</v>
      </c>
      <c r="R34" s="102"/>
      <c r="S34" s="102"/>
      <c r="T34" s="102"/>
      <c r="U34" s="102"/>
      <c r="V34" s="102"/>
      <c r="W34" s="102"/>
      <c r="X34" s="102"/>
      <c r="Y34" s="102"/>
      <c r="Z34" s="54">
        <f t="shared" si="2"/>
        <v>0</v>
      </c>
      <c r="AA34" s="54">
        <f t="shared" si="3"/>
        <v>0</v>
      </c>
      <c r="AB34" s="55">
        <f t="shared" si="4"/>
        <v>0</v>
      </c>
      <c r="AC34" s="55">
        <f t="shared" si="4"/>
        <v>0</v>
      </c>
      <c r="AD34" s="56"/>
      <c r="AE34" s="99"/>
      <c r="AF34" s="99"/>
      <c r="AG34" s="99"/>
      <c r="AH34" s="99"/>
      <c r="AI34" s="99"/>
      <c r="AJ34" s="58">
        <f t="shared" si="5"/>
        <v>0</v>
      </c>
      <c r="AK34" s="59"/>
      <c r="AL34" s="59"/>
      <c r="AM34" s="60">
        <f t="shared" si="6"/>
        <v>0</v>
      </c>
      <c r="AN34" s="60">
        <f t="shared" si="7"/>
        <v>0</v>
      </c>
      <c r="AO34" s="4"/>
      <c r="AP34" s="4"/>
    </row>
    <row r="35" spans="1:42" x14ac:dyDescent="0.2">
      <c r="A35" s="20"/>
      <c r="B35" s="20"/>
      <c r="C35" s="20"/>
      <c r="D35" s="102"/>
      <c r="E35" s="102"/>
      <c r="F35" s="102"/>
      <c r="G35" s="102"/>
      <c r="H35" s="102"/>
      <c r="I35" s="102"/>
      <c r="J35" s="102"/>
      <c r="K35" s="102"/>
      <c r="L35" s="102"/>
      <c r="M35" s="102"/>
      <c r="N35" s="102"/>
      <c r="O35" s="102"/>
      <c r="P35" s="53">
        <f t="shared" si="8"/>
        <v>0</v>
      </c>
      <c r="Q35" s="53">
        <f t="shared" si="8"/>
        <v>0</v>
      </c>
      <c r="R35" s="102"/>
      <c r="S35" s="102"/>
      <c r="T35" s="102"/>
      <c r="U35" s="102"/>
      <c r="V35" s="102"/>
      <c r="W35" s="102"/>
      <c r="X35" s="102"/>
      <c r="Y35" s="102"/>
      <c r="Z35" s="54">
        <f t="shared" si="2"/>
        <v>0</v>
      </c>
      <c r="AA35" s="54">
        <f t="shared" si="3"/>
        <v>0</v>
      </c>
      <c r="AB35" s="55">
        <f t="shared" si="4"/>
        <v>0</v>
      </c>
      <c r="AC35" s="55">
        <f t="shared" si="4"/>
        <v>0</v>
      </c>
      <c r="AD35" s="56"/>
      <c r="AE35" s="99"/>
      <c r="AF35" s="99"/>
      <c r="AG35" s="99"/>
      <c r="AH35" s="99"/>
      <c r="AI35" s="99"/>
      <c r="AJ35" s="58">
        <f t="shared" si="5"/>
        <v>0</v>
      </c>
      <c r="AK35" s="59"/>
      <c r="AL35" s="59"/>
      <c r="AM35" s="60">
        <f t="shared" si="6"/>
        <v>0</v>
      </c>
      <c r="AN35" s="60">
        <f t="shared" si="7"/>
        <v>0</v>
      </c>
      <c r="AO35" s="4"/>
      <c r="AP35" s="4"/>
    </row>
    <row r="36" spans="1:42" x14ac:dyDescent="0.2">
      <c r="A36" s="20"/>
      <c r="B36" s="20"/>
      <c r="C36" s="20"/>
      <c r="D36" s="102"/>
      <c r="E36" s="102"/>
      <c r="F36" s="102"/>
      <c r="G36" s="102"/>
      <c r="H36" s="102"/>
      <c r="I36" s="102"/>
      <c r="J36" s="102"/>
      <c r="K36" s="102"/>
      <c r="L36" s="102"/>
      <c r="M36" s="102"/>
      <c r="N36" s="102"/>
      <c r="O36" s="102"/>
      <c r="P36" s="53">
        <f t="shared" si="8"/>
        <v>0</v>
      </c>
      <c r="Q36" s="53">
        <f t="shared" si="8"/>
        <v>0</v>
      </c>
      <c r="R36" s="102"/>
      <c r="S36" s="102"/>
      <c r="T36" s="102"/>
      <c r="U36" s="102"/>
      <c r="V36" s="102"/>
      <c r="W36" s="102"/>
      <c r="X36" s="102"/>
      <c r="Y36" s="102"/>
      <c r="Z36" s="54">
        <f t="shared" si="2"/>
        <v>0</v>
      </c>
      <c r="AA36" s="54">
        <f t="shared" si="3"/>
        <v>0</v>
      </c>
      <c r="AB36" s="55">
        <f t="shared" si="4"/>
        <v>0</v>
      </c>
      <c r="AC36" s="55">
        <f t="shared" si="4"/>
        <v>0</v>
      </c>
      <c r="AD36" s="56"/>
      <c r="AE36" s="99"/>
      <c r="AF36" s="99"/>
      <c r="AG36" s="99"/>
      <c r="AH36" s="99"/>
      <c r="AI36" s="99"/>
      <c r="AJ36" s="58">
        <f t="shared" si="5"/>
        <v>0</v>
      </c>
      <c r="AK36" s="59"/>
      <c r="AL36" s="59"/>
      <c r="AM36" s="60">
        <f t="shared" si="6"/>
        <v>0</v>
      </c>
      <c r="AN36" s="60">
        <f t="shared" si="7"/>
        <v>0</v>
      </c>
      <c r="AO36" s="4"/>
      <c r="AP36" s="4"/>
    </row>
    <row r="37" spans="1:42" x14ac:dyDescent="0.2">
      <c r="A37" s="20"/>
      <c r="B37" s="20"/>
      <c r="C37" s="20"/>
      <c r="D37" s="102"/>
      <c r="E37" s="102"/>
      <c r="F37" s="102"/>
      <c r="G37" s="102"/>
      <c r="H37" s="102"/>
      <c r="I37" s="102"/>
      <c r="J37" s="102"/>
      <c r="K37" s="102"/>
      <c r="L37" s="102"/>
      <c r="M37" s="102"/>
      <c r="N37" s="102"/>
      <c r="O37" s="102"/>
      <c r="P37" s="53">
        <f t="shared" si="8"/>
        <v>0</v>
      </c>
      <c r="Q37" s="53">
        <f t="shared" si="8"/>
        <v>0</v>
      </c>
      <c r="R37" s="102"/>
      <c r="S37" s="102"/>
      <c r="T37" s="102"/>
      <c r="U37" s="102"/>
      <c r="V37" s="102"/>
      <c r="W37" s="102"/>
      <c r="X37" s="102"/>
      <c r="Y37" s="102"/>
      <c r="Z37" s="54">
        <f t="shared" si="2"/>
        <v>0</v>
      </c>
      <c r="AA37" s="54">
        <f t="shared" si="3"/>
        <v>0</v>
      </c>
      <c r="AB37" s="55">
        <f t="shared" si="4"/>
        <v>0</v>
      </c>
      <c r="AC37" s="55">
        <f t="shared" si="4"/>
        <v>0</v>
      </c>
      <c r="AD37" s="56"/>
      <c r="AE37" s="99"/>
      <c r="AF37" s="99"/>
      <c r="AG37" s="99"/>
      <c r="AH37" s="99"/>
      <c r="AI37" s="99"/>
      <c r="AJ37" s="58">
        <f t="shared" si="5"/>
        <v>0</v>
      </c>
      <c r="AK37" s="59"/>
      <c r="AL37" s="59"/>
      <c r="AM37" s="60">
        <f t="shared" si="6"/>
        <v>0</v>
      </c>
      <c r="AN37" s="60">
        <f t="shared" si="7"/>
        <v>0</v>
      </c>
      <c r="AO37" s="4"/>
      <c r="AP37" s="4"/>
    </row>
    <row r="38" spans="1:42" x14ac:dyDescent="0.2">
      <c r="A38" s="20"/>
      <c r="B38" s="20"/>
      <c r="C38" s="20"/>
      <c r="D38" s="102"/>
      <c r="E38" s="102"/>
      <c r="F38" s="102"/>
      <c r="G38" s="102"/>
      <c r="H38" s="102"/>
      <c r="I38" s="102"/>
      <c r="J38" s="102"/>
      <c r="K38" s="102"/>
      <c r="L38" s="102"/>
      <c r="M38" s="102"/>
      <c r="N38" s="102"/>
      <c r="O38" s="102"/>
      <c r="P38" s="53">
        <f t="shared" si="8"/>
        <v>0</v>
      </c>
      <c r="Q38" s="53">
        <f t="shared" si="8"/>
        <v>0</v>
      </c>
      <c r="R38" s="102"/>
      <c r="S38" s="102"/>
      <c r="T38" s="102"/>
      <c r="U38" s="102"/>
      <c r="V38" s="102"/>
      <c r="W38" s="102"/>
      <c r="X38" s="102"/>
      <c r="Y38" s="102"/>
      <c r="Z38" s="54">
        <f t="shared" si="2"/>
        <v>0</v>
      </c>
      <c r="AA38" s="54">
        <f t="shared" si="3"/>
        <v>0</v>
      </c>
      <c r="AB38" s="55">
        <f t="shared" si="4"/>
        <v>0</v>
      </c>
      <c r="AC38" s="55">
        <f t="shared" si="4"/>
        <v>0</v>
      </c>
      <c r="AD38" s="56"/>
      <c r="AE38" s="99"/>
      <c r="AF38" s="99"/>
      <c r="AG38" s="99"/>
      <c r="AH38" s="99"/>
      <c r="AI38" s="99"/>
      <c r="AJ38" s="58">
        <f t="shared" si="5"/>
        <v>0</v>
      </c>
      <c r="AK38" s="59"/>
      <c r="AL38" s="59"/>
      <c r="AM38" s="60">
        <f t="shared" si="6"/>
        <v>0</v>
      </c>
      <c r="AN38" s="60">
        <f t="shared" si="7"/>
        <v>0</v>
      </c>
      <c r="AO38" s="4"/>
      <c r="AP38" s="4"/>
    </row>
    <row r="39" spans="1:42" x14ac:dyDescent="0.2">
      <c r="A39" s="20"/>
      <c r="B39" s="20"/>
      <c r="C39" s="20"/>
      <c r="D39" s="102"/>
      <c r="E39" s="102"/>
      <c r="F39" s="102"/>
      <c r="G39" s="102"/>
      <c r="H39" s="102"/>
      <c r="I39" s="102"/>
      <c r="J39" s="102"/>
      <c r="K39" s="102"/>
      <c r="L39" s="102"/>
      <c r="M39" s="102"/>
      <c r="N39" s="102"/>
      <c r="O39" s="102"/>
      <c r="P39" s="53">
        <f t="shared" si="8"/>
        <v>0</v>
      </c>
      <c r="Q39" s="53">
        <f t="shared" si="8"/>
        <v>0</v>
      </c>
      <c r="R39" s="102"/>
      <c r="S39" s="102"/>
      <c r="T39" s="102"/>
      <c r="U39" s="102"/>
      <c r="V39" s="102"/>
      <c r="W39" s="102"/>
      <c r="X39" s="102"/>
      <c r="Y39" s="102"/>
      <c r="Z39" s="54">
        <f t="shared" si="2"/>
        <v>0</v>
      </c>
      <c r="AA39" s="54">
        <f t="shared" si="3"/>
        <v>0</v>
      </c>
      <c r="AB39" s="55">
        <f t="shared" si="4"/>
        <v>0</v>
      </c>
      <c r="AC39" s="55">
        <f t="shared" si="4"/>
        <v>0</v>
      </c>
      <c r="AD39" s="56"/>
      <c r="AE39" s="99"/>
      <c r="AF39" s="99"/>
      <c r="AG39" s="99"/>
      <c r="AH39" s="99"/>
      <c r="AI39" s="99"/>
      <c r="AJ39" s="58">
        <f t="shared" si="5"/>
        <v>0</v>
      </c>
      <c r="AK39" s="59"/>
      <c r="AL39" s="59"/>
      <c r="AM39" s="60">
        <f t="shared" si="6"/>
        <v>0</v>
      </c>
      <c r="AN39" s="60">
        <f t="shared" si="7"/>
        <v>0</v>
      </c>
      <c r="AO39" s="4"/>
      <c r="AP39" s="4"/>
    </row>
    <row r="40" spans="1:42" x14ac:dyDescent="0.2">
      <c r="A40" s="20"/>
      <c r="B40" s="20"/>
      <c r="C40" s="20"/>
      <c r="D40" s="102"/>
      <c r="E40" s="102"/>
      <c r="F40" s="102"/>
      <c r="G40" s="102"/>
      <c r="H40" s="102"/>
      <c r="I40" s="102"/>
      <c r="J40" s="102"/>
      <c r="K40" s="102"/>
      <c r="L40" s="102"/>
      <c r="M40" s="102"/>
      <c r="N40" s="102"/>
      <c r="O40" s="102"/>
      <c r="P40" s="53">
        <f t="shared" si="8"/>
        <v>0</v>
      </c>
      <c r="Q40" s="53">
        <f t="shared" si="8"/>
        <v>0</v>
      </c>
      <c r="R40" s="102"/>
      <c r="S40" s="102"/>
      <c r="T40" s="102"/>
      <c r="U40" s="102"/>
      <c r="V40" s="102"/>
      <c r="W40" s="102"/>
      <c r="X40" s="102"/>
      <c r="Y40" s="102"/>
      <c r="Z40" s="54">
        <f t="shared" si="2"/>
        <v>0</v>
      </c>
      <c r="AA40" s="54">
        <f t="shared" si="3"/>
        <v>0</v>
      </c>
      <c r="AB40" s="55">
        <f t="shared" si="4"/>
        <v>0</v>
      </c>
      <c r="AC40" s="55">
        <f t="shared" si="4"/>
        <v>0</v>
      </c>
      <c r="AD40" s="56"/>
      <c r="AE40" s="99"/>
      <c r="AF40" s="99"/>
      <c r="AG40" s="99"/>
      <c r="AH40" s="99"/>
      <c r="AI40" s="99"/>
      <c r="AJ40" s="58">
        <f t="shared" si="5"/>
        <v>0</v>
      </c>
      <c r="AK40" s="59"/>
      <c r="AL40" s="59"/>
      <c r="AM40" s="60">
        <f t="shared" si="6"/>
        <v>0</v>
      </c>
      <c r="AN40" s="60">
        <f t="shared" si="7"/>
        <v>0</v>
      </c>
      <c r="AO40" s="4"/>
      <c r="AP40" s="4"/>
    </row>
    <row r="41" spans="1:42" x14ac:dyDescent="0.2">
      <c r="A41" s="20"/>
      <c r="B41" s="20"/>
      <c r="C41" s="20"/>
      <c r="D41" s="102"/>
      <c r="E41" s="102"/>
      <c r="F41" s="102"/>
      <c r="G41" s="102"/>
      <c r="H41" s="102"/>
      <c r="I41" s="102"/>
      <c r="J41" s="102"/>
      <c r="K41" s="102"/>
      <c r="L41" s="102"/>
      <c r="M41" s="102"/>
      <c r="N41" s="102"/>
      <c r="O41" s="102"/>
      <c r="P41" s="53">
        <f t="shared" si="8"/>
        <v>0</v>
      </c>
      <c r="Q41" s="53">
        <f t="shared" si="8"/>
        <v>0</v>
      </c>
      <c r="R41" s="102"/>
      <c r="S41" s="102"/>
      <c r="T41" s="102"/>
      <c r="U41" s="102"/>
      <c r="V41" s="102"/>
      <c r="W41" s="102"/>
      <c r="X41" s="102"/>
      <c r="Y41" s="102"/>
      <c r="Z41" s="54">
        <f t="shared" si="2"/>
        <v>0</v>
      </c>
      <c r="AA41" s="54">
        <f t="shared" si="3"/>
        <v>0</v>
      </c>
      <c r="AB41" s="55">
        <f t="shared" si="4"/>
        <v>0</v>
      </c>
      <c r="AC41" s="55">
        <f t="shared" si="4"/>
        <v>0</v>
      </c>
      <c r="AD41" s="56"/>
      <c r="AE41" s="99"/>
      <c r="AF41" s="99"/>
      <c r="AG41" s="99"/>
      <c r="AH41" s="99"/>
      <c r="AI41" s="99"/>
      <c r="AJ41" s="58">
        <f t="shared" si="5"/>
        <v>0</v>
      </c>
      <c r="AK41" s="59"/>
      <c r="AL41" s="59"/>
      <c r="AM41" s="60">
        <f t="shared" si="6"/>
        <v>0</v>
      </c>
      <c r="AN41" s="60">
        <f t="shared" si="7"/>
        <v>0</v>
      </c>
      <c r="AO41" s="4"/>
      <c r="AP41" s="4"/>
    </row>
    <row r="42" spans="1:42" x14ac:dyDescent="0.2">
      <c r="A42" s="20"/>
      <c r="B42" s="20"/>
      <c r="C42" s="20"/>
      <c r="D42" s="102"/>
      <c r="E42" s="102"/>
      <c r="F42" s="102"/>
      <c r="G42" s="102"/>
      <c r="H42" s="102"/>
      <c r="I42" s="102"/>
      <c r="J42" s="102"/>
      <c r="K42" s="102"/>
      <c r="L42" s="102"/>
      <c r="M42" s="102"/>
      <c r="N42" s="102"/>
      <c r="O42" s="102"/>
      <c r="P42" s="53">
        <f t="shared" si="8"/>
        <v>0</v>
      </c>
      <c r="Q42" s="53">
        <f t="shared" si="8"/>
        <v>0</v>
      </c>
      <c r="R42" s="102"/>
      <c r="S42" s="102"/>
      <c r="T42" s="102"/>
      <c r="U42" s="102"/>
      <c r="V42" s="102"/>
      <c r="W42" s="102"/>
      <c r="X42" s="102"/>
      <c r="Y42" s="102"/>
      <c r="Z42" s="54">
        <f t="shared" si="2"/>
        <v>0</v>
      </c>
      <c r="AA42" s="54">
        <f t="shared" si="3"/>
        <v>0</v>
      </c>
      <c r="AB42" s="55">
        <f t="shared" si="4"/>
        <v>0</v>
      </c>
      <c r="AC42" s="55">
        <f t="shared" si="4"/>
        <v>0</v>
      </c>
      <c r="AD42" s="56"/>
      <c r="AE42" s="99"/>
      <c r="AF42" s="99"/>
      <c r="AG42" s="99"/>
      <c r="AH42" s="99"/>
      <c r="AI42" s="99"/>
      <c r="AJ42" s="58">
        <f t="shared" si="5"/>
        <v>0</v>
      </c>
      <c r="AK42" s="59"/>
      <c r="AL42" s="59"/>
      <c r="AM42" s="60">
        <f t="shared" si="6"/>
        <v>0</v>
      </c>
      <c r="AN42" s="60">
        <f t="shared" si="7"/>
        <v>0</v>
      </c>
      <c r="AO42" s="4"/>
      <c r="AP42" s="4"/>
    </row>
    <row r="43" spans="1:42" x14ac:dyDescent="0.2">
      <c r="A43" s="20"/>
      <c r="B43" s="20"/>
      <c r="C43" s="20"/>
      <c r="D43" s="102"/>
      <c r="E43" s="102"/>
      <c r="F43" s="102"/>
      <c r="G43" s="102"/>
      <c r="H43" s="102"/>
      <c r="I43" s="102"/>
      <c r="J43" s="102"/>
      <c r="K43" s="102"/>
      <c r="L43" s="102"/>
      <c r="M43" s="102"/>
      <c r="N43" s="102"/>
      <c r="O43" s="102"/>
      <c r="P43" s="53">
        <f t="shared" si="8"/>
        <v>0</v>
      </c>
      <c r="Q43" s="53">
        <f t="shared" si="8"/>
        <v>0</v>
      </c>
      <c r="R43" s="102"/>
      <c r="S43" s="102"/>
      <c r="T43" s="102"/>
      <c r="U43" s="102"/>
      <c r="V43" s="102"/>
      <c r="W43" s="102"/>
      <c r="X43" s="102"/>
      <c r="Y43" s="102"/>
      <c r="Z43" s="54">
        <f t="shared" si="2"/>
        <v>0</v>
      </c>
      <c r="AA43" s="54">
        <f t="shared" si="3"/>
        <v>0</v>
      </c>
      <c r="AB43" s="55">
        <f t="shared" si="4"/>
        <v>0</v>
      </c>
      <c r="AC43" s="55">
        <f t="shared" si="4"/>
        <v>0</v>
      </c>
      <c r="AD43" s="56"/>
      <c r="AE43" s="99"/>
      <c r="AF43" s="99"/>
      <c r="AG43" s="99"/>
      <c r="AH43" s="99"/>
      <c r="AI43" s="99"/>
      <c r="AJ43" s="58">
        <f t="shared" si="5"/>
        <v>0</v>
      </c>
      <c r="AK43" s="59"/>
      <c r="AL43" s="59"/>
      <c r="AM43" s="60">
        <f t="shared" si="6"/>
        <v>0</v>
      </c>
      <c r="AN43" s="60">
        <f t="shared" si="7"/>
        <v>0</v>
      </c>
      <c r="AO43" s="4"/>
      <c r="AP43" s="4"/>
    </row>
    <row r="44" spans="1:42" x14ac:dyDescent="0.2">
      <c r="A44" s="20"/>
      <c r="B44" s="20"/>
      <c r="C44" s="20"/>
      <c r="D44" s="102"/>
      <c r="E44" s="102"/>
      <c r="F44" s="102"/>
      <c r="G44" s="102"/>
      <c r="H44" s="102"/>
      <c r="I44" s="102"/>
      <c r="J44" s="102"/>
      <c r="K44" s="102"/>
      <c r="L44" s="102"/>
      <c r="M44" s="102"/>
      <c r="N44" s="102"/>
      <c r="O44" s="102"/>
      <c r="P44" s="53">
        <f t="shared" si="8"/>
        <v>0</v>
      </c>
      <c r="Q44" s="53">
        <f t="shared" si="8"/>
        <v>0</v>
      </c>
      <c r="R44" s="102"/>
      <c r="S44" s="102"/>
      <c r="T44" s="102"/>
      <c r="U44" s="102"/>
      <c r="V44" s="102"/>
      <c r="W44" s="102"/>
      <c r="X44" s="102"/>
      <c r="Y44" s="102"/>
      <c r="Z44" s="54">
        <f t="shared" si="2"/>
        <v>0</v>
      </c>
      <c r="AA44" s="54">
        <f t="shared" si="3"/>
        <v>0</v>
      </c>
      <c r="AB44" s="55">
        <f t="shared" si="4"/>
        <v>0</v>
      </c>
      <c r="AC44" s="55">
        <f t="shared" si="4"/>
        <v>0</v>
      </c>
      <c r="AD44" s="56"/>
      <c r="AE44" s="99"/>
      <c r="AF44" s="99"/>
      <c r="AG44" s="99"/>
      <c r="AH44" s="99"/>
      <c r="AI44" s="99"/>
      <c r="AJ44" s="58">
        <f t="shared" si="5"/>
        <v>0</v>
      </c>
      <c r="AK44" s="59"/>
      <c r="AL44" s="59"/>
      <c r="AM44" s="60">
        <f t="shared" si="6"/>
        <v>0</v>
      </c>
      <c r="AN44" s="60">
        <f t="shared" si="7"/>
        <v>0</v>
      </c>
      <c r="AO44" s="4"/>
      <c r="AP44" s="4"/>
    </row>
    <row r="45" spans="1:42" x14ac:dyDescent="0.2">
      <c r="A45" s="20"/>
      <c r="B45" s="20"/>
      <c r="C45" s="20"/>
      <c r="D45" s="102"/>
      <c r="E45" s="102"/>
      <c r="F45" s="102"/>
      <c r="G45" s="102"/>
      <c r="H45" s="102"/>
      <c r="I45" s="102"/>
      <c r="J45" s="102"/>
      <c r="K45" s="102"/>
      <c r="L45" s="102"/>
      <c r="M45" s="102"/>
      <c r="N45" s="102"/>
      <c r="O45" s="102"/>
      <c r="P45" s="53">
        <f t="shared" si="8"/>
        <v>0</v>
      </c>
      <c r="Q45" s="53">
        <f t="shared" si="8"/>
        <v>0</v>
      </c>
      <c r="R45" s="102"/>
      <c r="S45" s="102"/>
      <c r="T45" s="102"/>
      <c r="U45" s="102"/>
      <c r="V45" s="102"/>
      <c r="W45" s="102"/>
      <c r="X45" s="102"/>
      <c r="Y45" s="102"/>
      <c r="Z45" s="54">
        <f t="shared" si="2"/>
        <v>0</v>
      </c>
      <c r="AA45" s="54">
        <f t="shared" si="3"/>
        <v>0</v>
      </c>
      <c r="AB45" s="55">
        <f t="shared" si="4"/>
        <v>0</v>
      </c>
      <c r="AC45" s="55">
        <f t="shared" si="4"/>
        <v>0</v>
      </c>
      <c r="AD45" s="56"/>
      <c r="AE45" s="99"/>
      <c r="AF45" s="99"/>
      <c r="AG45" s="99"/>
      <c r="AH45" s="99"/>
      <c r="AI45" s="99"/>
      <c r="AJ45" s="58">
        <f t="shared" si="5"/>
        <v>0</v>
      </c>
      <c r="AK45" s="59"/>
      <c r="AL45" s="59"/>
      <c r="AM45" s="60">
        <f t="shared" si="6"/>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8"/>
        <v>0</v>
      </c>
      <c r="Q46" s="53">
        <f t="shared" si="8"/>
        <v>0</v>
      </c>
      <c r="R46" s="102"/>
      <c r="S46" s="102"/>
      <c r="T46" s="102"/>
      <c r="U46" s="102"/>
      <c r="V46" s="102"/>
      <c r="W46" s="102"/>
      <c r="X46" s="102"/>
      <c r="Y46" s="102"/>
      <c r="Z46" s="54">
        <f t="shared" si="2"/>
        <v>0</v>
      </c>
      <c r="AA46" s="54">
        <f t="shared" si="3"/>
        <v>0</v>
      </c>
      <c r="AB46" s="55">
        <f t="shared" si="4"/>
        <v>0</v>
      </c>
      <c r="AC46" s="55">
        <f t="shared" si="4"/>
        <v>0</v>
      </c>
      <c r="AD46" s="56"/>
      <c r="AE46" s="99"/>
      <c r="AF46" s="99"/>
      <c r="AG46" s="99"/>
      <c r="AH46" s="99"/>
      <c r="AI46" s="99"/>
      <c r="AJ46" s="58">
        <f t="shared" si="5"/>
        <v>0</v>
      </c>
      <c r="AK46" s="59"/>
      <c r="AL46" s="59"/>
      <c r="AM46" s="60">
        <f t="shared" si="6"/>
        <v>0</v>
      </c>
      <c r="AN46" s="60">
        <f t="shared" ref="AN46:AN51" si="9">SUM(AM46,AJ46)</f>
        <v>0</v>
      </c>
      <c r="AO46" s="4"/>
      <c r="AP46" s="4"/>
    </row>
    <row r="47" spans="1:42" x14ac:dyDescent="0.2">
      <c r="A47" s="20"/>
      <c r="B47" s="20"/>
      <c r="C47" s="20"/>
      <c r="D47" s="102"/>
      <c r="E47" s="102"/>
      <c r="F47" s="102"/>
      <c r="G47" s="102"/>
      <c r="H47" s="102"/>
      <c r="I47" s="102"/>
      <c r="J47" s="102"/>
      <c r="K47" s="102"/>
      <c r="L47" s="102"/>
      <c r="M47" s="102"/>
      <c r="N47" s="102"/>
      <c r="O47" s="102"/>
      <c r="P47" s="53">
        <f t="shared" si="8"/>
        <v>0</v>
      </c>
      <c r="Q47" s="53">
        <f t="shared" si="8"/>
        <v>0</v>
      </c>
      <c r="R47" s="102"/>
      <c r="S47" s="102"/>
      <c r="T47" s="102"/>
      <c r="U47" s="102"/>
      <c r="V47" s="102"/>
      <c r="W47" s="102"/>
      <c r="X47" s="102"/>
      <c r="Y47" s="102"/>
      <c r="Z47" s="54">
        <f t="shared" si="2"/>
        <v>0</v>
      </c>
      <c r="AA47" s="54">
        <f t="shared" si="3"/>
        <v>0</v>
      </c>
      <c r="AB47" s="55">
        <f t="shared" si="4"/>
        <v>0</v>
      </c>
      <c r="AC47" s="55">
        <f t="shared" si="4"/>
        <v>0</v>
      </c>
      <c r="AD47" s="56"/>
      <c r="AE47" s="99"/>
      <c r="AF47" s="99"/>
      <c r="AG47" s="99"/>
      <c r="AH47" s="99"/>
      <c r="AI47" s="99"/>
      <c r="AJ47" s="58">
        <f t="shared" si="5"/>
        <v>0</v>
      </c>
      <c r="AK47" s="59"/>
      <c r="AL47" s="59"/>
      <c r="AM47" s="60">
        <f t="shared" si="6"/>
        <v>0</v>
      </c>
      <c r="AN47" s="60">
        <f t="shared" si="9"/>
        <v>0</v>
      </c>
      <c r="AO47" s="4"/>
      <c r="AP47" s="4"/>
    </row>
    <row r="48" spans="1:42" x14ac:dyDescent="0.2">
      <c r="A48" s="20"/>
      <c r="B48" s="20"/>
      <c r="C48" s="20"/>
      <c r="D48" s="102"/>
      <c r="E48" s="102"/>
      <c r="F48" s="102"/>
      <c r="G48" s="102"/>
      <c r="H48" s="102"/>
      <c r="I48" s="102"/>
      <c r="J48" s="102"/>
      <c r="K48" s="102"/>
      <c r="L48" s="102"/>
      <c r="M48" s="102"/>
      <c r="N48" s="102"/>
      <c r="O48" s="102"/>
      <c r="P48" s="53">
        <f t="shared" si="8"/>
        <v>0</v>
      </c>
      <c r="Q48" s="53">
        <f t="shared" si="8"/>
        <v>0</v>
      </c>
      <c r="R48" s="102"/>
      <c r="S48" s="102"/>
      <c r="T48" s="102"/>
      <c r="U48" s="102"/>
      <c r="V48" s="102"/>
      <c r="W48" s="102"/>
      <c r="X48" s="102"/>
      <c r="Y48" s="102"/>
      <c r="Z48" s="54">
        <f t="shared" si="2"/>
        <v>0</v>
      </c>
      <c r="AA48" s="54">
        <f t="shared" si="3"/>
        <v>0</v>
      </c>
      <c r="AB48" s="55">
        <f t="shared" si="4"/>
        <v>0</v>
      </c>
      <c r="AC48" s="55">
        <f t="shared" si="4"/>
        <v>0</v>
      </c>
      <c r="AD48" s="56"/>
      <c r="AE48" s="99"/>
      <c r="AF48" s="99"/>
      <c r="AG48" s="99"/>
      <c r="AH48" s="99"/>
      <c r="AI48" s="99"/>
      <c r="AJ48" s="58">
        <f t="shared" si="5"/>
        <v>0</v>
      </c>
      <c r="AK48" s="59"/>
      <c r="AL48" s="59"/>
      <c r="AM48" s="60">
        <f t="shared" si="6"/>
        <v>0</v>
      </c>
      <c r="AN48" s="60">
        <f t="shared" si="9"/>
        <v>0</v>
      </c>
      <c r="AO48" s="4"/>
      <c r="AP48" s="4"/>
    </row>
    <row r="49" spans="1:42" x14ac:dyDescent="0.2">
      <c r="A49" s="20"/>
      <c r="B49" s="20"/>
      <c r="C49" s="20"/>
      <c r="D49" s="102"/>
      <c r="E49" s="102"/>
      <c r="F49" s="102"/>
      <c r="G49" s="102"/>
      <c r="H49" s="102"/>
      <c r="I49" s="102"/>
      <c r="J49" s="102"/>
      <c r="K49" s="102"/>
      <c r="L49" s="102"/>
      <c r="M49" s="102"/>
      <c r="N49" s="102"/>
      <c r="O49" s="102"/>
      <c r="P49" s="53">
        <f t="shared" si="8"/>
        <v>0</v>
      </c>
      <c r="Q49" s="53">
        <f t="shared" si="8"/>
        <v>0</v>
      </c>
      <c r="R49" s="102"/>
      <c r="S49" s="102"/>
      <c r="T49" s="102"/>
      <c r="U49" s="102"/>
      <c r="V49" s="102"/>
      <c r="W49" s="102"/>
      <c r="X49" s="102"/>
      <c r="Y49" s="102"/>
      <c r="Z49" s="54">
        <f t="shared" si="2"/>
        <v>0</v>
      </c>
      <c r="AA49" s="54">
        <f t="shared" si="3"/>
        <v>0</v>
      </c>
      <c r="AB49" s="55">
        <f t="shared" si="4"/>
        <v>0</v>
      </c>
      <c r="AC49" s="55">
        <f t="shared" si="4"/>
        <v>0</v>
      </c>
      <c r="AD49" s="56"/>
      <c r="AE49" s="99"/>
      <c r="AF49" s="99"/>
      <c r="AG49" s="99"/>
      <c r="AH49" s="99"/>
      <c r="AI49" s="99"/>
      <c r="AJ49" s="58">
        <f t="shared" si="5"/>
        <v>0</v>
      </c>
      <c r="AK49" s="59"/>
      <c r="AL49" s="59"/>
      <c r="AM49" s="60">
        <f t="shared" si="6"/>
        <v>0</v>
      </c>
      <c r="AN49" s="60">
        <f t="shared" si="9"/>
        <v>0</v>
      </c>
      <c r="AO49" s="4"/>
      <c r="AP49" s="4"/>
    </row>
    <row r="50" spans="1:42" x14ac:dyDescent="0.2">
      <c r="A50" s="20"/>
      <c r="B50" s="20"/>
      <c r="C50" s="20"/>
      <c r="D50" s="102"/>
      <c r="E50" s="102"/>
      <c r="F50" s="102"/>
      <c r="G50" s="102"/>
      <c r="H50" s="102"/>
      <c r="I50" s="102"/>
      <c r="J50" s="102"/>
      <c r="K50" s="102"/>
      <c r="L50" s="102"/>
      <c r="M50" s="102"/>
      <c r="N50" s="102"/>
      <c r="O50" s="102"/>
      <c r="P50" s="53">
        <f t="shared" si="8"/>
        <v>0</v>
      </c>
      <c r="Q50" s="53">
        <f t="shared" si="8"/>
        <v>0</v>
      </c>
      <c r="R50" s="102"/>
      <c r="S50" s="102"/>
      <c r="T50" s="102"/>
      <c r="U50" s="102"/>
      <c r="V50" s="102"/>
      <c r="W50" s="102"/>
      <c r="X50" s="102"/>
      <c r="Y50" s="102"/>
      <c r="Z50" s="54">
        <f t="shared" si="2"/>
        <v>0</v>
      </c>
      <c r="AA50" s="54">
        <f t="shared" si="3"/>
        <v>0</v>
      </c>
      <c r="AB50" s="55">
        <f t="shared" si="4"/>
        <v>0</v>
      </c>
      <c r="AC50" s="55">
        <f t="shared" si="4"/>
        <v>0</v>
      </c>
      <c r="AD50" s="56"/>
      <c r="AE50" s="99"/>
      <c r="AF50" s="99"/>
      <c r="AG50" s="99"/>
      <c r="AH50" s="99"/>
      <c r="AI50" s="99"/>
      <c r="AJ50" s="58">
        <f t="shared" si="5"/>
        <v>0</v>
      </c>
      <c r="AK50" s="59"/>
      <c r="AL50" s="59"/>
      <c r="AM50" s="60">
        <f t="shared" si="6"/>
        <v>0</v>
      </c>
      <c r="AN50" s="60">
        <f t="shared" si="9"/>
        <v>0</v>
      </c>
      <c r="AO50" s="4"/>
      <c r="AP50" s="4"/>
    </row>
    <row r="51" spans="1:42" x14ac:dyDescent="0.2">
      <c r="A51" s="20"/>
      <c r="B51" s="20"/>
      <c r="C51" s="20"/>
      <c r="D51" s="102"/>
      <c r="E51" s="102"/>
      <c r="F51" s="102"/>
      <c r="G51" s="102"/>
      <c r="H51" s="102"/>
      <c r="I51" s="102"/>
      <c r="J51" s="102"/>
      <c r="K51" s="102"/>
      <c r="L51" s="102"/>
      <c r="M51" s="102"/>
      <c r="N51" s="102"/>
      <c r="O51" s="102"/>
      <c r="P51" s="53">
        <f t="shared" si="8"/>
        <v>0</v>
      </c>
      <c r="Q51" s="53">
        <f t="shared" si="8"/>
        <v>0</v>
      </c>
      <c r="R51" s="102"/>
      <c r="S51" s="102"/>
      <c r="T51" s="102"/>
      <c r="U51" s="102"/>
      <c r="V51" s="102"/>
      <c r="W51" s="102"/>
      <c r="X51" s="102"/>
      <c r="Y51" s="102"/>
      <c r="Z51" s="54">
        <f t="shared" si="2"/>
        <v>0</v>
      </c>
      <c r="AA51" s="54">
        <f t="shared" si="3"/>
        <v>0</v>
      </c>
      <c r="AB51" s="55">
        <f t="shared" si="4"/>
        <v>0</v>
      </c>
      <c r="AC51" s="55">
        <f t="shared" si="4"/>
        <v>0</v>
      </c>
      <c r="AD51" s="56"/>
      <c r="AE51" s="99"/>
      <c r="AF51" s="99"/>
      <c r="AG51" s="99"/>
      <c r="AH51" s="99"/>
      <c r="AI51" s="99"/>
      <c r="AJ51" s="58">
        <f t="shared" si="5"/>
        <v>0</v>
      </c>
      <c r="AK51" s="59"/>
      <c r="AL51" s="59"/>
      <c r="AM51" s="60">
        <f t="shared" si="6"/>
        <v>0</v>
      </c>
      <c r="AN51" s="60">
        <f t="shared" si="9"/>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51">
    <cfRule type="expression" dxfId="595" priority="140">
      <formula>AND(NOT(ISBLANK($A7)),ISBLANK(B7))</formula>
    </cfRule>
  </conditionalFormatting>
  <conditionalFormatting sqref="C7:C51">
    <cfRule type="expression" dxfId="594" priority="139">
      <formula>AND(NOT(ISBLANK(A7)),ISBLANK(C7))</formula>
    </cfRule>
  </conditionalFormatting>
  <conditionalFormatting sqref="D7:D8 F7:F8 H7:H8 J7:J8 L7:L8 N7:N8 V7:V8 X7:X8 D15:D51 N13 L13 J13 H13 F13 D13">
    <cfRule type="expression" dxfId="593" priority="138">
      <formula>AND(NOT(ISBLANK(E7)),ISBLANK(D7))</formula>
    </cfRule>
  </conditionalFormatting>
  <conditionalFormatting sqref="E7:E8 G7:G8 I7:I8 K7:K8 M7:M8 O7:O8 W7:W8 Y7:Y8 E15:E51 O13 M13 K13 I13 G13 E13">
    <cfRule type="expression" dxfId="592" priority="137">
      <formula>AND(NOT(ISBLANK(D7)),ISBLANK(E7))</formula>
    </cfRule>
  </conditionalFormatting>
  <conditionalFormatting sqref="F15:F51">
    <cfRule type="expression" dxfId="591" priority="136">
      <formula>AND(NOT(ISBLANK(G15)),ISBLANK(F15))</formula>
    </cfRule>
  </conditionalFormatting>
  <conditionalFormatting sqref="G15:G51">
    <cfRule type="expression" dxfId="590" priority="135">
      <formula>AND(NOT(ISBLANK(F15)),ISBLANK(G15))</formula>
    </cfRule>
  </conditionalFormatting>
  <conditionalFormatting sqref="H15:H51">
    <cfRule type="expression" dxfId="589" priority="134">
      <formula>AND(NOT(ISBLANK(I15)),ISBLANK(H15))</formula>
    </cfRule>
  </conditionalFormatting>
  <conditionalFormatting sqref="I15:I51">
    <cfRule type="expression" dxfId="588" priority="133">
      <formula>AND(NOT(ISBLANK(H15)),ISBLANK(I15))</formula>
    </cfRule>
  </conditionalFormatting>
  <conditionalFormatting sqref="J15:J51">
    <cfRule type="expression" dxfId="587" priority="132">
      <formula>AND(NOT(ISBLANK(K15)),ISBLANK(J15))</formula>
    </cfRule>
  </conditionalFormatting>
  <conditionalFormatting sqref="K15:K51">
    <cfRule type="expression" dxfId="586" priority="131">
      <formula>AND(NOT(ISBLANK(J15)),ISBLANK(K15))</formula>
    </cfRule>
  </conditionalFormatting>
  <conditionalFormatting sqref="L15:L51">
    <cfRule type="expression" dxfId="585" priority="130">
      <formula>AND(NOT(ISBLANK(M15)),ISBLANK(L15))</formula>
    </cfRule>
  </conditionalFormatting>
  <conditionalFormatting sqref="M15:M51">
    <cfRule type="expression" dxfId="584" priority="129">
      <formula>AND(NOT(ISBLANK(L15)),ISBLANK(M15))</formula>
    </cfRule>
  </conditionalFormatting>
  <conditionalFormatting sqref="N15:N51">
    <cfRule type="expression" dxfId="583" priority="128">
      <formula>AND(NOT(ISBLANK(O15)),ISBLANK(N15))</formula>
    </cfRule>
  </conditionalFormatting>
  <conditionalFormatting sqref="O15:O51">
    <cfRule type="expression" dxfId="582" priority="127">
      <formula>AND(NOT(ISBLANK(N15)),ISBLANK(O15))</formula>
    </cfRule>
  </conditionalFormatting>
  <conditionalFormatting sqref="R15:R51 R7:Y7 R13:Y13">
    <cfRule type="expression" dxfId="581" priority="126">
      <formula>AND(NOT(ISBLANK(S7)),ISBLANK(R7))</formula>
    </cfRule>
  </conditionalFormatting>
  <conditionalFormatting sqref="S7 S13 S15:S51">
    <cfRule type="expression" dxfId="580" priority="125">
      <formula>AND(NOT(ISBLANK(R7)),ISBLANK(S7))</formula>
    </cfRule>
  </conditionalFormatting>
  <conditionalFormatting sqref="T7 T13 T15:T51">
    <cfRule type="expression" dxfId="579" priority="124">
      <formula>AND(NOT(ISBLANK(U7)),ISBLANK(T7))</formula>
    </cfRule>
  </conditionalFormatting>
  <conditionalFormatting sqref="U7 U13 U15:U51">
    <cfRule type="expression" dxfId="578" priority="123">
      <formula>AND(NOT(ISBLANK(T7)),ISBLANK(U7))</formula>
    </cfRule>
  </conditionalFormatting>
  <conditionalFormatting sqref="V13 V15:V51">
    <cfRule type="expression" dxfId="577" priority="122">
      <formula>AND(NOT(ISBLANK(W13)),ISBLANK(V13))</formula>
    </cfRule>
  </conditionalFormatting>
  <conditionalFormatting sqref="W13 W15:W51">
    <cfRule type="expression" dxfId="576" priority="121">
      <formula>AND(NOT(ISBLANK(V13)),ISBLANK(W13))</formula>
    </cfRule>
  </conditionalFormatting>
  <conditionalFormatting sqref="X13 X15:X51">
    <cfRule type="expression" dxfId="575" priority="120">
      <formula>AND(NOT(ISBLANK(Y13)),ISBLANK(X13))</formula>
    </cfRule>
  </conditionalFormatting>
  <conditionalFormatting sqref="Y13 Y15:Y51">
    <cfRule type="expression" dxfId="574" priority="119">
      <formula>AND(NOT(ISBLANK(X13)),ISBLANK(Y13))</formula>
    </cfRule>
  </conditionalFormatting>
  <conditionalFormatting sqref="R8:Y8">
    <cfRule type="expression" dxfId="573" priority="118">
      <formula>AND(NOT(ISBLANK(S8)),ISBLANK(R8))</formula>
    </cfRule>
  </conditionalFormatting>
  <conditionalFormatting sqref="S8">
    <cfRule type="expression" dxfId="572" priority="117">
      <formula>AND(NOT(ISBLANK(R8)),ISBLANK(S8))</formula>
    </cfRule>
  </conditionalFormatting>
  <conditionalFormatting sqref="T8">
    <cfRule type="expression" dxfId="571" priority="116">
      <formula>AND(NOT(ISBLANK(U8)),ISBLANK(T8))</formula>
    </cfRule>
  </conditionalFormatting>
  <conditionalFormatting sqref="U8">
    <cfRule type="expression" dxfId="570" priority="115">
      <formula>AND(NOT(ISBLANK(T8)),ISBLANK(U8))</formula>
    </cfRule>
  </conditionalFormatting>
  <conditionalFormatting sqref="R9">
    <cfRule type="expression" dxfId="569" priority="114">
      <formula>AND(NOT(ISBLANK(S9)),ISBLANK(R9))</formula>
    </cfRule>
  </conditionalFormatting>
  <conditionalFormatting sqref="S9">
    <cfRule type="expression" dxfId="568" priority="113">
      <formula>AND(NOT(ISBLANK(R9)),ISBLANK(S9))</formula>
    </cfRule>
  </conditionalFormatting>
  <conditionalFormatting sqref="T9">
    <cfRule type="expression" dxfId="567" priority="112">
      <formula>AND(NOT(ISBLANK(U9)),ISBLANK(T9))</formula>
    </cfRule>
  </conditionalFormatting>
  <conditionalFormatting sqref="U9">
    <cfRule type="expression" dxfId="566" priority="111">
      <formula>AND(NOT(ISBLANK(T9)),ISBLANK(U9))</formula>
    </cfRule>
  </conditionalFormatting>
  <conditionalFormatting sqref="V9">
    <cfRule type="expression" dxfId="565" priority="110">
      <formula>AND(NOT(ISBLANK(W9)),ISBLANK(V9))</formula>
    </cfRule>
  </conditionalFormatting>
  <conditionalFormatting sqref="W9">
    <cfRule type="expression" dxfId="564" priority="109">
      <formula>AND(NOT(ISBLANK(V9)),ISBLANK(W9))</formula>
    </cfRule>
  </conditionalFormatting>
  <conditionalFormatting sqref="X9">
    <cfRule type="expression" dxfId="563" priority="108">
      <formula>AND(NOT(ISBLANK(Y9)),ISBLANK(X9))</formula>
    </cfRule>
  </conditionalFormatting>
  <conditionalFormatting sqref="Y9">
    <cfRule type="expression" dxfId="562" priority="107">
      <formula>AND(NOT(ISBLANK(X9)),ISBLANK(Y9))</formula>
    </cfRule>
  </conditionalFormatting>
  <conditionalFormatting sqref="R9">
    <cfRule type="expression" dxfId="561" priority="106">
      <formula>AND(NOT(ISBLANK(S9)),ISBLANK(R9))</formula>
    </cfRule>
  </conditionalFormatting>
  <conditionalFormatting sqref="S9">
    <cfRule type="expression" dxfId="560" priority="105">
      <formula>AND(NOT(ISBLANK(R9)),ISBLANK(S9))</formula>
    </cfRule>
  </conditionalFormatting>
  <conditionalFormatting sqref="T9">
    <cfRule type="expression" dxfId="559" priority="104">
      <formula>AND(NOT(ISBLANK(U9)),ISBLANK(T9))</formula>
    </cfRule>
  </conditionalFormatting>
  <conditionalFormatting sqref="U9">
    <cfRule type="expression" dxfId="558" priority="103">
      <formula>AND(NOT(ISBLANK(T9)),ISBLANK(U9))</formula>
    </cfRule>
  </conditionalFormatting>
  <conditionalFormatting sqref="V9">
    <cfRule type="expression" dxfId="557" priority="102">
      <formula>AND(NOT(ISBLANK(W9)),ISBLANK(V9))</formula>
    </cfRule>
  </conditionalFormatting>
  <conditionalFormatting sqref="W9">
    <cfRule type="expression" dxfId="556" priority="101">
      <formula>AND(NOT(ISBLANK(V9)),ISBLANK(W9))</formula>
    </cfRule>
  </conditionalFormatting>
  <conditionalFormatting sqref="X9">
    <cfRule type="expression" dxfId="555" priority="100">
      <formula>AND(NOT(ISBLANK(Y9)),ISBLANK(X9))</formula>
    </cfRule>
  </conditionalFormatting>
  <conditionalFormatting sqref="Y9">
    <cfRule type="expression" dxfId="554" priority="99">
      <formula>AND(NOT(ISBLANK(X9)),ISBLANK(Y9))</formula>
    </cfRule>
  </conditionalFormatting>
  <conditionalFormatting sqref="R9">
    <cfRule type="expression" dxfId="553" priority="98">
      <formula>AND(NOT(ISBLANK(S9)),ISBLANK(R9))</formula>
    </cfRule>
  </conditionalFormatting>
  <conditionalFormatting sqref="S9">
    <cfRule type="expression" dxfId="552" priority="97">
      <formula>AND(NOT(ISBLANK(R9)),ISBLANK(S9))</formula>
    </cfRule>
  </conditionalFormatting>
  <conditionalFormatting sqref="T9">
    <cfRule type="expression" dxfId="551" priority="96">
      <formula>AND(NOT(ISBLANK(U9)),ISBLANK(T9))</formula>
    </cfRule>
  </conditionalFormatting>
  <conditionalFormatting sqref="U9">
    <cfRule type="expression" dxfId="550" priority="95">
      <formula>AND(NOT(ISBLANK(T9)),ISBLANK(U9))</formula>
    </cfRule>
  </conditionalFormatting>
  <conditionalFormatting sqref="V9">
    <cfRule type="expression" dxfId="549" priority="94">
      <formula>AND(NOT(ISBLANK(W9)),ISBLANK(V9))</formula>
    </cfRule>
  </conditionalFormatting>
  <conditionalFormatting sqref="W9">
    <cfRule type="expression" dxfId="548" priority="93">
      <formula>AND(NOT(ISBLANK(V9)),ISBLANK(W9))</formula>
    </cfRule>
  </conditionalFormatting>
  <conditionalFormatting sqref="X9">
    <cfRule type="expression" dxfId="547" priority="92">
      <formula>AND(NOT(ISBLANK(Y9)),ISBLANK(X9))</formula>
    </cfRule>
  </conditionalFormatting>
  <conditionalFormatting sqref="Y9">
    <cfRule type="expression" dxfId="546" priority="91">
      <formula>AND(NOT(ISBLANK(X9)),ISBLANK(Y9))</formula>
    </cfRule>
  </conditionalFormatting>
  <conditionalFormatting sqref="R9">
    <cfRule type="expression" dxfId="545" priority="90">
      <formula>AND(NOT(ISBLANK(S9)),ISBLANK(R9))</formula>
    </cfRule>
  </conditionalFormatting>
  <conditionalFormatting sqref="S9">
    <cfRule type="expression" dxfId="544" priority="89">
      <formula>AND(NOT(ISBLANK(R9)),ISBLANK(S9))</formula>
    </cfRule>
  </conditionalFormatting>
  <conditionalFormatting sqref="T9">
    <cfRule type="expression" dxfId="543" priority="88">
      <formula>AND(NOT(ISBLANK(U9)),ISBLANK(T9))</formula>
    </cfRule>
  </conditionalFormatting>
  <conditionalFormatting sqref="U9">
    <cfRule type="expression" dxfId="542" priority="87">
      <formula>AND(NOT(ISBLANK(T9)),ISBLANK(U9))</formula>
    </cfRule>
  </conditionalFormatting>
  <conditionalFormatting sqref="V9">
    <cfRule type="expression" dxfId="541" priority="86">
      <formula>AND(NOT(ISBLANK(W9)),ISBLANK(V9))</formula>
    </cfRule>
  </conditionalFormatting>
  <conditionalFormatting sqref="W9">
    <cfRule type="expression" dxfId="540" priority="85">
      <formula>AND(NOT(ISBLANK(V9)),ISBLANK(W9))</formula>
    </cfRule>
  </conditionalFormatting>
  <conditionalFormatting sqref="X9">
    <cfRule type="expression" dxfId="539" priority="84">
      <formula>AND(NOT(ISBLANK(Y9)),ISBLANK(X9))</formula>
    </cfRule>
  </conditionalFormatting>
  <conditionalFormatting sqref="Y9">
    <cfRule type="expression" dxfId="538" priority="83">
      <formula>AND(NOT(ISBLANK(X9)),ISBLANK(Y9))</formula>
    </cfRule>
  </conditionalFormatting>
  <conditionalFormatting sqref="D11">
    <cfRule type="expression" dxfId="537" priority="82">
      <formula>AND(NOT(ISBLANK(E11)),ISBLANK(D11))</formula>
    </cfRule>
  </conditionalFormatting>
  <conditionalFormatting sqref="E11">
    <cfRule type="expression" dxfId="536" priority="81">
      <formula>AND(NOT(ISBLANK(D11)),ISBLANK(E11))</formula>
    </cfRule>
  </conditionalFormatting>
  <conditionalFormatting sqref="F11">
    <cfRule type="expression" dxfId="535" priority="80">
      <formula>AND(NOT(ISBLANK(G11)),ISBLANK(F11))</formula>
    </cfRule>
  </conditionalFormatting>
  <conditionalFormatting sqref="G11">
    <cfRule type="expression" dxfId="534" priority="79">
      <formula>AND(NOT(ISBLANK(F11)),ISBLANK(G11))</formula>
    </cfRule>
  </conditionalFormatting>
  <conditionalFormatting sqref="H11">
    <cfRule type="expression" dxfId="533" priority="78">
      <formula>AND(NOT(ISBLANK(I11)),ISBLANK(H11))</formula>
    </cfRule>
  </conditionalFormatting>
  <conditionalFormatting sqref="I11">
    <cfRule type="expression" dxfId="532" priority="77">
      <formula>AND(NOT(ISBLANK(H11)),ISBLANK(I11))</formula>
    </cfRule>
  </conditionalFormatting>
  <conditionalFormatting sqref="J11">
    <cfRule type="expression" dxfId="531" priority="76">
      <formula>AND(NOT(ISBLANK(K11)),ISBLANK(J11))</formula>
    </cfRule>
  </conditionalFormatting>
  <conditionalFormatting sqref="K11">
    <cfRule type="expression" dxfId="530" priority="75">
      <formula>AND(NOT(ISBLANK(J11)),ISBLANK(K11))</formula>
    </cfRule>
  </conditionalFormatting>
  <conditionalFormatting sqref="L11">
    <cfRule type="expression" dxfId="529" priority="74">
      <formula>AND(NOT(ISBLANK(M11)),ISBLANK(L11))</formula>
    </cfRule>
  </conditionalFormatting>
  <conditionalFormatting sqref="M11">
    <cfRule type="expression" dxfId="528" priority="73">
      <formula>AND(NOT(ISBLANK(L11)),ISBLANK(M11))</formula>
    </cfRule>
  </conditionalFormatting>
  <conditionalFormatting sqref="N11">
    <cfRule type="expression" dxfId="527" priority="72">
      <formula>AND(NOT(ISBLANK(O11)),ISBLANK(N11))</formula>
    </cfRule>
  </conditionalFormatting>
  <conditionalFormatting sqref="O11">
    <cfRule type="expression" dxfId="526" priority="71">
      <formula>AND(NOT(ISBLANK(N11)),ISBLANK(O11))</formula>
    </cfRule>
  </conditionalFormatting>
  <conditionalFormatting sqref="R11">
    <cfRule type="expression" dxfId="525" priority="70">
      <formula>AND(NOT(ISBLANK(S11)),ISBLANK(R11))</formula>
    </cfRule>
  </conditionalFormatting>
  <conditionalFormatting sqref="S11">
    <cfRule type="expression" dxfId="524" priority="69">
      <formula>AND(NOT(ISBLANK(R11)),ISBLANK(S11))</formula>
    </cfRule>
  </conditionalFormatting>
  <conditionalFormatting sqref="T11">
    <cfRule type="expression" dxfId="523" priority="68">
      <formula>AND(NOT(ISBLANK(U11)),ISBLANK(T11))</formula>
    </cfRule>
  </conditionalFormatting>
  <conditionalFormatting sqref="U11">
    <cfRule type="expression" dxfId="522" priority="67">
      <formula>AND(NOT(ISBLANK(T11)),ISBLANK(U11))</formula>
    </cfRule>
  </conditionalFormatting>
  <conditionalFormatting sqref="V11">
    <cfRule type="expression" dxfId="521" priority="66">
      <formula>AND(NOT(ISBLANK(W11)),ISBLANK(V11))</formula>
    </cfRule>
  </conditionalFormatting>
  <conditionalFormatting sqref="W11">
    <cfRule type="expression" dxfId="520" priority="65">
      <formula>AND(NOT(ISBLANK(V11)),ISBLANK(W11))</formula>
    </cfRule>
  </conditionalFormatting>
  <conditionalFormatting sqref="X11">
    <cfRule type="expression" dxfId="519" priority="64">
      <formula>AND(NOT(ISBLANK(Y11)),ISBLANK(X11))</formula>
    </cfRule>
  </conditionalFormatting>
  <conditionalFormatting sqref="Y11">
    <cfRule type="expression" dxfId="518" priority="63">
      <formula>AND(NOT(ISBLANK(X11)),ISBLANK(Y11))</formula>
    </cfRule>
  </conditionalFormatting>
  <conditionalFormatting sqref="D10">
    <cfRule type="expression" dxfId="517" priority="62">
      <formula>AND(NOT(ISBLANK(E10)),ISBLANK(D10))</formula>
    </cfRule>
  </conditionalFormatting>
  <conditionalFormatting sqref="E10">
    <cfRule type="expression" dxfId="516" priority="61">
      <formula>AND(NOT(ISBLANK(D10)),ISBLANK(E10))</formula>
    </cfRule>
  </conditionalFormatting>
  <conditionalFormatting sqref="F10">
    <cfRule type="expression" dxfId="515" priority="60">
      <formula>AND(NOT(ISBLANK(G10)),ISBLANK(F10))</formula>
    </cfRule>
  </conditionalFormatting>
  <conditionalFormatting sqref="G10">
    <cfRule type="expression" dxfId="514" priority="59">
      <formula>AND(NOT(ISBLANK(F10)),ISBLANK(G10))</formula>
    </cfRule>
  </conditionalFormatting>
  <conditionalFormatting sqref="H10">
    <cfRule type="expression" dxfId="513" priority="58">
      <formula>AND(NOT(ISBLANK(I10)),ISBLANK(H10))</formula>
    </cfRule>
  </conditionalFormatting>
  <conditionalFormatting sqref="I10">
    <cfRule type="expression" dxfId="512" priority="57">
      <formula>AND(NOT(ISBLANK(H10)),ISBLANK(I10))</formula>
    </cfRule>
  </conditionalFormatting>
  <conditionalFormatting sqref="J10">
    <cfRule type="expression" dxfId="511" priority="56">
      <formula>AND(NOT(ISBLANK(K10)),ISBLANK(J10))</formula>
    </cfRule>
  </conditionalFormatting>
  <conditionalFormatting sqref="K10">
    <cfRule type="expression" dxfId="510" priority="55">
      <formula>AND(NOT(ISBLANK(J10)),ISBLANK(K10))</formula>
    </cfRule>
  </conditionalFormatting>
  <conditionalFormatting sqref="L10">
    <cfRule type="expression" dxfId="509" priority="54">
      <formula>AND(NOT(ISBLANK(M10)),ISBLANK(L10))</formula>
    </cfRule>
  </conditionalFormatting>
  <conditionalFormatting sqref="M10">
    <cfRule type="expression" dxfId="508" priority="53">
      <formula>AND(NOT(ISBLANK(L10)),ISBLANK(M10))</formula>
    </cfRule>
  </conditionalFormatting>
  <conditionalFormatting sqref="N10">
    <cfRule type="expression" dxfId="507" priority="52">
      <formula>AND(NOT(ISBLANK(O10)),ISBLANK(N10))</formula>
    </cfRule>
  </conditionalFormatting>
  <conditionalFormatting sqref="O10">
    <cfRule type="expression" dxfId="506" priority="51">
      <formula>AND(NOT(ISBLANK(N10)),ISBLANK(O10))</formula>
    </cfRule>
  </conditionalFormatting>
  <conditionalFormatting sqref="R10">
    <cfRule type="expression" dxfId="505" priority="50">
      <formula>AND(NOT(ISBLANK(S10)),ISBLANK(R10))</formula>
    </cfRule>
  </conditionalFormatting>
  <conditionalFormatting sqref="S10">
    <cfRule type="expression" dxfId="504" priority="49">
      <formula>AND(NOT(ISBLANK(R10)),ISBLANK(S10))</formula>
    </cfRule>
  </conditionalFormatting>
  <conditionalFormatting sqref="T10">
    <cfRule type="expression" dxfId="503" priority="48">
      <formula>AND(NOT(ISBLANK(U10)),ISBLANK(T10))</formula>
    </cfRule>
  </conditionalFormatting>
  <conditionalFormatting sqref="U10">
    <cfRule type="expression" dxfId="502" priority="47">
      <formula>AND(NOT(ISBLANK(T10)),ISBLANK(U10))</formula>
    </cfRule>
  </conditionalFormatting>
  <conditionalFormatting sqref="V10">
    <cfRule type="expression" dxfId="501" priority="46">
      <formula>AND(NOT(ISBLANK(W10)),ISBLANK(V10))</formula>
    </cfRule>
  </conditionalFormatting>
  <conditionalFormatting sqref="W10">
    <cfRule type="expression" dxfId="500" priority="45">
      <formula>AND(NOT(ISBLANK(V10)),ISBLANK(W10))</formula>
    </cfRule>
  </conditionalFormatting>
  <conditionalFormatting sqref="X10">
    <cfRule type="expression" dxfId="499" priority="44">
      <formula>AND(NOT(ISBLANK(Y10)),ISBLANK(X10))</formula>
    </cfRule>
  </conditionalFormatting>
  <conditionalFormatting sqref="Y10">
    <cfRule type="expression" dxfId="498" priority="43">
      <formula>AND(NOT(ISBLANK(X10)),ISBLANK(Y10))</formula>
    </cfRule>
  </conditionalFormatting>
  <conditionalFormatting sqref="D14">
    <cfRule type="expression" dxfId="497" priority="42">
      <formula>AND(NOT(ISBLANK(E14)),ISBLANK(D14))</formula>
    </cfRule>
  </conditionalFormatting>
  <conditionalFormatting sqref="E14">
    <cfRule type="expression" dxfId="496" priority="41">
      <formula>AND(NOT(ISBLANK(D14)),ISBLANK(E14))</formula>
    </cfRule>
  </conditionalFormatting>
  <conditionalFormatting sqref="F14">
    <cfRule type="expression" dxfId="495" priority="40">
      <formula>AND(NOT(ISBLANK(G14)),ISBLANK(F14))</formula>
    </cfRule>
  </conditionalFormatting>
  <conditionalFormatting sqref="G14">
    <cfRule type="expression" dxfId="494" priority="39">
      <formula>AND(NOT(ISBLANK(F14)),ISBLANK(G14))</formula>
    </cfRule>
  </conditionalFormatting>
  <conditionalFormatting sqref="H14">
    <cfRule type="expression" dxfId="493" priority="38">
      <formula>AND(NOT(ISBLANK(I14)),ISBLANK(H14))</formula>
    </cfRule>
  </conditionalFormatting>
  <conditionalFormatting sqref="I14">
    <cfRule type="expression" dxfId="492" priority="37">
      <formula>AND(NOT(ISBLANK(H14)),ISBLANK(I14))</formula>
    </cfRule>
  </conditionalFormatting>
  <conditionalFormatting sqref="J14">
    <cfRule type="expression" dxfId="491" priority="36">
      <formula>AND(NOT(ISBLANK(K14)),ISBLANK(J14))</formula>
    </cfRule>
  </conditionalFormatting>
  <conditionalFormatting sqref="K14">
    <cfRule type="expression" dxfId="490" priority="35">
      <formula>AND(NOT(ISBLANK(J14)),ISBLANK(K14))</formula>
    </cfRule>
  </conditionalFormatting>
  <conditionalFormatting sqref="L14">
    <cfRule type="expression" dxfId="489" priority="34">
      <formula>AND(NOT(ISBLANK(M14)),ISBLANK(L14))</formula>
    </cfRule>
  </conditionalFormatting>
  <conditionalFormatting sqref="M14">
    <cfRule type="expression" dxfId="488" priority="33">
      <formula>AND(NOT(ISBLANK(L14)),ISBLANK(M14))</formula>
    </cfRule>
  </conditionalFormatting>
  <conditionalFormatting sqref="N14">
    <cfRule type="expression" dxfId="487" priority="32">
      <formula>AND(NOT(ISBLANK(O14)),ISBLANK(N14))</formula>
    </cfRule>
  </conditionalFormatting>
  <conditionalFormatting sqref="O14">
    <cfRule type="expression" dxfId="486" priority="31">
      <formula>AND(NOT(ISBLANK(N14)),ISBLANK(O14))</formula>
    </cfRule>
  </conditionalFormatting>
  <conditionalFormatting sqref="R14">
    <cfRule type="expression" dxfId="485" priority="30">
      <formula>AND(NOT(ISBLANK(S14)),ISBLANK(R14))</formula>
    </cfRule>
  </conditionalFormatting>
  <conditionalFormatting sqref="S14">
    <cfRule type="expression" dxfId="484" priority="29">
      <formula>AND(NOT(ISBLANK(R14)),ISBLANK(S14))</formula>
    </cfRule>
  </conditionalFormatting>
  <conditionalFormatting sqref="T14">
    <cfRule type="expression" dxfId="483" priority="28">
      <formula>AND(NOT(ISBLANK(U14)),ISBLANK(T14))</formula>
    </cfRule>
  </conditionalFormatting>
  <conditionalFormatting sqref="U14">
    <cfRule type="expression" dxfId="482" priority="27">
      <formula>AND(NOT(ISBLANK(T14)),ISBLANK(U14))</formula>
    </cfRule>
  </conditionalFormatting>
  <conditionalFormatting sqref="V14">
    <cfRule type="expression" dxfId="481" priority="26">
      <formula>AND(NOT(ISBLANK(W14)),ISBLANK(V14))</formula>
    </cfRule>
  </conditionalFormatting>
  <conditionalFormatting sqref="W14">
    <cfRule type="expression" dxfId="480" priority="25">
      <formula>AND(NOT(ISBLANK(V14)),ISBLANK(W14))</formula>
    </cfRule>
  </conditionalFormatting>
  <conditionalFormatting sqref="X14">
    <cfRule type="expression" dxfId="479" priority="24">
      <formula>AND(NOT(ISBLANK(Y14)),ISBLANK(X14))</formula>
    </cfRule>
  </conditionalFormatting>
  <conditionalFormatting sqref="Y14">
    <cfRule type="expression" dxfId="478" priority="23">
      <formula>AND(NOT(ISBLANK(X14)),ISBLANK(Y14))</formula>
    </cfRule>
  </conditionalFormatting>
  <conditionalFormatting sqref="D12">
    <cfRule type="expression" dxfId="477" priority="22">
      <formula>AND(NOT(ISBLANK(E12)),ISBLANK(D12))</formula>
    </cfRule>
  </conditionalFormatting>
  <conditionalFormatting sqref="E12">
    <cfRule type="expression" dxfId="476" priority="21">
      <formula>AND(NOT(ISBLANK(D12)),ISBLANK(E12))</formula>
    </cfRule>
  </conditionalFormatting>
  <conditionalFormatting sqref="F12">
    <cfRule type="expression" dxfId="475" priority="20">
      <formula>AND(NOT(ISBLANK(G12)),ISBLANK(F12))</formula>
    </cfRule>
  </conditionalFormatting>
  <conditionalFormatting sqref="G12">
    <cfRule type="expression" dxfId="474" priority="19">
      <formula>AND(NOT(ISBLANK(F12)),ISBLANK(G12))</formula>
    </cfRule>
  </conditionalFormatting>
  <conditionalFormatting sqref="H12">
    <cfRule type="expression" dxfId="473" priority="18">
      <formula>AND(NOT(ISBLANK(I12)),ISBLANK(H12))</formula>
    </cfRule>
  </conditionalFormatting>
  <conditionalFormatting sqref="I12">
    <cfRule type="expression" dxfId="472" priority="17">
      <formula>AND(NOT(ISBLANK(H12)),ISBLANK(I12))</formula>
    </cfRule>
  </conditionalFormatting>
  <conditionalFormatting sqref="J12">
    <cfRule type="expression" dxfId="471" priority="16">
      <formula>AND(NOT(ISBLANK(K12)),ISBLANK(J12))</formula>
    </cfRule>
  </conditionalFormatting>
  <conditionalFormatting sqref="K12">
    <cfRule type="expression" dxfId="470" priority="15">
      <formula>AND(NOT(ISBLANK(J12)),ISBLANK(K12))</formula>
    </cfRule>
  </conditionalFormatting>
  <conditionalFormatting sqref="L12">
    <cfRule type="expression" dxfId="469" priority="14">
      <formula>AND(NOT(ISBLANK(M12)),ISBLANK(L12))</formula>
    </cfRule>
  </conditionalFormatting>
  <conditionalFormatting sqref="M12">
    <cfRule type="expression" dxfId="468" priority="13">
      <formula>AND(NOT(ISBLANK(L12)),ISBLANK(M12))</formula>
    </cfRule>
  </conditionalFormatting>
  <conditionalFormatting sqref="N12">
    <cfRule type="expression" dxfId="467" priority="12">
      <formula>AND(NOT(ISBLANK(O12)),ISBLANK(N12))</formula>
    </cfRule>
  </conditionalFormatting>
  <conditionalFormatting sqref="O12">
    <cfRule type="expression" dxfId="466" priority="11">
      <formula>AND(NOT(ISBLANK(N12)),ISBLANK(O12))</formula>
    </cfRule>
  </conditionalFormatting>
  <conditionalFormatting sqref="R12">
    <cfRule type="expression" dxfId="465" priority="10">
      <formula>AND(NOT(ISBLANK(S12)),ISBLANK(R12))</formula>
    </cfRule>
  </conditionalFormatting>
  <conditionalFormatting sqref="S12">
    <cfRule type="expression" dxfId="464" priority="9">
      <formula>AND(NOT(ISBLANK(R12)),ISBLANK(S12))</formula>
    </cfRule>
  </conditionalFormatting>
  <conditionalFormatting sqref="T12">
    <cfRule type="expression" dxfId="463" priority="8">
      <formula>AND(NOT(ISBLANK(U12)),ISBLANK(T12))</formula>
    </cfRule>
  </conditionalFormatting>
  <conditionalFormatting sqref="U12">
    <cfRule type="expression" dxfId="462" priority="7">
      <formula>AND(NOT(ISBLANK(T12)),ISBLANK(U12))</formula>
    </cfRule>
  </conditionalFormatting>
  <conditionalFormatting sqref="V12">
    <cfRule type="expression" dxfId="461" priority="6">
      <formula>AND(NOT(ISBLANK(W12)),ISBLANK(V12))</formula>
    </cfRule>
  </conditionalFormatting>
  <conditionalFormatting sqref="W12">
    <cfRule type="expression" dxfId="460" priority="5">
      <formula>AND(NOT(ISBLANK(V12)),ISBLANK(W12))</formula>
    </cfRule>
  </conditionalFormatting>
  <conditionalFormatting sqref="X12">
    <cfRule type="expression" dxfId="459" priority="4">
      <formula>AND(NOT(ISBLANK(Y12)),ISBLANK(X12))</formula>
    </cfRule>
  </conditionalFormatting>
  <conditionalFormatting sqref="Y12">
    <cfRule type="expression" dxfId="458" priority="3">
      <formula>AND(NOT(ISBLANK(X12)),ISBLANK(Y12))</formula>
    </cfRule>
  </conditionalFormatting>
  <conditionalFormatting sqref="D9 F9 H9 J9 L9 N9">
    <cfRule type="expression" dxfId="457" priority="2">
      <formula>AND(NOT(ISBLANK(E9)),ISBLANK(D9))</formula>
    </cfRule>
  </conditionalFormatting>
  <conditionalFormatting sqref="E9 G9 I9 K9 M9 O9">
    <cfRule type="expression" dxfId="456" priority="1">
      <formula>AND(NOT(ISBLANK(D9)),ISBLANK(E9))</formula>
    </cfRule>
  </conditionalFormatting>
  <dataValidations count="9">
    <dataValidation type="decimal" operator="greaterThanOrEqual" allowBlank="1" showInputMessage="1" showErrorMessage="1" sqref="AG11:AI12 AD11:AE12 AK14:AL14 AD10:AI10 AD14:AE14 AG14:AI14 AK10:AL12">
      <formula1>0</formula1>
    </dataValidation>
    <dataValidation operator="greaterThanOrEqual" allowBlank="1" showInputMessage="1" showErrorMessage="1" sqref="AD13:AI13 AL9 AF11:AF12 AD7:AI8 AK7:AL8 AF14 AD15:AI51 AK13:AL13 AK15:AL51"/>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R7:R51 T7:T51 X7:X51 V7:V51 L7:L51 N7:N51 D7:D51 F7:F51 H7:H51 J7:J51">
      <formula1>D7&gt;=E7</formula1>
    </dataValidation>
    <dataValidation type="custom" allowBlank="1" showInputMessage="1" showErrorMessage="1" errorTitle="FTE" error="The value entered in the FTE field must be less than or equal to the value entered in the headcount field." sqref="S7:S51 U7:U51 Y7:Y51 W7:W51 K7:K51 O7:O51 E7:E51 M7:M51 G7:G51 I7:I51">
      <formula1>E7&lt;=D7</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AO7:AP65535 AB6:AC51 AQ1:IV1048576 P7:Q65535"/>
    <dataValidation type="decimal" operator="greaterThan" allowBlank="1" showInputMessage="1" showErrorMessage="1" sqref="AD9:AI9 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AF10" activePane="bottomRight" state="frozen"/>
      <selection activeCell="A4" sqref="A4"/>
      <selection pane="topRight" activeCell="B4" sqref="B4"/>
      <selection pane="bottomLeft" activeCell="A7" sqref="A7"/>
      <selection pane="bottomRight" activeCell="A13" sqref="A13"/>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47" t="s">
        <v>2</v>
      </c>
      <c r="E6" s="147" t="s">
        <v>11</v>
      </c>
      <c r="F6" s="147" t="s">
        <v>2</v>
      </c>
      <c r="G6" s="147" t="s">
        <v>11</v>
      </c>
      <c r="H6" s="147" t="s">
        <v>2</v>
      </c>
      <c r="I6" s="147" t="s">
        <v>11</v>
      </c>
      <c r="J6" s="147" t="s">
        <v>2</v>
      </c>
      <c r="K6" s="147" t="s">
        <v>11</v>
      </c>
      <c r="L6" s="147" t="s">
        <v>2</v>
      </c>
      <c r="M6" s="147" t="s">
        <v>11</v>
      </c>
      <c r="N6" s="147" t="s">
        <v>2</v>
      </c>
      <c r="O6" s="147" t="s">
        <v>11</v>
      </c>
      <c r="P6" s="147" t="s">
        <v>2</v>
      </c>
      <c r="Q6" s="147" t="s">
        <v>11</v>
      </c>
      <c r="R6" s="148" t="s">
        <v>2</v>
      </c>
      <c r="S6" s="148" t="s">
        <v>11</v>
      </c>
      <c r="T6" s="148" t="s">
        <v>2</v>
      </c>
      <c r="U6" s="148" t="s">
        <v>11</v>
      </c>
      <c r="V6" s="148" t="s">
        <v>2</v>
      </c>
      <c r="W6" s="148" t="s">
        <v>11</v>
      </c>
      <c r="X6" s="148" t="s">
        <v>2</v>
      </c>
      <c r="Y6" s="148" t="s">
        <v>11</v>
      </c>
      <c r="Z6" s="148" t="s">
        <v>2</v>
      </c>
      <c r="AA6" s="148" t="s">
        <v>11</v>
      </c>
      <c r="AB6" s="67" t="s">
        <v>2</v>
      </c>
      <c r="AC6" s="146" t="s">
        <v>11</v>
      </c>
      <c r="AD6" s="231"/>
      <c r="AE6" s="231"/>
      <c r="AF6" s="231"/>
      <c r="AG6" s="231"/>
      <c r="AH6" s="231"/>
      <c r="AI6" s="231"/>
      <c r="AJ6" s="234"/>
      <c r="AK6" s="231"/>
      <c r="AL6" s="231"/>
      <c r="AM6" s="231"/>
      <c r="AN6" s="227"/>
      <c r="AO6" s="231"/>
      <c r="AP6" s="231"/>
    </row>
    <row r="7" spans="1:42" ht="30" x14ac:dyDescent="0.2">
      <c r="A7" s="64" t="s">
        <v>55</v>
      </c>
      <c r="B7" s="20" t="s">
        <v>139</v>
      </c>
      <c r="C7" s="20" t="s">
        <v>55</v>
      </c>
      <c r="D7" s="137">
        <v>10004</v>
      </c>
      <c r="E7" s="138">
        <v>9541.3272972973009</v>
      </c>
      <c r="F7" s="138">
        <v>5496</v>
      </c>
      <c r="G7" s="138">
        <v>5361.1389189189194</v>
      </c>
      <c r="H7" s="138">
        <v>8338</v>
      </c>
      <c r="I7" s="138">
        <v>8155.6289189189201</v>
      </c>
      <c r="J7" s="138">
        <v>1469</v>
      </c>
      <c r="K7" s="138">
        <v>1445.1135135135103</v>
      </c>
      <c r="L7" s="138">
        <v>191</v>
      </c>
      <c r="M7" s="138">
        <v>188.30540540540503</v>
      </c>
      <c r="N7" s="138">
        <f>9586+1971</f>
        <v>11557</v>
      </c>
      <c r="O7" s="138">
        <f>9262.21891891892+1971</f>
        <v>11233.218918918919</v>
      </c>
      <c r="P7" s="53">
        <f t="shared" ref="P7:Q22" si="0">SUM(D7,F7,H7,J7,L7,N7)</f>
        <v>37055</v>
      </c>
      <c r="Q7" s="53">
        <f t="shared" si="0"/>
        <v>35924.732972972975</v>
      </c>
      <c r="R7" s="138">
        <v>47</v>
      </c>
      <c r="S7" s="138">
        <v>47</v>
      </c>
      <c r="T7" s="138">
        <v>293</v>
      </c>
      <c r="U7" s="138">
        <v>292</v>
      </c>
      <c r="V7" s="139">
        <v>168</v>
      </c>
      <c r="W7" s="139">
        <v>167.121081081081</v>
      </c>
      <c r="X7" s="139">
        <v>26</v>
      </c>
      <c r="Y7" s="139">
        <v>26</v>
      </c>
      <c r="Z7" s="54">
        <f>SUM(R7,T7,V7,X7,)</f>
        <v>534</v>
      </c>
      <c r="AA7" s="90">
        <f>SUM(S7,U7,W7,Y7)</f>
        <v>532.121081081081</v>
      </c>
      <c r="AB7" s="55">
        <f>P7+Z7</f>
        <v>37589</v>
      </c>
      <c r="AC7" s="55">
        <f>Q7+AA7</f>
        <v>36456.854054054056</v>
      </c>
      <c r="AD7" s="87">
        <v>91311000</v>
      </c>
      <c r="AE7" s="88">
        <v>0</v>
      </c>
      <c r="AF7" s="88">
        <v>0</v>
      </c>
      <c r="AG7" s="88">
        <v>4610000</v>
      </c>
      <c r="AH7" s="88">
        <v>17877000</v>
      </c>
      <c r="AI7" s="88">
        <v>9521000</v>
      </c>
      <c r="AJ7" s="93">
        <f>SUM(AD7:AI7)</f>
        <v>123319000</v>
      </c>
      <c r="AK7" s="91">
        <v>-2115000</v>
      </c>
      <c r="AL7" s="91">
        <v>2872000</v>
      </c>
      <c r="AM7" s="92">
        <f>SUM(AK7:AL7)</f>
        <v>757000</v>
      </c>
      <c r="AN7" s="92">
        <f>SUM(AM7,AJ7)</f>
        <v>124076000</v>
      </c>
      <c r="AO7" s="51"/>
      <c r="AP7" s="51"/>
    </row>
    <row r="8" spans="1:42" ht="30" x14ac:dyDescent="0.2">
      <c r="A8" s="64" t="s">
        <v>331</v>
      </c>
      <c r="B8" s="20" t="s">
        <v>139</v>
      </c>
      <c r="C8" s="20" t="s">
        <v>55</v>
      </c>
      <c r="D8" s="137">
        <v>844</v>
      </c>
      <c r="E8" s="138">
        <v>802.42108108108107</v>
      </c>
      <c r="F8" s="138">
        <v>1497</v>
      </c>
      <c r="G8" s="138">
        <v>1447.1286486486501</v>
      </c>
      <c r="H8" s="138">
        <v>5671</v>
      </c>
      <c r="I8" s="138">
        <v>5529.6056756756798</v>
      </c>
      <c r="J8" s="138">
        <v>1281</v>
      </c>
      <c r="K8" s="138">
        <v>1262.70081081081</v>
      </c>
      <c r="L8" s="138">
        <v>127</v>
      </c>
      <c r="M8" s="138">
        <v>125.80567567567601</v>
      </c>
      <c r="N8" s="138">
        <f>1127+20</f>
        <v>1147</v>
      </c>
      <c r="O8" s="138">
        <f>1119.12162162162+20</f>
        <v>1139.1216216216201</v>
      </c>
      <c r="P8" s="53">
        <f t="shared" si="0"/>
        <v>10567</v>
      </c>
      <c r="Q8" s="53">
        <f t="shared" si="0"/>
        <v>10306.783513513516</v>
      </c>
      <c r="R8" s="138">
        <v>51</v>
      </c>
      <c r="S8" s="138">
        <v>51</v>
      </c>
      <c r="T8" s="138">
        <v>333</v>
      </c>
      <c r="U8" s="138">
        <v>333</v>
      </c>
      <c r="V8" s="139">
        <v>3</v>
      </c>
      <c r="W8" s="139">
        <v>3</v>
      </c>
      <c r="X8" s="139">
        <v>0</v>
      </c>
      <c r="Y8" s="139">
        <v>0</v>
      </c>
      <c r="Z8" s="54">
        <f t="shared" ref="Z8:Z51" si="1">SUM(R8,T8,V8,X8,)</f>
        <v>387</v>
      </c>
      <c r="AA8" s="54">
        <f t="shared" ref="AA8:AA51" si="2">SUM(S8,U8,W8,Y8)</f>
        <v>387</v>
      </c>
      <c r="AB8" s="55">
        <f t="shared" ref="AB8:AC51" si="3">P8+Z8</f>
        <v>10954</v>
      </c>
      <c r="AC8" s="55">
        <f t="shared" si="3"/>
        <v>10693.783513513516</v>
      </c>
      <c r="AD8" s="87">
        <v>30201000</v>
      </c>
      <c r="AE8" s="88">
        <v>0</v>
      </c>
      <c r="AF8" s="88">
        <v>0</v>
      </c>
      <c r="AG8" s="88">
        <v>519000</v>
      </c>
      <c r="AH8" s="88">
        <v>6172000</v>
      </c>
      <c r="AI8" s="88">
        <v>3138000</v>
      </c>
      <c r="AJ8" s="93">
        <f t="shared" ref="AJ8:AJ51" si="4">SUM(AD8:AI8)</f>
        <v>40030000</v>
      </c>
      <c r="AK8" s="91">
        <v>2745000</v>
      </c>
      <c r="AL8" s="91">
        <v>2555000</v>
      </c>
      <c r="AM8" s="92">
        <f t="shared" ref="AM8:AM51" si="5">SUM(AK8:AL8)</f>
        <v>5300000</v>
      </c>
      <c r="AN8" s="92">
        <f t="shared" ref="AN8:AN44" si="6">SUM(AM8,AJ8)</f>
        <v>45330000</v>
      </c>
      <c r="AO8" s="4"/>
      <c r="AP8" s="4"/>
    </row>
    <row r="9" spans="1:42" ht="50.25" customHeight="1" x14ac:dyDescent="0.2">
      <c r="A9" s="20" t="s">
        <v>294</v>
      </c>
      <c r="B9" s="20" t="s">
        <v>68</v>
      </c>
      <c r="C9" s="20" t="s">
        <v>55</v>
      </c>
      <c r="D9" s="137">
        <v>161</v>
      </c>
      <c r="E9" s="138">
        <v>158.4</v>
      </c>
      <c r="F9" s="138">
        <v>226</v>
      </c>
      <c r="G9" s="138">
        <v>215.03</v>
      </c>
      <c r="H9" s="138">
        <v>1746</v>
      </c>
      <c r="I9" s="138">
        <v>1682.79</v>
      </c>
      <c r="J9" s="138">
        <v>1576</v>
      </c>
      <c r="K9" s="138">
        <v>1501.24</v>
      </c>
      <c r="L9" s="138">
        <v>35</v>
      </c>
      <c r="M9" s="138">
        <v>31.22</v>
      </c>
      <c r="N9" s="138">
        <v>0</v>
      </c>
      <c r="O9" s="138">
        <v>0</v>
      </c>
      <c r="P9" s="53">
        <f t="shared" si="0"/>
        <v>3744</v>
      </c>
      <c r="Q9" s="53">
        <f t="shared" si="0"/>
        <v>3588.68</v>
      </c>
      <c r="R9" s="105">
        <v>0</v>
      </c>
      <c r="S9" s="105">
        <v>0</v>
      </c>
      <c r="T9" s="105">
        <v>0</v>
      </c>
      <c r="U9" s="105">
        <v>0</v>
      </c>
      <c r="V9" s="105">
        <v>171</v>
      </c>
      <c r="W9" s="106">
        <v>161</v>
      </c>
      <c r="X9" s="105">
        <v>0</v>
      </c>
      <c r="Y9" s="105">
        <v>0</v>
      </c>
      <c r="Z9" s="54">
        <f t="shared" si="1"/>
        <v>171</v>
      </c>
      <c r="AA9" s="90">
        <f t="shared" si="2"/>
        <v>161</v>
      </c>
      <c r="AB9" s="55">
        <f t="shared" si="3"/>
        <v>3915</v>
      </c>
      <c r="AC9" s="55">
        <f t="shared" si="3"/>
        <v>3749.68</v>
      </c>
      <c r="AD9" s="107">
        <v>11268571.1</v>
      </c>
      <c r="AE9" s="108">
        <v>98585.83</v>
      </c>
      <c r="AF9" s="108">
        <v>-250</v>
      </c>
      <c r="AG9" s="108">
        <v>252314.33</v>
      </c>
      <c r="AH9" s="108">
        <v>2421972.39</v>
      </c>
      <c r="AI9" s="108">
        <v>1267563.42</v>
      </c>
      <c r="AJ9" s="93">
        <f t="shared" si="4"/>
        <v>15308757.07</v>
      </c>
      <c r="AK9" s="124">
        <v>1181818.8799999999</v>
      </c>
      <c r="AL9" s="110">
        <v>0</v>
      </c>
      <c r="AM9" s="92">
        <f t="shared" si="5"/>
        <v>1181818.8799999999</v>
      </c>
      <c r="AN9" s="92">
        <f t="shared" si="6"/>
        <v>16490575.949999999</v>
      </c>
      <c r="AO9" s="4"/>
      <c r="AP9" s="135"/>
    </row>
    <row r="10" spans="1:42" ht="45" x14ac:dyDescent="0.2">
      <c r="A10" s="20" t="s">
        <v>192</v>
      </c>
      <c r="B10" s="20" t="s">
        <v>134</v>
      </c>
      <c r="C10" s="20" t="s">
        <v>55</v>
      </c>
      <c r="D10" s="104">
        <v>116</v>
      </c>
      <c r="E10" s="106">
        <v>113.34</v>
      </c>
      <c r="F10" s="105">
        <v>280</v>
      </c>
      <c r="G10" s="106">
        <v>265.73</v>
      </c>
      <c r="H10" s="105">
        <v>420</v>
      </c>
      <c r="I10" s="106">
        <v>410.16</v>
      </c>
      <c r="J10" s="105">
        <v>56</v>
      </c>
      <c r="K10" s="106">
        <v>55.54</v>
      </c>
      <c r="L10" s="105">
        <v>4</v>
      </c>
      <c r="M10" s="105">
        <v>4</v>
      </c>
      <c r="N10" s="105">
        <v>0</v>
      </c>
      <c r="O10" s="105">
        <v>0</v>
      </c>
      <c r="P10" s="53">
        <f t="shared" si="0"/>
        <v>876</v>
      </c>
      <c r="Q10" s="53">
        <f t="shared" si="0"/>
        <v>848.77</v>
      </c>
      <c r="R10" s="105">
        <v>19</v>
      </c>
      <c r="S10" s="105">
        <v>19</v>
      </c>
      <c r="T10" s="105">
        <v>0</v>
      </c>
      <c r="U10" s="105">
        <v>0</v>
      </c>
      <c r="V10" s="105">
        <v>18</v>
      </c>
      <c r="W10" s="106">
        <v>17.2</v>
      </c>
      <c r="X10" s="105">
        <v>0</v>
      </c>
      <c r="Y10" s="105">
        <v>0</v>
      </c>
      <c r="Z10" s="54">
        <f t="shared" si="1"/>
        <v>37</v>
      </c>
      <c r="AA10" s="90">
        <f t="shared" si="2"/>
        <v>36.200000000000003</v>
      </c>
      <c r="AB10" s="55">
        <f t="shared" si="3"/>
        <v>913</v>
      </c>
      <c r="AC10" s="55">
        <f t="shared" si="3"/>
        <v>884.97</v>
      </c>
      <c r="AD10" s="107">
        <v>2194457</v>
      </c>
      <c r="AE10" s="108">
        <v>52231</v>
      </c>
      <c r="AF10" s="108">
        <v>250</v>
      </c>
      <c r="AG10" s="108">
        <v>58026</v>
      </c>
      <c r="AH10" s="108">
        <v>468514</v>
      </c>
      <c r="AI10" s="108">
        <v>230837</v>
      </c>
      <c r="AJ10" s="93">
        <f t="shared" si="4"/>
        <v>3004315</v>
      </c>
      <c r="AK10" s="110">
        <v>249057</v>
      </c>
      <c r="AL10" s="110">
        <v>0</v>
      </c>
      <c r="AM10" s="92">
        <f t="shared" si="5"/>
        <v>249057</v>
      </c>
      <c r="AN10" s="92">
        <f t="shared" si="6"/>
        <v>3253372</v>
      </c>
      <c r="AO10" s="51"/>
      <c r="AP10" s="4"/>
    </row>
    <row r="11" spans="1:42" ht="45" x14ac:dyDescent="0.2">
      <c r="A11" s="20" t="s">
        <v>195</v>
      </c>
      <c r="B11" s="20" t="s">
        <v>134</v>
      </c>
      <c r="C11" s="20" t="s">
        <v>55</v>
      </c>
      <c r="D11" s="149">
        <v>63</v>
      </c>
      <c r="E11" s="106">
        <v>58.23</v>
      </c>
      <c r="F11" s="106">
        <v>64</v>
      </c>
      <c r="G11" s="106">
        <v>59.3</v>
      </c>
      <c r="H11" s="106">
        <v>25</v>
      </c>
      <c r="I11" s="106">
        <v>23.09</v>
      </c>
      <c r="J11" s="106">
        <v>8</v>
      </c>
      <c r="K11" s="106">
        <v>8</v>
      </c>
      <c r="L11" s="106">
        <v>3</v>
      </c>
      <c r="M11" s="106">
        <v>3</v>
      </c>
      <c r="N11" s="106">
        <v>0</v>
      </c>
      <c r="O11" s="106">
        <v>0</v>
      </c>
      <c r="P11" s="53">
        <f t="shared" si="0"/>
        <v>163</v>
      </c>
      <c r="Q11" s="53">
        <f t="shared" si="0"/>
        <v>151.62</v>
      </c>
      <c r="R11" s="150">
        <v>1</v>
      </c>
      <c r="S11" s="150">
        <v>0.6</v>
      </c>
      <c r="T11" s="105">
        <v>0</v>
      </c>
      <c r="U11" s="105">
        <v>0</v>
      </c>
      <c r="V11" s="105">
        <v>0</v>
      </c>
      <c r="W11" s="105">
        <v>0</v>
      </c>
      <c r="X11" s="105">
        <v>0</v>
      </c>
      <c r="Y11" s="105">
        <v>0</v>
      </c>
      <c r="Z11" s="54">
        <f t="shared" si="1"/>
        <v>1</v>
      </c>
      <c r="AA11" s="90">
        <f t="shared" si="2"/>
        <v>0.6</v>
      </c>
      <c r="AB11" s="55">
        <f t="shared" si="3"/>
        <v>164</v>
      </c>
      <c r="AC11" s="55">
        <f t="shared" si="3"/>
        <v>152.22</v>
      </c>
      <c r="AD11" s="151">
        <v>345908</v>
      </c>
      <c r="AE11" s="152">
        <v>806</v>
      </c>
      <c r="AF11" s="152">
        <v>0</v>
      </c>
      <c r="AG11" s="152">
        <v>1473</v>
      </c>
      <c r="AH11" s="152">
        <v>14499</v>
      </c>
      <c r="AI11" s="152">
        <v>33019</v>
      </c>
      <c r="AJ11" s="93">
        <f t="shared" si="4"/>
        <v>395705</v>
      </c>
      <c r="AK11" s="154">
        <v>819</v>
      </c>
      <c r="AL11" s="154">
        <v>0</v>
      </c>
      <c r="AM11" s="92">
        <f t="shared" si="5"/>
        <v>819</v>
      </c>
      <c r="AN11" s="92">
        <f t="shared" si="6"/>
        <v>396524</v>
      </c>
      <c r="AO11" s="153"/>
      <c r="AP11" s="153"/>
    </row>
    <row r="12" spans="1:42" ht="45" x14ac:dyDescent="0.2">
      <c r="A12" s="20" t="s">
        <v>193</v>
      </c>
      <c r="B12" s="20" t="s">
        <v>134</v>
      </c>
      <c r="C12" s="20" t="s">
        <v>55</v>
      </c>
      <c r="D12" s="104">
        <v>27</v>
      </c>
      <c r="E12" s="106">
        <v>20.81</v>
      </c>
      <c r="F12" s="105">
        <v>19</v>
      </c>
      <c r="G12" s="106">
        <v>17.97</v>
      </c>
      <c r="H12" s="105">
        <v>30</v>
      </c>
      <c r="I12" s="106">
        <v>27.88</v>
      </c>
      <c r="J12" s="105">
        <v>6</v>
      </c>
      <c r="K12" s="105">
        <v>6</v>
      </c>
      <c r="L12" s="105">
        <v>1</v>
      </c>
      <c r="M12" s="105">
        <v>1</v>
      </c>
      <c r="N12" s="105">
        <v>0</v>
      </c>
      <c r="O12" s="106">
        <v>0</v>
      </c>
      <c r="P12" s="53">
        <f t="shared" si="0"/>
        <v>83</v>
      </c>
      <c r="Q12" s="53">
        <f t="shared" si="0"/>
        <v>73.66</v>
      </c>
      <c r="R12" s="105">
        <v>0</v>
      </c>
      <c r="S12" s="105">
        <v>0</v>
      </c>
      <c r="T12" s="105">
        <v>0</v>
      </c>
      <c r="U12" s="105">
        <v>0</v>
      </c>
      <c r="V12" s="105">
        <v>3</v>
      </c>
      <c r="W12" s="105">
        <v>3</v>
      </c>
      <c r="X12" s="105">
        <v>0</v>
      </c>
      <c r="Y12" s="106">
        <v>0</v>
      </c>
      <c r="Z12" s="54">
        <f t="shared" si="1"/>
        <v>3</v>
      </c>
      <c r="AA12" s="90">
        <f t="shared" si="2"/>
        <v>3</v>
      </c>
      <c r="AB12" s="55">
        <f t="shared" si="3"/>
        <v>86</v>
      </c>
      <c r="AC12" s="55">
        <f t="shared" si="3"/>
        <v>76.66</v>
      </c>
      <c r="AD12" s="107">
        <v>202177.79</v>
      </c>
      <c r="AE12" s="108">
        <v>0</v>
      </c>
      <c r="AF12" s="108">
        <v>0</v>
      </c>
      <c r="AG12" s="108">
        <v>0</v>
      </c>
      <c r="AH12" s="108">
        <v>23790.37</v>
      </c>
      <c r="AI12" s="108">
        <v>20410.689999999999</v>
      </c>
      <c r="AJ12" s="93">
        <f t="shared" si="4"/>
        <v>246378.85</v>
      </c>
      <c r="AK12" s="110">
        <v>9440.119999999999</v>
      </c>
      <c r="AL12" s="110">
        <v>0</v>
      </c>
      <c r="AM12" s="92">
        <f t="shared" si="5"/>
        <v>9440.119999999999</v>
      </c>
      <c r="AN12" s="92">
        <f t="shared" si="6"/>
        <v>255818.97</v>
      </c>
      <c r="AO12" s="4"/>
      <c r="AP12" s="4"/>
    </row>
    <row r="13" spans="1:42" ht="45" x14ac:dyDescent="0.2">
      <c r="A13" s="20" t="s">
        <v>194</v>
      </c>
      <c r="B13" s="20" t="s">
        <v>134</v>
      </c>
      <c r="C13" s="20" t="s">
        <v>55</v>
      </c>
      <c r="D13" s="159">
        <v>229</v>
      </c>
      <c r="E13" s="106">
        <v>89.24</v>
      </c>
      <c r="F13" s="158">
        <v>73</v>
      </c>
      <c r="G13" s="106">
        <v>64.91</v>
      </c>
      <c r="H13" s="158">
        <v>45</v>
      </c>
      <c r="I13" s="106">
        <v>43.17</v>
      </c>
      <c r="J13" s="158">
        <v>0</v>
      </c>
      <c r="K13" s="158">
        <v>0</v>
      </c>
      <c r="L13" s="158">
        <v>4</v>
      </c>
      <c r="M13" s="158">
        <v>4</v>
      </c>
      <c r="N13" s="158">
        <v>0</v>
      </c>
      <c r="O13" s="106">
        <v>0</v>
      </c>
      <c r="P13" s="53">
        <f t="shared" si="0"/>
        <v>351</v>
      </c>
      <c r="Q13" s="53">
        <f t="shared" si="0"/>
        <v>201.32</v>
      </c>
      <c r="R13" s="161">
        <v>1</v>
      </c>
      <c r="S13" s="160">
        <v>0.5</v>
      </c>
      <c r="T13" s="161">
        <v>0</v>
      </c>
      <c r="U13" s="161">
        <v>0</v>
      </c>
      <c r="V13" s="161">
        <v>0</v>
      </c>
      <c r="W13" s="161">
        <v>0</v>
      </c>
      <c r="X13" s="161">
        <v>1</v>
      </c>
      <c r="Y13" s="160">
        <v>0.5</v>
      </c>
      <c r="Z13" s="54">
        <f t="shared" si="1"/>
        <v>2</v>
      </c>
      <c r="AA13" s="90">
        <f t="shared" si="2"/>
        <v>1</v>
      </c>
      <c r="AB13" s="55">
        <f t="shared" si="3"/>
        <v>353</v>
      </c>
      <c r="AC13" s="55">
        <f t="shared" si="3"/>
        <v>202.32</v>
      </c>
      <c r="AD13" s="87">
        <v>428416</v>
      </c>
      <c r="AE13" s="88">
        <v>33763</v>
      </c>
      <c r="AF13" s="88">
        <v>31293</v>
      </c>
      <c r="AG13" s="88">
        <v>0</v>
      </c>
      <c r="AH13" s="88">
        <v>0</v>
      </c>
      <c r="AI13" s="88">
        <v>0</v>
      </c>
      <c r="AJ13" s="93">
        <f t="shared" si="4"/>
        <v>493472</v>
      </c>
      <c r="AK13" s="91">
        <v>776</v>
      </c>
      <c r="AL13" s="91">
        <v>2250</v>
      </c>
      <c r="AM13" s="92">
        <f t="shared" si="5"/>
        <v>3026</v>
      </c>
      <c r="AN13" s="92">
        <f t="shared" si="6"/>
        <v>496498</v>
      </c>
      <c r="AO13" s="4"/>
      <c r="AP13" s="4"/>
    </row>
    <row r="14" spans="1:42" ht="30" x14ac:dyDescent="0.2">
      <c r="A14" s="64" t="s">
        <v>327</v>
      </c>
      <c r="B14" s="20" t="s">
        <v>68</v>
      </c>
      <c r="C14" s="20" t="s">
        <v>55</v>
      </c>
      <c r="D14" s="104">
        <v>72</v>
      </c>
      <c r="E14" s="106">
        <v>68.781082999999995</v>
      </c>
      <c r="F14" s="105">
        <v>303</v>
      </c>
      <c r="G14" s="106">
        <v>294.54946000000001</v>
      </c>
      <c r="H14" s="105">
        <v>40</v>
      </c>
      <c r="I14" s="105">
        <v>40</v>
      </c>
      <c r="J14" s="105">
        <v>10</v>
      </c>
      <c r="K14" s="105">
        <v>10</v>
      </c>
      <c r="L14" s="105">
        <v>1</v>
      </c>
      <c r="M14" s="105">
        <v>1</v>
      </c>
      <c r="N14" s="105">
        <v>0</v>
      </c>
      <c r="O14" s="105">
        <v>0</v>
      </c>
      <c r="P14" s="53">
        <f t="shared" si="0"/>
        <v>426</v>
      </c>
      <c r="Q14" s="53">
        <f t="shared" si="0"/>
        <v>414.33054300000003</v>
      </c>
      <c r="R14" s="105">
        <v>1</v>
      </c>
      <c r="S14" s="105">
        <v>1</v>
      </c>
      <c r="T14" s="105">
        <v>0</v>
      </c>
      <c r="U14" s="105">
        <v>0</v>
      </c>
      <c r="V14" s="105">
        <v>0</v>
      </c>
      <c r="W14" s="105">
        <v>0</v>
      </c>
      <c r="X14" s="105">
        <v>0</v>
      </c>
      <c r="Y14" s="105">
        <v>0</v>
      </c>
      <c r="Z14" s="54">
        <f t="shared" si="1"/>
        <v>1</v>
      </c>
      <c r="AA14" s="54">
        <f t="shared" si="2"/>
        <v>1</v>
      </c>
      <c r="AB14" s="55">
        <f t="shared" si="3"/>
        <v>427</v>
      </c>
      <c r="AC14" s="55">
        <f t="shared" si="3"/>
        <v>415.33054300000003</v>
      </c>
      <c r="AD14" s="107">
        <v>934623.70999999612</v>
      </c>
      <c r="AE14" s="108">
        <v>19737.349999999991</v>
      </c>
      <c r="AF14" s="108">
        <v>0</v>
      </c>
      <c r="AG14" s="108">
        <v>11385.519999999999</v>
      </c>
      <c r="AH14" s="108">
        <v>199675.09000000026</v>
      </c>
      <c r="AI14" s="108">
        <v>92799.209999999817</v>
      </c>
      <c r="AJ14" s="93">
        <f t="shared" si="4"/>
        <v>1258220.8799999962</v>
      </c>
      <c r="AK14" s="110">
        <v>2359.5</v>
      </c>
      <c r="AL14" s="110">
        <v>0</v>
      </c>
      <c r="AM14" s="92">
        <f t="shared" si="5"/>
        <v>2359.5</v>
      </c>
      <c r="AN14" s="92">
        <f t="shared" si="6"/>
        <v>1260580.3799999962</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ref="P23:Q51" si="7">SUM(D23,F23,H23,J23,L23,N23)</f>
        <v>0</v>
      </c>
      <c r="Q23" s="53">
        <f t="shared" si="7"/>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7"/>
        <v>0</v>
      </c>
      <c r="Q24" s="53">
        <f t="shared" si="7"/>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7"/>
        <v>0</v>
      </c>
      <c r="Q25" s="53">
        <f t="shared" si="7"/>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7"/>
        <v>0</v>
      </c>
      <c r="Q26" s="53">
        <f t="shared" si="7"/>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7"/>
        <v>0</v>
      </c>
      <c r="Q27" s="53">
        <f t="shared" si="7"/>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7"/>
        <v>0</v>
      </c>
      <c r="Q28" s="53">
        <f t="shared" si="7"/>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7"/>
        <v>0</v>
      </c>
      <c r="Q29" s="53">
        <f t="shared" si="7"/>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7"/>
        <v>0</v>
      </c>
      <c r="Q30" s="53">
        <f t="shared" si="7"/>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7"/>
        <v>0</v>
      </c>
      <c r="Q31" s="53">
        <f t="shared" si="7"/>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7"/>
        <v>0</v>
      </c>
      <c r="Q32" s="53">
        <f t="shared" si="7"/>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7"/>
        <v>0</v>
      </c>
      <c r="Q33" s="53">
        <f t="shared" si="7"/>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7"/>
        <v>0</v>
      </c>
      <c r="Q34" s="53">
        <f t="shared" si="7"/>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7"/>
        <v>0</v>
      </c>
      <c r="Q35" s="53">
        <f t="shared" si="7"/>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7"/>
        <v>0</v>
      </c>
      <c r="Q36" s="53">
        <f t="shared" si="7"/>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7"/>
        <v>0</v>
      </c>
      <c r="Q37" s="53">
        <f t="shared" si="7"/>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7"/>
        <v>0</v>
      </c>
      <c r="Q38" s="53">
        <f t="shared" si="7"/>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7"/>
        <v>0</v>
      </c>
      <c r="Q39" s="53">
        <f t="shared" si="7"/>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7"/>
        <v>0</v>
      </c>
      <c r="Q40" s="53">
        <f t="shared" si="7"/>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7"/>
        <v>0</v>
      </c>
      <c r="Q41" s="53">
        <f t="shared" si="7"/>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7"/>
        <v>0</v>
      </c>
      <c r="Q42" s="53">
        <f t="shared" si="7"/>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7"/>
        <v>0</v>
      </c>
      <c r="Q43" s="53">
        <f t="shared" si="7"/>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7"/>
        <v>0</v>
      </c>
      <c r="Q44" s="53">
        <f t="shared" si="7"/>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7"/>
        <v>0</v>
      </c>
      <c r="Q45" s="53">
        <f t="shared" si="7"/>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7"/>
        <v>0</v>
      </c>
      <c r="Q46" s="53">
        <f t="shared" si="7"/>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8">SUM(AM46,AJ46)</f>
        <v>0</v>
      </c>
      <c r="AO46" s="4"/>
      <c r="AP46" s="4"/>
    </row>
    <row r="47" spans="1:42" x14ac:dyDescent="0.2">
      <c r="A47" s="20"/>
      <c r="B47" s="20"/>
      <c r="C47" s="20"/>
      <c r="D47" s="102"/>
      <c r="E47" s="102"/>
      <c r="F47" s="102"/>
      <c r="G47" s="102"/>
      <c r="H47" s="102"/>
      <c r="I47" s="102"/>
      <c r="J47" s="102"/>
      <c r="K47" s="102"/>
      <c r="L47" s="102"/>
      <c r="M47" s="102"/>
      <c r="N47" s="102"/>
      <c r="O47" s="102"/>
      <c r="P47" s="53">
        <f t="shared" si="7"/>
        <v>0</v>
      </c>
      <c r="Q47" s="53">
        <f t="shared" si="7"/>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8"/>
        <v>0</v>
      </c>
      <c r="AO47" s="4"/>
      <c r="AP47" s="4"/>
    </row>
    <row r="48" spans="1:42" x14ac:dyDescent="0.2">
      <c r="A48" s="20"/>
      <c r="B48" s="20"/>
      <c r="C48" s="20"/>
      <c r="D48" s="102"/>
      <c r="E48" s="102"/>
      <c r="F48" s="102"/>
      <c r="G48" s="102"/>
      <c r="H48" s="102"/>
      <c r="I48" s="102"/>
      <c r="J48" s="102"/>
      <c r="K48" s="102"/>
      <c r="L48" s="102"/>
      <c r="M48" s="102"/>
      <c r="N48" s="102"/>
      <c r="O48" s="102"/>
      <c r="P48" s="53">
        <f t="shared" si="7"/>
        <v>0</v>
      </c>
      <c r="Q48" s="53">
        <f t="shared" si="7"/>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8"/>
        <v>0</v>
      </c>
      <c r="AO48" s="4"/>
      <c r="AP48" s="4"/>
    </row>
    <row r="49" spans="1:42" x14ac:dyDescent="0.2">
      <c r="A49" s="20"/>
      <c r="B49" s="20"/>
      <c r="C49" s="20"/>
      <c r="D49" s="102"/>
      <c r="E49" s="102"/>
      <c r="F49" s="102"/>
      <c r="G49" s="102"/>
      <c r="H49" s="102"/>
      <c r="I49" s="102"/>
      <c r="J49" s="102"/>
      <c r="K49" s="102"/>
      <c r="L49" s="102"/>
      <c r="M49" s="102"/>
      <c r="N49" s="102"/>
      <c r="O49" s="102"/>
      <c r="P49" s="53">
        <f t="shared" si="7"/>
        <v>0</v>
      </c>
      <c r="Q49" s="53">
        <f t="shared" si="7"/>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8"/>
        <v>0</v>
      </c>
      <c r="AO49" s="4"/>
      <c r="AP49" s="4"/>
    </row>
    <row r="50" spans="1:42" x14ac:dyDescent="0.2">
      <c r="A50" s="20"/>
      <c r="B50" s="20"/>
      <c r="C50" s="20"/>
      <c r="D50" s="102"/>
      <c r="E50" s="102"/>
      <c r="F50" s="102"/>
      <c r="G50" s="102"/>
      <c r="H50" s="102"/>
      <c r="I50" s="102"/>
      <c r="J50" s="102"/>
      <c r="K50" s="102"/>
      <c r="L50" s="102"/>
      <c r="M50" s="102"/>
      <c r="N50" s="102"/>
      <c r="O50" s="102"/>
      <c r="P50" s="53">
        <f t="shared" si="7"/>
        <v>0</v>
      </c>
      <c r="Q50" s="53">
        <f t="shared" si="7"/>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8"/>
        <v>0</v>
      </c>
      <c r="AO50" s="4"/>
      <c r="AP50" s="4"/>
    </row>
    <row r="51" spans="1:42" x14ac:dyDescent="0.2">
      <c r="A51" s="20"/>
      <c r="B51" s="20"/>
      <c r="C51" s="20"/>
      <c r="D51" s="102"/>
      <c r="E51" s="102"/>
      <c r="F51" s="102"/>
      <c r="G51" s="102"/>
      <c r="H51" s="102"/>
      <c r="I51" s="102"/>
      <c r="J51" s="102"/>
      <c r="K51" s="102"/>
      <c r="L51" s="102"/>
      <c r="M51" s="102"/>
      <c r="N51" s="102"/>
      <c r="O51" s="102"/>
      <c r="P51" s="53">
        <f t="shared" si="7"/>
        <v>0</v>
      </c>
      <c r="Q51" s="53">
        <f t="shared" si="7"/>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8"/>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455" priority="152">
      <formula>AND(NOT(ISBLANK($A7)),ISBLANK(B7))</formula>
    </cfRule>
  </conditionalFormatting>
  <conditionalFormatting sqref="C7:C51">
    <cfRule type="expression" dxfId="454" priority="151">
      <formula>AND(NOT(ISBLANK(A7)),ISBLANK(C7))</formula>
    </cfRule>
  </conditionalFormatting>
  <conditionalFormatting sqref="D7:D8 F7:F8 H7:H8 J7:J8 L7:L8 N7:N8 V7:V8 X7:X8 D15:D51">
    <cfRule type="expression" dxfId="453" priority="150">
      <formula>AND(NOT(ISBLANK(E7)),ISBLANK(D7))</formula>
    </cfRule>
  </conditionalFormatting>
  <conditionalFormatting sqref="E7:E8 G7:G8 I7:I8 K7:K8 M7:M8 O7:O8 W7:W8 Y7:Y8 E15:E51">
    <cfRule type="expression" dxfId="452" priority="149">
      <formula>AND(NOT(ISBLANK(D7)),ISBLANK(E7))</formula>
    </cfRule>
  </conditionalFormatting>
  <conditionalFormatting sqref="F15:F51">
    <cfRule type="expression" dxfId="451" priority="148">
      <formula>AND(NOT(ISBLANK(G15)),ISBLANK(F15))</formula>
    </cfRule>
  </conditionalFormatting>
  <conditionalFormatting sqref="G15:G51">
    <cfRule type="expression" dxfId="450" priority="147">
      <formula>AND(NOT(ISBLANK(F15)),ISBLANK(G15))</formula>
    </cfRule>
  </conditionalFormatting>
  <conditionalFormatting sqref="H15:H51">
    <cfRule type="expression" dxfId="449" priority="146">
      <formula>AND(NOT(ISBLANK(I15)),ISBLANK(H15))</formula>
    </cfRule>
  </conditionalFormatting>
  <conditionalFormatting sqref="I15:I51">
    <cfRule type="expression" dxfId="448" priority="145">
      <formula>AND(NOT(ISBLANK(H15)),ISBLANK(I15))</formula>
    </cfRule>
  </conditionalFormatting>
  <conditionalFormatting sqref="J15:J51">
    <cfRule type="expression" dxfId="447" priority="144">
      <formula>AND(NOT(ISBLANK(K15)),ISBLANK(J15))</formula>
    </cfRule>
  </conditionalFormatting>
  <conditionalFormatting sqref="K15:K51">
    <cfRule type="expression" dxfId="446" priority="143">
      <formula>AND(NOT(ISBLANK(J15)),ISBLANK(K15))</formula>
    </cfRule>
  </conditionalFormatting>
  <conditionalFormatting sqref="L15:L51">
    <cfRule type="expression" dxfId="445" priority="142">
      <formula>AND(NOT(ISBLANK(M15)),ISBLANK(L15))</formula>
    </cfRule>
  </conditionalFormatting>
  <conditionalFormatting sqref="M15:M51">
    <cfRule type="expression" dxfId="444" priority="141">
      <formula>AND(NOT(ISBLANK(L15)),ISBLANK(M15))</formula>
    </cfRule>
  </conditionalFormatting>
  <conditionalFormatting sqref="N15:N51">
    <cfRule type="expression" dxfId="443" priority="140">
      <formula>AND(NOT(ISBLANK(O15)),ISBLANK(N15))</formula>
    </cfRule>
  </conditionalFormatting>
  <conditionalFormatting sqref="O15:O51">
    <cfRule type="expression" dxfId="442" priority="139">
      <formula>AND(NOT(ISBLANK(N15)),ISBLANK(O15))</formula>
    </cfRule>
  </conditionalFormatting>
  <conditionalFormatting sqref="R15:R51 R7:Y7 R13:Y13">
    <cfRule type="expression" dxfId="441" priority="138">
      <formula>AND(NOT(ISBLANK(S7)),ISBLANK(R7))</formula>
    </cfRule>
  </conditionalFormatting>
  <conditionalFormatting sqref="S7 S13 S15:S51">
    <cfRule type="expression" dxfId="440" priority="137">
      <formula>AND(NOT(ISBLANK(R7)),ISBLANK(S7))</formula>
    </cfRule>
  </conditionalFormatting>
  <conditionalFormatting sqref="T7 T13 T15:T51">
    <cfRule type="expression" dxfId="439" priority="136">
      <formula>AND(NOT(ISBLANK(U7)),ISBLANK(T7))</formula>
    </cfRule>
  </conditionalFormatting>
  <conditionalFormatting sqref="U7 U13 U15:U51">
    <cfRule type="expression" dxfId="438" priority="135">
      <formula>AND(NOT(ISBLANK(T7)),ISBLANK(U7))</formula>
    </cfRule>
  </conditionalFormatting>
  <conditionalFormatting sqref="V13 V15:V51">
    <cfRule type="expression" dxfId="437" priority="134">
      <formula>AND(NOT(ISBLANK(W13)),ISBLANK(V13))</formula>
    </cfRule>
  </conditionalFormatting>
  <conditionalFormatting sqref="W13 W15:W51">
    <cfRule type="expression" dxfId="436" priority="133">
      <formula>AND(NOT(ISBLANK(V13)),ISBLANK(W13))</formula>
    </cfRule>
  </conditionalFormatting>
  <conditionalFormatting sqref="X13 X15:X51">
    <cfRule type="expression" dxfId="435" priority="132">
      <formula>AND(NOT(ISBLANK(Y13)),ISBLANK(X13))</formula>
    </cfRule>
  </conditionalFormatting>
  <conditionalFormatting sqref="Y13 Y15:Y51">
    <cfRule type="expression" dxfId="434" priority="131">
      <formula>AND(NOT(ISBLANK(X13)),ISBLANK(Y13))</formula>
    </cfRule>
  </conditionalFormatting>
  <conditionalFormatting sqref="R8:Y8">
    <cfRule type="expression" dxfId="433" priority="130">
      <formula>AND(NOT(ISBLANK(S8)),ISBLANK(R8))</formula>
    </cfRule>
  </conditionalFormatting>
  <conditionalFormatting sqref="S8">
    <cfRule type="expression" dxfId="432" priority="129">
      <formula>AND(NOT(ISBLANK(R8)),ISBLANK(S8))</formula>
    </cfRule>
  </conditionalFormatting>
  <conditionalFormatting sqref="T8">
    <cfRule type="expression" dxfId="431" priority="128">
      <formula>AND(NOT(ISBLANK(U8)),ISBLANK(T8))</formula>
    </cfRule>
  </conditionalFormatting>
  <conditionalFormatting sqref="U8">
    <cfRule type="expression" dxfId="430" priority="127">
      <formula>AND(NOT(ISBLANK(T8)),ISBLANK(U8))</formula>
    </cfRule>
  </conditionalFormatting>
  <conditionalFormatting sqref="R9">
    <cfRule type="expression" dxfId="429" priority="126">
      <formula>AND(NOT(ISBLANK(S9)),ISBLANK(R9))</formula>
    </cfRule>
  </conditionalFormatting>
  <conditionalFormatting sqref="S9">
    <cfRule type="expression" dxfId="428" priority="125">
      <formula>AND(NOT(ISBLANK(R9)),ISBLANK(S9))</formula>
    </cfRule>
  </conditionalFormatting>
  <conditionalFormatting sqref="T9">
    <cfRule type="expression" dxfId="427" priority="124">
      <formula>AND(NOT(ISBLANK(U9)),ISBLANK(T9))</formula>
    </cfRule>
  </conditionalFormatting>
  <conditionalFormatting sqref="U9">
    <cfRule type="expression" dxfId="426" priority="123">
      <formula>AND(NOT(ISBLANK(T9)),ISBLANK(U9))</formula>
    </cfRule>
  </conditionalFormatting>
  <conditionalFormatting sqref="V9">
    <cfRule type="expression" dxfId="425" priority="122">
      <formula>AND(NOT(ISBLANK(W9)),ISBLANK(V9))</formula>
    </cfRule>
  </conditionalFormatting>
  <conditionalFormatting sqref="W9">
    <cfRule type="expression" dxfId="424" priority="121">
      <formula>AND(NOT(ISBLANK(V9)),ISBLANK(W9))</formula>
    </cfRule>
  </conditionalFormatting>
  <conditionalFormatting sqref="X9">
    <cfRule type="expression" dxfId="423" priority="120">
      <formula>AND(NOT(ISBLANK(Y9)),ISBLANK(X9))</formula>
    </cfRule>
  </conditionalFormatting>
  <conditionalFormatting sqref="Y9">
    <cfRule type="expression" dxfId="422" priority="119">
      <formula>AND(NOT(ISBLANK(X9)),ISBLANK(Y9))</formula>
    </cfRule>
  </conditionalFormatting>
  <conditionalFormatting sqref="R9">
    <cfRule type="expression" dxfId="421" priority="118">
      <formula>AND(NOT(ISBLANK(S9)),ISBLANK(R9))</formula>
    </cfRule>
  </conditionalFormatting>
  <conditionalFormatting sqref="S9">
    <cfRule type="expression" dxfId="420" priority="117">
      <formula>AND(NOT(ISBLANK(R9)),ISBLANK(S9))</formula>
    </cfRule>
  </conditionalFormatting>
  <conditionalFormatting sqref="T9">
    <cfRule type="expression" dxfId="419" priority="116">
      <formula>AND(NOT(ISBLANK(U9)),ISBLANK(T9))</formula>
    </cfRule>
  </conditionalFormatting>
  <conditionalFormatting sqref="U9">
    <cfRule type="expression" dxfId="418" priority="115">
      <formula>AND(NOT(ISBLANK(T9)),ISBLANK(U9))</formula>
    </cfRule>
  </conditionalFormatting>
  <conditionalFormatting sqref="V9">
    <cfRule type="expression" dxfId="417" priority="114">
      <formula>AND(NOT(ISBLANK(W9)),ISBLANK(V9))</formula>
    </cfRule>
  </conditionalFormatting>
  <conditionalFormatting sqref="W9">
    <cfRule type="expression" dxfId="416" priority="113">
      <formula>AND(NOT(ISBLANK(V9)),ISBLANK(W9))</formula>
    </cfRule>
  </conditionalFormatting>
  <conditionalFormatting sqref="X9">
    <cfRule type="expression" dxfId="415" priority="112">
      <formula>AND(NOT(ISBLANK(Y9)),ISBLANK(X9))</formula>
    </cfRule>
  </conditionalFormatting>
  <conditionalFormatting sqref="Y9">
    <cfRule type="expression" dxfId="414" priority="111">
      <formula>AND(NOT(ISBLANK(X9)),ISBLANK(Y9))</formula>
    </cfRule>
  </conditionalFormatting>
  <conditionalFormatting sqref="R9">
    <cfRule type="expression" dxfId="413" priority="110">
      <formula>AND(NOT(ISBLANK(S9)),ISBLANK(R9))</formula>
    </cfRule>
  </conditionalFormatting>
  <conditionalFormatting sqref="S9">
    <cfRule type="expression" dxfId="412" priority="109">
      <formula>AND(NOT(ISBLANK(R9)),ISBLANK(S9))</formula>
    </cfRule>
  </conditionalFormatting>
  <conditionalFormatting sqref="T9">
    <cfRule type="expression" dxfId="411" priority="108">
      <formula>AND(NOT(ISBLANK(U9)),ISBLANK(T9))</formula>
    </cfRule>
  </conditionalFormatting>
  <conditionalFormatting sqref="U9">
    <cfRule type="expression" dxfId="410" priority="107">
      <formula>AND(NOT(ISBLANK(T9)),ISBLANK(U9))</formula>
    </cfRule>
  </conditionalFormatting>
  <conditionalFormatting sqref="V9">
    <cfRule type="expression" dxfId="409" priority="106">
      <formula>AND(NOT(ISBLANK(W9)),ISBLANK(V9))</formula>
    </cfRule>
  </conditionalFormatting>
  <conditionalFormatting sqref="W9">
    <cfRule type="expression" dxfId="408" priority="105">
      <formula>AND(NOT(ISBLANK(V9)),ISBLANK(W9))</formula>
    </cfRule>
  </conditionalFormatting>
  <conditionalFormatting sqref="X9">
    <cfRule type="expression" dxfId="407" priority="104">
      <formula>AND(NOT(ISBLANK(Y9)),ISBLANK(X9))</formula>
    </cfRule>
  </conditionalFormatting>
  <conditionalFormatting sqref="Y9">
    <cfRule type="expression" dxfId="406" priority="103">
      <formula>AND(NOT(ISBLANK(X9)),ISBLANK(Y9))</formula>
    </cfRule>
  </conditionalFormatting>
  <conditionalFormatting sqref="R9">
    <cfRule type="expression" dxfId="405" priority="102">
      <formula>AND(NOT(ISBLANK(S9)),ISBLANK(R9))</formula>
    </cfRule>
  </conditionalFormatting>
  <conditionalFormatting sqref="S9">
    <cfRule type="expression" dxfId="404" priority="101">
      <formula>AND(NOT(ISBLANK(R9)),ISBLANK(S9))</formula>
    </cfRule>
  </conditionalFormatting>
  <conditionalFormatting sqref="T9">
    <cfRule type="expression" dxfId="403" priority="100">
      <formula>AND(NOT(ISBLANK(U9)),ISBLANK(T9))</formula>
    </cfRule>
  </conditionalFormatting>
  <conditionalFormatting sqref="U9">
    <cfRule type="expression" dxfId="402" priority="99">
      <formula>AND(NOT(ISBLANK(T9)),ISBLANK(U9))</formula>
    </cfRule>
  </conditionalFormatting>
  <conditionalFormatting sqref="V9">
    <cfRule type="expression" dxfId="401" priority="98">
      <formula>AND(NOT(ISBLANK(W9)),ISBLANK(V9))</formula>
    </cfRule>
  </conditionalFormatting>
  <conditionalFormatting sqref="W9">
    <cfRule type="expression" dxfId="400" priority="97">
      <formula>AND(NOT(ISBLANK(V9)),ISBLANK(W9))</formula>
    </cfRule>
  </conditionalFormatting>
  <conditionalFormatting sqref="X9">
    <cfRule type="expression" dxfId="399" priority="96">
      <formula>AND(NOT(ISBLANK(Y9)),ISBLANK(X9))</formula>
    </cfRule>
  </conditionalFormatting>
  <conditionalFormatting sqref="Y9">
    <cfRule type="expression" dxfId="398" priority="95">
      <formula>AND(NOT(ISBLANK(X9)),ISBLANK(Y9))</formula>
    </cfRule>
  </conditionalFormatting>
  <conditionalFormatting sqref="D11">
    <cfRule type="expression" dxfId="397" priority="94">
      <formula>AND(NOT(ISBLANK(E11)),ISBLANK(D11))</formula>
    </cfRule>
  </conditionalFormatting>
  <conditionalFormatting sqref="E11">
    <cfRule type="expression" dxfId="396" priority="93">
      <formula>AND(NOT(ISBLANK(D11)),ISBLANK(E11))</formula>
    </cfRule>
  </conditionalFormatting>
  <conditionalFormatting sqref="F11">
    <cfRule type="expression" dxfId="395" priority="92">
      <formula>AND(NOT(ISBLANK(G11)),ISBLANK(F11))</formula>
    </cfRule>
  </conditionalFormatting>
  <conditionalFormatting sqref="G11">
    <cfRule type="expression" dxfId="394" priority="91">
      <formula>AND(NOT(ISBLANK(F11)),ISBLANK(G11))</formula>
    </cfRule>
  </conditionalFormatting>
  <conditionalFormatting sqref="H11">
    <cfRule type="expression" dxfId="393" priority="90">
      <formula>AND(NOT(ISBLANK(I11)),ISBLANK(H11))</formula>
    </cfRule>
  </conditionalFormatting>
  <conditionalFormatting sqref="I11">
    <cfRule type="expression" dxfId="392" priority="89">
      <formula>AND(NOT(ISBLANK(H11)),ISBLANK(I11))</formula>
    </cfRule>
  </conditionalFormatting>
  <conditionalFormatting sqref="J11">
    <cfRule type="expression" dxfId="391" priority="88">
      <formula>AND(NOT(ISBLANK(K11)),ISBLANK(J11))</formula>
    </cfRule>
  </conditionalFormatting>
  <conditionalFormatting sqref="K11">
    <cfRule type="expression" dxfId="390" priority="87">
      <formula>AND(NOT(ISBLANK(J11)),ISBLANK(K11))</formula>
    </cfRule>
  </conditionalFormatting>
  <conditionalFormatting sqref="L11">
    <cfRule type="expression" dxfId="389" priority="86">
      <formula>AND(NOT(ISBLANK(M11)),ISBLANK(L11))</formula>
    </cfRule>
  </conditionalFormatting>
  <conditionalFormatting sqref="M11">
    <cfRule type="expression" dxfId="388" priority="85">
      <formula>AND(NOT(ISBLANK(L11)),ISBLANK(M11))</formula>
    </cfRule>
  </conditionalFormatting>
  <conditionalFormatting sqref="N11">
    <cfRule type="expression" dxfId="387" priority="84">
      <formula>AND(NOT(ISBLANK(O11)),ISBLANK(N11))</formula>
    </cfRule>
  </conditionalFormatting>
  <conditionalFormatting sqref="O11">
    <cfRule type="expression" dxfId="386" priority="83">
      <formula>AND(NOT(ISBLANK(N11)),ISBLANK(O11))</formula>
    </cfRule>
  </conditionalFormatting>
  <conditionalFormatting sqref="R11">
    <cfRule type="expression" dxfId="385" priority="82">
      <formula>AND(NOT(ISBLANK(S11)),ISBLANK(R11))</formula>
    </cfRule>
  </conditionalFormatting>
  <conditionalFormatting sqref="S11">
    <cfRule type="expression" dxfId="384" priority="81">
      <formula>AND(NOT(ISBLANK(R11)),ISBLANK(S11))</formula>
    </cfRule>
  </conditionalFormatting>
  <conditionalFormatting sqref="T11">
    <cfRule type="expression" dxfId="383" priority="80">
      <formula>AND(NOT(ISBLANK(U11)),ISBLANK(T11))</formula>
    </cfRule>
  </conditionalFormatting>
  <conditionalFormatting sqref="U11">
    <cfRule type="expression" dxfId="382" priority="79">
      <formula>AND(NOT(ISBLANK(T11)),ISBLANK(U11))</formula>
    </cfRule>
  </conditionalFormatting>
  <conditionalFormatting sqref="V11">
    <cfRule type="expression" dxfId="381" priority="78">
      <formula>AND(NOT(ISBLANK(W11)),ISBLANK(V11))</formula>
    </cfRule>
  </conditionalFormatting>
  <conditionalFormatting sqref="W11">
    <cfRule type="expression" dxfId="380" priority="77">
      <formula>AND(NOT(ISBLANK(V11)),ISBLANK(W11))</formula>
    </cfRule>
  </conditionalFormatting>
  <conditionalFormatting sqref="X11">
    <cfRule type="expression" dxfId="379" priority="76">
      <formula>AND(NOT(ISBLANK(Y11)),ISBLANK(X11))</formula>
    </cfRule>
  </conditionalFormatting>
  <conditionalFormatting sqref="Y11">
    <cfRule type="expression" dxfId="378" priority="75">
      <formula>AND(NOT(ISBLANK(X11)),ISBLANK(Y11))</formula>
    </cfRule>
  </conditionalFormatting>
  <conditionalFormatting sqref="D10">
    <cfRule type="expression" dxfId="377" priority="74">
      <formula>AND(NOT(ISBLANK(E10)),ISBLANK(D10))</formula>
    </cfRule>
  </conditionalFormatting>
  <conditionalFormatting sqref="E10">
    <cfRule type="expression" dxfId="376" priority="73">
      <formula>AND(NOT(ISBLANK(D10)),ISBLANK(E10))</formula>
    </cfRule>
  </conditionalFormatting>
  <conditionalFormatting sqref="F10">
    <cfRule type="expression" dxfId="375" priority="72">
      <formula>AND(NOT(ISBLANK(G10)),ISBLANK(F10))</formula>
    </cfRule>
  </conditionalFormatting>
  <conditionalFormatting sqref="G10">
    <cfRule type="expression" dxfId="374" priority="71">
      <formula>AND(NOT(ISBLANK(F10)),ISBLANK(G10))</formula>
    </cfRule>
  </conditionalFormatting>
  <conditionalFormatting sqref="H10">
    <cfRule type="expression" dxfId="373" priority="70">
      <formula>AND(NOT(ISBLANK(I10)),ISBLANK(H10))</formula>
    </cfRule>
  </conditionalFormatting>
  <conditionalFormatting sqref="I10">
    <cfRule type="expression" dxfId="372" priority="69">
      <formula>AND(NOT(ISBLANK(H10)),ISBLANK(I10))</formula>
    </cfRule>
  </conditionalFormatting>
  <conditionalFormatting sqref="J10">
    <cfRule type="expression" dxfId="371" priority="68">
      <formula>AND(NOT(ISBLANK(K10)),ISBLANK(J10))</formula>
    </cfRule>
  </conditionalFormatting>
  <conditionalFormatting sqref="K10">
    <cfRule type="expression" dxfId="370" priority="67">
      <formula>AND(NOT(ISBLANK(J10)),ISBLANK(K10))</formula>
    </cfRule>
  </conditionalFormatting>
  <conditionalFormatting sqref="L10">
    <cfRule type="expression" dxfId="369" priority="66">
      <formula>AND(NOT(ISBLANK(M10)),ISBLANK(L10))</formula>
    </cfRule>
  </conditionalFormatting>
  <conditionalFormatting sqref="M10">
    <cfRule type="expression" dxfId="368" priority="65">
      <formula>AND(NOT(ISBLANK(L10)),ISBLANK(M10))</formula>
    </cfRule>
  </conditionalFormatting>
  <conditionalFormatting sqref="N10">
    <cfRule type="expression" dxfId="367" priority="64">
      <formula>AND(NOT(ISBLANK(O10)),ISBLANK(N10))</formula>
    </cfRule>
  </conditionalFormatting>
  <conditionalFormatting sqref="O10">
    <cfRule type="expression" dxfId="366" priority="63">
      <formula>AND(NOT(ISBLANK(N10)),ISBLANK(O10))</formula>
    </cfRule>
  </conditionalFormatting>
  <conditionalFormatting sqref="R10">
    <cfRule type="expression" dxfId="365" priority="62">
      <formula>AND(NOT(ISBLANK(S10)),ISBLANK(R10))</formula>
    </cfRule>
  </conditionalFormatting>
  <conditionalFormatting sqref="S10">
    <cfRule type="expression" dxfId="364" priority="61">
      <formula>AND(NOT(ISBLANK(R10)),ISBLANK(S10))</formula>
    </cfRule>
  </conditionalFormatting>
  <conditionalFormatting sqref="T10">
    <cfRule type="expression" dxfId="363" priority="60">
      <formula>AND(NOT(ISBLANK(U10)),ISBLANK(T10))</formula>
    </cfRule>
  </conditionalFormatting>
  <conditionalFormatting sqref="U10">
    <cfRule type="expression" dxfId="362" priority="59">
      <formula>AND(NOT(ISBLANK(T10)),ISBLANK(U10))</formula>
    </cfRule>
  </conditionalFormatting>
  <conditionalFormatting sqref="V10">
    <cfRule type="expression" dxfId="361" priority="58">
      <formula>AND(NOT(ISBLANK(W10)),ISBLANK(V10))</formula>
    </cfRule>
  </conditionalFormatting>
  <conditionalFormatting sqref="W10">
    <cfRule type="expression" dxfId="360" priority="57">
      <formula>AND(NOT(ISBLANK(V10)),ISBLANK(W10))</formula>
    </cfRule>
  </conditionalFormatting>
  <conditionalFormatting sqref="X10">
    <cfRule type="expression" dxfId="359" priority="56">
      <formula>AND(NOT(ISBLANK(Y10)),ISBLANK(X10))</formula>
    </cfRule>
  </conditionalFormatting>
  <conditionalFormatting sqref="Y10">
    <cfRule type="expression" dxfId="358" priority="55">
      <formula>AND(NOT(ISBLANK(X10)),ISBLANK(Y10))</formula>
    </cfRule>
  </conditionalFormatting>
  <conditionalFormatting sqref="D14">
    <cfRule type="expression" dxfId="357" priority="54">
      <formula>AND(NOT(ISBLANK(E14)),ISBLANK(D14))</formula>
    </cfRule>
  </conditionalFormatting>
  <conditionalFormatting sqref="E14">
    <cfRule type="expression" dxfId="356" priority="53">
      <formula>AND(NOT(ISBLANK(D14)),ISBLANK(E14))</formula>
    </cfRule>
  </conditionalFormatting>
  <conditionalFormatting sqref="F14">
    <cfRule type="expression" dxfId="355" priority="52">
      <formula>AND(NOT(ISBLANK(G14)),ISBLANK(F14))</formula>
    </cfRule>
  </conditionalFormatting>
  <conditionalFormatting sqref="G14">
    <cfRule type="expression" dxfId="354" priority="51">
      <formula>AND(NOT(ISBLANK(F14)),ISBLANK(G14))</formula>
    </cfRule>
  </conditionalFormatting>
  <conditionalFormatting sqref="H14">
    <cfRule type="expression" dxfId="353" priority="50">
      <formula>AND(NOT(ISBLANK(I14)),ISBLANK(H14))</formula>
    </cfRule>
  </conditionalFormatting>
  <conditionalFormatting sqref="I14">
    <cfRule type="expression" dxfId="352" priority="49">
      <formula>AND(NOT(ISBLANK(H14)),ISBLANK(I14))</formula>
    </cfRule>
  </conditionalFormatting>
  <conditionalFormatting sqref="J14">
    <cfRule type="expression" dxfId="351" priority="48">
      <formula>AND(NOT(ISBLANK(K14)),ISBLANK(J14))</formula>
    </cfRule>
  </conditionalFormatting>
  <conditionalFormatting sqref="K14">
    <cfRule type="expression" dxfId="350" priority="47">
      <formula>AND(NOT(ISBLANK(J14)),ISBLANK(K14))</formula>
    </cfRule>
  </conditionalFormatting>
  <conditionalFormatting sqref="L14">
    <cfRule type="expression" dxfId="349" priority="46">
      <formula>AND(NOT(ISBLANK(M14)),ISBLANK(L14))</formula>
    </cfRule>
  </conditionalFormatting>
  <conditionalFormatting sqref="M14">
    <cfRule type="expression" dxfId="348" priority="45">
      <formula>AND(NOT(ISBLANK(L14)),ISBLANK(M14))</formula>
    </cfRule>
  </conditionalFormatting>
  <conditionalFormatting sqref="N14">
    <cfRule type="expression" dxfId="347" priority="44">
      <formula>AND(NOT(ISBLANK(O14)),ISBLANK(N14))</formula>
    </cfRule>
  </conditionalFormatting>
  <conditionalFormatting sqref="O14">
    <cfRule type="expression" dxfId="346" priority="43">
      <formula>AND(NOT(ISBLANK(N14)),ISBLANK(O14))</formula>
    </cfRule>
  </conditionalFormatting>
  <conditionalFormatting sqref="R14">
    <cfRule type="expression" dxfId="345" priority="42">
      <formula>AND(NOT(ISBLANK(S14)),ISBLANK(R14))</formula>
    </cfRule>
  </conditionalFormatting>
  <conditionalFormatting sqref="S14">
    <cfRule type="expression" dxfId="344" priority="41">
      <formula>AND(NOT(ISBLANK(R14)),ISBLANK(S14))</formula>
    </cfRule>
  </conditionalFormatting>
  <conditionalFormatting sqref="T14">
    <cfRule type="expression" dxfId="343" priority="40">
      <formula>AND(NOT(ISBLANK(U14)),ISBLANK(T14))</formula>
    </cfRule>
  </conditionalFormatting>
  <conditionalFormatting sqref="U14">
    <cfRule type="expression" dxfId="342" priority="39">
      <formula>AND(NOT(ISBLANK(T14)),ISBLANK(U14))</formula>
    </cfRule>
  </conditionalFormatting>
  <conditionalFormatting sqref="V14">
    <cfRule type="expression" dxfId="341" priority="38">
      <formula>AND(NOT(ISBLANK(W14)),ISBLANK(V14))</formula>
    </cfRule>
  </conditionalFormatting>
  <conditionalFormatting sqref="W14">
    <cfRule type="expression" dxfId="340" priority="37">
      <formula>AND(NOT(ISBLANK(V14)),ISBLANK(W14))</formula>
    </cfRule>
  </conditionalFormatting>
  <conditionalFormatting sqref="X14">
    <cfRule type="expression" dxfId="339" priority="36">
      <formula>AND(NOT(ISBLANK(Y14)),ISBLANK(X14))</formula>
    </cfRule>
  </conditionalFormatting>
  <conditionalFormatting sqref="Y14">
    <cfRule type="expression" dxfId="338" priority="35">
      <formula>AND(NOT(ISBLANK(X14)),ISBLANK(Y14))</formula>
    </cfRule>
  </conditionalFormatting>
  <conditionalFormatting sqref="D12">
    <cfRule type="expression" dxfId="337" priority="34">
      <formula>AND(NOT(ISBLANK(E12)),ISBLANK(D12))</formula>
    </cfRule>
  </conditionalFormatting>
  <conditionalFormatting sqref="E12">
    <cfRule type="expression" dxfId="336" priority="33">
      <formula>AND(NOT(ISBLANK(D12)),ISBLANK(E12))</formula>
    </cfRule>
  </conditionalFormatting>
  <conditionalFormatting sqref="F12">
    <cfRule type="expression" dxfId="335" priority="32">
      <formula>AND(NOT(ISBLANK(G12)),ISBLANK(F12))</formula>
    </cfRule>
  </conditionalFormatting>
  <conditionalFormatting sqref="G12">
    <cfRule type="expression" dxfId="334" priority="31">
      <formula>AND(NOT(ISBLANK(F12)),ISBLANK(G12))</formula>
    </cfRule>
  </conditionalFormatting>
  <conditionalFormatting sqref="H12">
    <cfRule type="expression" dxfId="333" priority="30">
      <formula>AND(NOT(ISBLANK(I12)),ISBLANK(H12))</formula>
    </cfRule>
  </conditionalFormatting>
  <conditionalFormatting sqref="I12">
    <cfRule type="expression" dxfId="332" priority="29">
      <formula>AND(NOT(ISBLANK(H12)),ISBLANK(I12))</formula>
    </cfRule>
  </conditionalFormatting>
  <conditionalFormatting sqref="J12">
    <cfRule type="expression" dxfId="331" priority="28">
      <formula>AND(NOT(ISBLANK(K12)),ISBLANK(J12))</formula>
    </cfRule>
  </conditionalFormatting>
  <conditionalFormatting sqref="K12">
    <cfRule type="expression" dxfId="330" priority="27">
      <formula>AND(NOT(ISBLANK(J12)),ISBLANK(K12))</formula>
    </cfRule>
  </conditionalFormatting>
  <conditionalFormatting sqref="L12">
    <cfRule type="expression" dxfId="329" priority="26">
      <formula>AND(NOT(ISBLANK(M12)),ISBLANK(L12))</formula>
    </cfRule>
  </conditionalFormatting>
  <conditionalFormatting sqref="M12">
    <cfRule type="expression" dxfId="328" priority="25">
      <formula>AND(NOT(ISBLANK(L12)),ISBLANK(M12))</formula>
    </cfRule>
  </conditionalFormatting>
  <conditionalFormatting sqref="N12">
    <cfRule type="expression" dxfId="327" priority="24">
      <formula>AND(NOT(ISBLANK(O12)),ISBLANK(N12))</formula>
    </cfRule>
  </conditionalFormatting>
  <conditionalFormatting sqref="O12">
    <cfRule type="expression" dxfId="326" priority="23">
      <formula>AND(NOT(ISBLANK(N12)),ISBLANK(O12))</formula>
    </cfRule>
  </conditionalFormatting>
  <conditionalFormatting sqref="R12">
    <cfRule type="expression" dxfId="325" priority="22">
      <formula>AND(NOT(ISBLANK(S12)),ISBLANK(R12))</formula>
    </cfRule>
  </conditionalFormatting>
  <conditionalFormatting sqref="S12">
    <cfRule type="expression" dxfId="324" priority="21">
      <formula>AND(NOT(ISBLANK(R12)),ISBLANK(S12))</formula>
    </cfRule>
  </conditionalFormatting>
  <conditionalFormatting sqref="T12">
    <cfRule type="expression" dxfId="323" priority="20">
      <formula>AND(NOT(ISBLANK(U12)),ISBLANK(T12))</formula>
    </cfRule>
  </conditionalFormatting>
  <conditionalFormatting sqref="U12">
    <cfRule type="expression" dxfId="322" priority="19">
      <formula>AND(NOT(ISBLANK(T12)),ISBLANK(U12))</formula>
    </cfRule>
  </conditionalFormatting>
  <conditionalFormatting sqref="V12">
    <cfRule type="expression" dxfId="321" priority="18">
      <formula>AND(NOT(ISBLANK(W12)),ISBLANK(V12))</formula>
    </cfRule>
  </conditionalFormatting>
  <conditionalFormatting sqref="W12">
    <cfRule type="expression" dxfId="320" priority="17">
      <formula>AND(NOT(ISBLANK(V12)),ISBLANK(W12))</formula>
    </cfRule>
  </conditionalFormatting>
  <conditionalFormatting sqref="X12">
    <cfRule type="expression" dxfId="319" priority="16">
      <formula>AND(NOT(ISBLANK(Y12)),ISBLANK(X12))</formula>
    </cfRule>
  </conditionalFormatting>
  <conditionalFormatting sqref="Y12">
    <cfRule type="expression" dxfId="318" priority="15">
      <formula>AND(NOT(ISBLANK(X12)),ISBLANK(Y12))</formula>
    </cfRule>
  </conditionalFormatting>
  <conditionalFormatting sqref="D9 F9 H9 J9 L9 N9">
    <cfRule type="expression" dxfId="317" priority="14">
      <formula>AND(NOT(ISBLANK(E9)),ISBLANK(D9))</formula>
    </cfRule>
  </conditionalFormatting>
  <conditionalFormatting sqref="E9 G9 I9 K9 M9 O9">
    <cfRule type="expression" dxfId="316" priority="13">
      <formula>AND(NOT(ISBLANK(D9)),ISBLANK(E9))</formula>
    </cfRule>
  </conditionalFormatting>
  <conditionalFormatting sqref="D13">
    <cfRule type="expression" dxfId="315" priority="12">
      <formula>AND(NOT(ISBLANK(E13)),ISBLANK(D13))</formula>
    </cfRule>
  </conditionalFormatting>
  <conditionalFormatting sqref="E13">
    <cfRule type="expression" dxfId="314" priority="11">
      <formula>AND(NOT(ISBLANK(D13)),ISBLANK(E13))</formula>
    </cfRule>
  </conditionalFormatting>
  <conditionalFormatting sqref="F13">
    <cfRule type="expression" dxfId="313" priority="10">
      <formula>AND(NOT(ISBLANK(G13)),ISBLANK(F13))</formula>
    </cfRule>
  </conditionalFormatting>
  <conditionalFormatting sqref="G13">
    <cfRule type="expression" dxfId="312" priority="9">
      <formula>AND(NOT(ISBLANK(F13)),ISBLANK(G13))</formula>
    </cfRule>
  </conditionalFormatting>
  <conditionalFormatting sqref="H13">
    <cfRule type="expression" dxfId="311" priority="8">
      <formula>AND(NOT(ISBLANK(I13)),ISBLANK(H13))</formula>
    </cfRule>
  </conditionalFormatting>
  <conditionalFormatting sqref="I13">
    <cfRule type="expression" dxfId="310" priority="7">
      <formula>AND(NOT(ISBLANK(H13)),ISBLANK(I13))</formula>
    </cfRule>
  </conditionalFormatting>
  <conditionalFormatting sqref="J13">
    <cfRule type="expression" dxfId="309" priority="6">
      <formula>AND(NOT(ISBLANK(K13)),ISBLANK(J13))</formula>
    </cfRule>
  </conditionalFormatting>
  <conditionalFormatting sqref="K13">
    <cfRule type="expression" dxfId="308" priority="5">
      <formula>AND(NOT(ISBLANK(J13)),ISBLANK(K13))</formula>
    </cfRule>
  </conditionalFormatting>
  <conditionalFormatting sqref="L13">
    <cfRule type="expression" dxfId="307" priority="4">
      <formula>AND(NOT(ISBLANK(M13)),ISBLANK(L13))</formula>
    </cfRule>
  </conditionalFormatting>
  <conditionalFormatting sqref="M13">
    <cfRule type="expression" dxfId="306" priority="3">
      <formula>AND(NOT(ISBLANK(L13)),ISBLANK(M13))</formula>
    </cfRule>
  </conditionalFormatting>
  <conditionalFormatting sqref="N13">
    <cfRule type="expression" dxfId="305" priority="2">
      <formula>AND(NOT(ISBLANK(O13)),ISBLANK(N13))</formula>
    </cfRule>
  </conditionalFormatting>
  <conditionalFormatting sqref="O13">
    <cfRule type="expression" dxfId="304" priority="1">
      <formula>AND(NOT(ISBLANK(N13)),ISBLANK(O13))</formula>
    </cfRule>
  </conditionalFormatting>
  <dataValidations count="9">
    <dataValidation type="decimal" operator="greaterThan" allowBlank="1" showInputMessage="1" showErrorMessage="1" sqref="AD9:AI9 AK9">
      <formula1>0</formula1>
    </dataValidation>
    <dataValidation operator="lessThanOrEqual" allowBlank="1" showInputMessage="1" showErrorMessage="1" error="FTE cannot be greater than Headcount_x000a_" sqref="AO4:AP4 AB4 P5 A4:C4 R4 R52:AN65535 A52:O65535 AO7:AP65535 AB6:AC51 AQ1:IV1048576 P7:Q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custom" allowBlank="1" showInputMessage="1" showErrorMessage="1" errorTitle="FTE" error="The value entered in the FTE field must be less than or equal to the value entered in the headcount field." sqref="S7:S51 U7:U51 Y7:Y51 W7:W51 K7:K51 O7:O51 E7:E51 M7:M51 G7:G51 I7:I51">
      <formula1>E7&lt;=D7</formula1>
    </dataValidation>
    <dataValidation type="custom" allowBlank="1" showInputMessage="1" showErrorMessage="1" errorTitle="Headcount" error="The value entered in the headcount field must be greater than or equal to the value entered in the FTE field." sqref="R7:R51 T7:T51 X7:X51 V7:V51 L7:L51 N7:N51 D7:D51 F7:F51 H7:H51 J7:J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operator="greaterThanOrEqual" allowBlank="1" showInputMessage="1" showErrorMessage="1" sqref="AD13:AI13 AL9 AF11:AF12 AD7:AI8 AK7:AL8 AF14 AD15:AI51 AK13:AL13 AK15:AL51"/>
    <dataValidation type="decimal" operator="greaterThanOrEqual" allowBlank="1" showInputMessage="1" showErrorMessage="1" sqref="AG11:AI12 AD11:AE12 AK14:AL14 AD10:AI10 AD14:AE14 AG14:AI14 AK10:AL1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workbookViewId="0"/>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56" t="s">
        <v>2</v>
      </c>
      <c r="E6" s="156" t="s">
        <v>11</v>
      </c>
      <c r="F6" s="156" t="s">
        <v>2</v>
      </c>
      <c r="G6" s="156" t="s">
        <v>11</v>
      </c>
      <c r="H6" s="156" t="s">
        <v>2</v>
      </c>
      <c r="I6" s="156" t="s">
        <v>11</v>
      </c>
      <c r="J6" s="156" t="s">
        <v>2</v>
      </c>
      <c r="K6" s="156" t="s">
        <v>11</v>
      </c>
      <c r="L6" s="156" t="s">
        <v>2</v>
      </c>
      <c r="M6" s="156" t="s">
        <v>11</v>
      </c>
      <c r="N6" s="156" t="s">
        <v>2</v>
      </c>
      <c r="O6" s="156" t="s">
        <v>11</v>
      </c>
      <c r="P6" s="156" t="s">
        <v>2</v>
      </c>
      <c r="Q6" s="156" t="s">
        <v>11</v>
      </c>
      <c r="R6" s="157" t="s">
        <v>2</v>
      </c>
      <c r="S6" s="157" t="s">
        <v>11</v>
      </c>
      <c r="T6" s="157" t="s">
        <v>2</v>
      </c>
      <c r="U6" s="157" t="s">
        <v>11</v>
      </c>
      <c r="V6" s="157" t="s">
        <v>2</v>
      </c>
      <c r="W6" s="157" t="s">
        <v>11</v>
      </c>
      <c r="X6" s="157" t="s">
        <v>2</v>
      </c>
      <c r="Y6" s="157" t="s">
        <v>11</v>
      </c>
      <c r="Z6" s="157" t="s">
        <v>2</v>
      </c>
      <c r="AA6" s="157" t="s">
        <v>11</v>
      </c>
      <c r="AB6" s="67" t="s">
        <v>2</v>
      </c>
      <c r="AC6" s="155" t="s">
        <v>11</v>
      </c>
      <c r="AD6" s="231"/>
      <c r="AE6" s="231"/>
      <c r="AF6" s="231"/>
      <c r="AG6" s="231"/>
      <c r="AH6" s="231"/>
      <c r="AI6" s="231"/>
      <c r="AJ6" s="234"/>
      <c r="AK6" s="231"/>
      <c r="AL6" s="231"/>
      <c r="AM6" s="231"/>
      <c r="AN6" s="227"/>
      <c r="AO6" s="231"/>
      <c r="AP6" s="231"/>
    </row>
    <row r="7" spans="1:42" ht="30" x14ac:dyDescent="0.2">
      <c r="A7" s="64" t="s">
        <v>55</v>
      </c>
      <c r="B7" s="20" t="s">
        <v>139</v>
      </c>
      <c r="C7" s="20" t="s">
        <v>55</v>
      </c>
      <c r="D7" s="137">
        <v>10001</v>
      </c>
      <c r="E7" s="138">
        <v>9533.6613513513494</v>
      </c>
      <c r="F7" s="138">
        <v>5501</v>
      </c>
      <c r="G7" s="138">
        <v>5365.8048648648601</v>
      </c>
      <c r="H7" s="138">
        <v>8344</v>
      </c>
      <c r="I7" s="138">
        <v>8161.0935135135105</v>
      </c>
      <c r="J7" s="138">
        <v>1487</v>
      </c>
      <c r="K7" s="138">
        <v>1464.9818918918902</v>
      </c>
      <c r="L7" s="138">
        <v>193</v>
      </c>
      <c r="M7" s="138">
        <v>189.90540540540502</v>
      </c>
      <c r="N7" s="138">
        <f>9591+1980</f>
        <v>11571</v>
      </c>
      <c r="O7" s="138">
        <f>9263.99459459459+1980</f>
        <v>11243.994594594589</v>
      </c>
      <c r="P7" s="53">
        <f t="shared" ref="P7:Q22" si="0">SUM(D7,F7,H7,J7,L7,N7)</f>
        <v>37097</v>
      </c>
      <c r="Q7" s="53">
        <f t="shared" si="0"/>
        <v>35959.441621621605</v>
      </c>
      <c r="R7" s="138">
        <v>48</v>
      </c>
      <c r="S7" s="138">
        <v>48</v>
      </c>
      <c r="T7" s="138">
        <v>296</v>
      </c>
      <c r="U7" s="138">
        <v>295.19</v>
      </c>
      <c r="V7" s="139">
        <v>167</v>
      </c>
      <c r="W7" s="139">
        <v>166.121081081081</v>
      </c>
      <c r="X7" s="139">
        <v>25</v>
      </c>
      <c r="Y7" s="139">
        <v>25</v>
      </c>
      <c r="Z7" s="54">
        <f>SUM(R7,T7,V7,X7,)</f>
        <v>536</v>
      </c>
      <c r="AA7" s="90">
        <f>SUM(S7,U7,W7,Y7)</f>
        <v>534.31108108108106</v>
      </c>
      <c r="AB7" s="55">
        <f>P7+Z7</f>
        <v>37633</v>
      </c>
      <c r="AC7" s="55">
        <f>Q7+AA7</f>
        <v>36493.752702702688</v>
      </c>
      <c r="AD7" s="87">
        <v>121562701</v>
      </c>
      <c r="AE7" s="88">
        <v>0</v>
      </c>
      <c r="AF7" s="88">
        <v>0</v>
      </c>
      <c r="AG7" s="88">
        <v>3166316</v>
      </c>
      <c r="AH7" s="88">
        <v>23996521</v>
      </c>
      <c r="AI7" s="88">
        <v>12592168</v>
      </c>
      <c r="AJ7" s="93">
        <f>SUM(AD7:AI7)</f>
        <v>161317706</v>
      </c>
      <c r="AK7" s="91">
        <v>12913696</v>
      </c>
      <c r="AL7" s="91">
        <v>4124502</v>
      </c>
      <c r="AM7" s="92">
        <f>SUM(AK7:AL7)</f>
        <v>17038198</v>
      </c>
      <c r="AN7" s="92">
        <f>SUM(AM7,AJ7)</f>
        <v>178355904</v>
      </c>
      <c r="AO7" s="51"/>
      <c r="AP7" s="51"/>
    </row>
    <row r="8" spans="1:42" ht="30" x14ac:dyDescent="0.2">
      <c r="A8" s="64" t="s">
        <v>331</v>
      </c>
      <c r="B8" s="20" t="s">
        <v>139</v>
      </c>
      <c r="C8" s="20" t="s">
        <v>55</v>
      </c>
      <c r="D8" s="137">
        <v>882</v>
      </c>
      <c r="E8" s="138">
        <v>837.67729729729706</v>
      </c>
      <c r="F8" s="138">
        <v>1538</v>
      </c>
      <c r="G8" s="138">
        <v>1487.7772972973</v>
      </c>
      <c r="H8" s="138">
        <v>5722</v>
      </c>
      <c r="I8" s="138">
        <v>5581.0462162162203</v>
      </c>
      <c r="J8" s="138">
        <v>1308</v>
      </c>
      <c r="K8" s="138">
        <v>1289.5332432432401</v>
      </c>
      <c r="L8" s="138">
        <v>130</v>
      </c>
      <c r="M8" s="138">
        <v>129.02297297297298</v>
      </c>
      <c r="N8" s="138">
        <f>1117+20</f>
        <v>1137</v>
      </c>
      <c r="O8" s="138">
        <f>1109.51351351351+20</f>
        <v>1129.5135135135099</v>
      </c>
      <c r="P8" s="53">
        <f t="shared" si="0"/>
        <v>10717</v>
      </c>
      <c r="Q8" s="53">
        <f t="shared" si="0"/>
        <v>10454.570540540541</v>
      </c>
      <c r="R8" s="138">
        <v>21</v>
      </c>
      <c r="S8" s="138">
        <v>21</v>
      </c>
      <c r="T8" s="138">
        <v>383</v>
      </c>
      <c r="U8" s="138">
        <v>383</v>
      </c>
      <c r="V8" s="139">
        <v>4</v>
      </c>
      <c r="W8" s="139">
        <v>4</v>
      </c>
      <c r="X8" s="139">
        <v>0</v>
      </c>
      <c r="Y8" s="139">
        <v>0</v>
      </c>
      <c r="Z8" s="54">
        <f t="shared" ref="Z8:Z51" si="1">SUM(R8,T8,V8,X8,)</f>
        <v>408</v>
      </c>
      <c r="AA8" s="54">
        <f t="shared" ref="AA8:AA51" si="2">SUM(S8,U8,W8,Y8)</f>
        <v>408</v>
      </c>
      <c r="AB8" s="55">
        <f t="shared" ref="AB8:AC51" si="3">P8+Z8</f>
        <v>11125</v>
      </c>
      <c r="AC8" s="55">
        <f t="shared" si="3"/>
        <v>10862.570540540541</v>
      </c>
      <c r="AD8" s="87">
        <v>30790150</v>
      </c>
      <c r="AE8" s="88">
        <v>0</v>
      </c>
      <c r="AF8" s="88">
        <v>0</v>
      </c>
      <c r="AG8" s="88">
        <v>580283</v>
      </c>
      <c r="AH8" s="88">
        <v>6236890</v>
      </c>
      <c r="AI8" s="88">
        <v>3252663</v>
      </c>
      <c r="AJ8" s="93">
        <f t="shared" ref="AJ8:AJ51" si="4">SUM(AD8:AI8)</f>
        <v>40859986</v>
      </c>
      <c r="AK8" s="91">
        <v>4784115</v>
      </c>
      <c r="AL8" s="91">
        <v>1360102</v>
      </c>
      <c r="AM8" s="92">
        <f t="shared" ref="AM8:AM51" si="5">SUM(AK8:AL8)</f>
        <v>6144217</v>
      </c>
      <c r="AN8" s="92">
        <f t="shared" ref="AN8:AN44" si="6">SUM(AM8,AJ8)</f>
        <v>47004203</v>
      </c>
      <c r="AO8" s="4"/>
      <c r="AP8" s="4"/>
    </row>
    <row r="9" spans="1:42" ht="50.25" customHeight="1" x14ac:dyDescent="0.2">
      <c r="A9" s="20" t="s">
        <v>294</v>
      </c>
      <c r="B9" s="20" t="s">
        <v>68</v>
      </c>
      <c r="C9" s="20" t="s">
        <v>55</v>
      </c>
      <c r="D9" s="137">
        <v>167</v>
      </c>
      <c r="E9" s="138">
        <v>167</v>
      </c>
      <c r="F9" s="138">
        <v>223</v>
      </c>
      <c r="G9" s="138">
        <v>223</v>
      </c>
      <c r="H9" s="138">
        <v>1748</v>
      </c>
      <c r="I9" s="138">
        <v>1748</v>
      </c>
      <c r="J9" s="138">
        <v>1567</v>
      </c>
      <c r="K9" s="138">
        <v>1567</v>
      </c>
      <c r="L9" s="138">
        <v>36</v>
      </c>
      <c r="M9" s="138">
        <v>36</v>
      </c>
      <c r="N9" s="138">
        <v>0</v>
      </c>
      <c r="O9" s="138">
        <v>0</v>
      </c>
      <c r="P9" s="53">
        <f t="shared" si="0"/>
        <v>3741</v>
      </c>
      <c r="Q9" s="53">
        <f t="shared" si="0"/>
        <v>3741</v>
      </c>
      <c r="R9" s="158">
        <v>0</v>
      </c>
      <c r="S9" s="158">
        <v>0</v>
      </c>
      <c r="T9" s="158">
        <v>0</v>
      </c>
      <c r="U9" s="158">
        <v>0</v>
      </c>
      <c r="V9" s="158">
        <v>181</v>
      </c>
      <c r="W9" s="106">
        <v>170.2</v>
      </c>
      <c r="X9" s="158">
        <v>0</v>
      </c>
      <c r="Y9" s="158">
        <v>0</v>
      </c>
      <c r="Z9" s="54">
        <f t="shared" si="1"/>
        <v>181</v>
      </c>
      <c r="AA9" s="90">
        <f t="shared" si="2"/>
        <v>170.2</v>
      </c>
      <c r="AB9" s="55">
        <f t="shared" si="3"/>
        <v>3922</v>
      </c>
      <c r="AC9" s="55">
        <f t="shared" si="3"/>
        <v>3911.2</v>
      </c>
      <c r="AD9" s="107">
        <v>11311865.119999999</v>
      </c>
      <c r="AE9" s="108">
        <v>98685.1</v>
      </c>
      <c r="AF9" s="108">
        <v>44078</v>
      </c>
      <c r="AG9" s="108">
        <v>359617.43</v>
      </c>
      <c r="AH9" s="108">
        <v>2418605.39</v>
      </c>
      <c r="AI9" s="108">
        <v>1301683.32</v>
      </c>
      <c r="AJ9" s="93">
        <f t="shared" si="4"/>
        <v>15534534.359999999</v>
      </c>
      <c r="AK9" s="124">
        <v>979141.95</v>
      </c>
      <c r="AL9" s="110">
        <v>0</v>
      </c>
      <c r="AM9" s="92">
        <f t="shared" si="5"/>
        <v>979141.95</v>
      </c>
      <c r="AN9" s="92">
        <f t="shared" si="6"/>
        <v>16513676.309999999</v>
      </c>
      <c r="AO9" s="4"/>
      <c r="AP9" s="135"/>
    </row>
    <row r="10" spans="1:42" ht="45" x14ac:dyDescent="0.2">
      <c r="A10" s="20" t="s">
        <v>192</v>
      </c>
      <c r="B10" s="20" t="s">
        <v>134</v>
      </c>
      <c r="C10" s="20" t="s">
        <v>55</v>
      </c>
      <c r="D10" s="159">
        <v>114</v>
      </c>
      <c r="E10" s="106">
        <v>111.34</v>
      </c>
      <c r="F10" s="158">
        <v>271</v>
      </c>
      <c r="G10" s="106">
        <v>256.92</v>
      </c>
      <c r="H10" s="158">
        <v>431</v>
      </c>
      <c r="I10" s="106">
        <v>417.65</v>
      </c>
      <c r="J10" s="158">
        <v>57</v>
      </c>
      <c r="K10" s="106">
        <v>56.46</v>
      </c>
      <c r="L10" s="158">
        <v>4</v>
      </c>
      <c r="M10" s="158">
        <v>4</v>
      </c>
      <c r="N10" s="158">
        <v>0</v>
      </c>
      <c r="O10" s="158">
        <v>0</v>
      </c>
      <c r="P10" s="53">
        <f t="shared" si="0"/>
        <v>877</v>
      </c>
      <c r="Q10" s="53">
        <f t="shared" si="0"/>
        <v>846.37</v>
      </c>
      <c r="R10" s="158">
        <v>19</v>
      </c>
      <c r="S10" s="158">
        <v>19</v>
      </c>
      <c r="T10" s="158">
        <v>0</v>
      </c>
      <c r="U10" s="158">
        <v>0</v>
      </c>
      <c r="V10" s="158">
        <v>20</v>
      </c>
      <c r="W10" s="106">
        <v>19.2</v>
      </c>
      <c r="X10" s="158">
        <v>0</v>
      </c>
      <c r="Y10" s="158">
        <v>0</v>
      </c>
      <c r="Z10" s="54">
        <f t="shared" si="1"/>
        <v>39</v>
      </c>
      <c r="AA10" s="90">
        <f t="shared" si="2"/>
        <v>38.200000000000003</v>
      </c>
      <c r="AB10" s="55">
        <f t="shared" si="3"/>
        <v>916</v>
      </c>
      <c r="AC10" s="55">
        <f t="shared" si="3"/>
        <v>884.57</v>
      </c>
      <c r="AD10" s="107">
        <v>2194573</v>
      </c>
      <c r="AE10" s="108">
        <v>51775</v>
      </c>
      <c r="AF10" s="108">
        <v>0</v>
      </c>
      <c r="AG10" s="108">
        <v>46681</v>
      </c>
      <c r="AH10" s="108">
        <v>467946</v>
      </c>
      <c r="AI10" s="108">
        <v>229732</v>
      </c>
      <c r="AJ10" s="93">
        <f t="shared" si="4"/>
        <v>2990707</v>
      </c>
      <c r="AK10" s="110">
        <v>310392</v>
      </c>
      <c r="AL10" s="110">
        <v>0</v>
      </c>
      <c r="AM10" s="92">
        <f t="shared" si="5"/>
        <v>310392</v>
      </c>
      <c r="AN10" s="92">
        <f t="shared" si="6"/>
        <v>3301099</v>
      </c>
      <c r="AO10" s="51"/>
      <c r="AP10" s="4"/>
    </row>
    <row r="11" spans="1:42" ht="45" x14ac:dyDescent="0.2">
      <c r="A11" s="20" t="s">
        <v>195</v>
      </c>
      <c r="B11" s="20" t="s">
        <v>134</v>
      </c>
      <c r="C11" s="20" t="s">
        <v>55</v>
      </c>
      <c r="D11" s="149">
        <v>67</v>
      </c>
      <c r="E11" s="106">
        <v>58.54</v>
      </c>
      <c r="F11" s="106">
        <v>65</v>
      </c>
      <c r="G11" s="106">
        <v>59.3</v>
      </c>
      <c r="H11" s="106">
        <v>25</v>
      </c>
      <c r="I11" s="106">
        <v>23.09</v>
      </c>
      <c r="J11" s="106">
        <v>8</v>
      </c>
      <c r="K11" s="106">
        <v>8</v>
      </c>
      <c r="L11" s="106">
        <v>3</v>
      </c>
      <c r="M11" s="106">
        <v>3</v>
      </c>
      <c r="N11" s="106">
        <v>0</v>
      </c>
      <c r="O11" s="106">
        <v>0</v>
      </c>
      <c r="P11" s="53">
        <f t="shared" si="0"/>
        <v>168</v>
      </c>
      <c r="Q11" s="53">
        <f t="shared" si="0"/>
        <v>151.93</v>
      </c>
      <c r="R11" s="158">
        <v>1</v>
      </c>
      <c r="S11" s="158">
        <v>0.6</v>
      </c>
      <c r="T11" s="158">
        <v>0</v>
      </c>
      <c r="U11" s="158">
        <v>0</v>
      </c>
      <c r="V11" s="158">
        <v>0</v>
      </c>
      <c r="W11" s="158">
        <v>0</v>
      </c>
      <c r="X11" s="158">
        <v>0</v>
      </c>
      <c r="Y11" s="158">
        <v>0</v>
      </c>
      <c r="Z11" s="54">
        <f t="shared" si="1"/>
        <v>1</v>
      </c>
      <c r="AA11" s="90">
        <f t="shared" si="2"/>
        <v>0.6</v>
      </c>
      <c r="AB11" s="55">
        <f t="shared" si="3"/>
        <v>169</v>
      </c>
      <c r="AC11" s="55">
        <f t="shared" si="3"/>
        <v>152.53</v>
      </c>
      <c r="AD11" s="151">
        <v>356708</v>
      </c>
      <c r="AE11" s="152">
        <v>4642</v>
      </c>
      <c r="AF11" s="152">
        <v>0</v>
      </c>
      <c r="AG11" s="152">
        <v>1837</v>
      </c>
      <c r="AH11" s="152">
        <v>14775</v>
      </c>
      <c r="AI11" s="152">
        <v>34060</v>
      </c>
      <c r="AJ11" s="93">
        <f t="shared" si="4"/>
        <v>412022</v>
      </c>
      <c r="AK11" s="154">
        <v>2558</v>
      </c>
      <c r="AL11" s="154">
        <v>0</v>
      </c>
      <c r="AM11" s="92">
        <f t="shared" si="5"/>
        <v>2558</v>
      </c>
      <c r="AN11" s="92">
        <f t="shared" si="6"/>
        <v>414580</v>
      </c>
      <c r="AO11" s="154"/>
      <c r="AP11" s="154"/>
    </row>
    <row r="12" spans="1:42" ht="45" x14ac:dyDescent="0.2">
      <c r="A12" s="20" t="s">
        <v>193</v>
      </c>
      <c r="B12" s="20" t="s">
        <v>134</v>
      </c>
      <c r="C12" s="20" t="s">
        <v>55</v>
      </c>
      <c r="D12" s="159">
        <v>26</v>
      </c>
      <c r="E12" s="106">
        <v>19.809999999999999</v>
      </c>
      <c r="F12" s="158">
        <v>19</v>
      </c>
      <c r="G12" s="106">
        <v>17.97</v>
      </c>
      <c r="H12" s="158">
        <v>31</v>
      </c>
      <c r="I12" s="106">
        <v>28.48</v>
      </c>
      <c r="J12" s="158">
        <v>6</v>
      </c>
      <c r="K12" s="158">
        <v>6</v>
      </c>
      <c r="L12" s="158">
        <v>1</v>
      </c>
      <c r="M12" s="158">
        <v>1</v>
      </c>
      <c r="N12" s="158">
        <v>0</v>
      </c>
      <c r="O12" s="106">
        <v>0</v>
      </c>
      <c r="P12" s="53">
        <f t="shared" si="0"/>
        <v>83</v>
      </c>
      <c r="Q12" s="53">
        <f t="shared" si="0"/>
        <v>73.260000000000005</v>
      </c>
      <c r="R12" s="158">
        <v>0</v>
      </c>
      <c r="S12" s="158">
        <v>0</v>
      </c>
      <c r="T12" s="158">
        <v>0</v>
      </c>
      <c r="U12" s="158">
        <v>0</v>
      </c>
      <c r="V12" s="158">
        <v>3</v>
      </c>
      <c r="W12" s="158">
        <v>3</v>
      </c>
      <c r="X12" s="158">
        <v>0</v>
      </c>
      <c r="Y12" s="106">
        <v>0</v>
      </c>
      <c r="Z12" s="54">
        <f t="shared" si="1"/>
        <v>3</v>
      </c>
      <c r="AA12" s="90">
        <f t="shared" si="2"/>
        <v>3</v>
      </c>
      <c r="AB12" s="55">
        <f t="shared" si="3"/>
        <v>86</v>
      </c>
      <c r="AC12" s="55">
        <f t="shared" si="3"/>
        <v>76.260000000000005</v>
      </c>
      <c r="AD12" s="107">
        <v>202540.16</v>
      </c>
      <c r="AE12" s="108">
        <v>0</v>
      </c>
      <c r="AF12" s="108">
        <v>0</v>
      </c>
      <c r="AG12" s="108">
        <v>0</v>
      </c>
      <c r="AH12" s="108">
        <v>23079.68</v>
      </c>
      <c r="AI12" s="108">
        <v>20249.22</v>
      </c>
      <c r="AJ12" s="93">
        <f t="shared" si="4"/>
        <v>245869.06</v>
      </c>
      <c r="AK12" s="110">
        <v>10193.119999999999</v>
      </c>
      <c r="AL12" s="110">
        <v>0</v>
      </c>
      <c r="AM12" s="92">
        <f t="shared" si="5"/>
        <v>10193.119999999999</v>
      </c>
      <c r="AN12" s="92">
        <f t="shared" si="6"/>
        <v>256062.18</v>
      </c>
      <c r="AO12" s="4"/>
      <c r="AP12" s="4"/>
    </row>
    <row r="13" spans="1:42" ht="45" x14ac:dyDescent="0.2">
      <c r="A13" s="20" t="s">
        <v>194</v>
      </c>
      <c r="B13" s="20" t="s">
        <v>134</v>
      </c>
      <c r="C13" s="20" t="s">
        <v>55</v>
      </c>
      <c r="D13" s="159">
        <v>224</v>
      </c>
      <c r="E13" s="106">
        <v>88.01</v>
      </c>
      <c r="F13" s="158">
        <v>71</v>
      </c>
      <c r="G13" s="106">
        <v>64.91</v>
      </c>
      <c r="H13" s="158">
        <v>43</v>
      </c>
      <c r="I13" s="106">
        <v>42.17</v>
      </c>
      <c r="J13" s="158">
        <v>0</v>
      </c>
      <c r="K13" s="158">
        <v>0</v>
      </c>
      <c r="L13" s="158">
        <v>4</v>
      </c>
      <c r="M13" s="158">
        <v>4</v>
      </c>
      <c r="N13" s="158">
        <v>0</v>
      </c>
      <c r="O13" s="106">
        <v>0</v>
      </c>
      <c r="P13" s="53">
        <f t="shared" si="0"/>
        <v>342</v>
      </c>
      <c r="Q13" s="53">
        <f t="shared" si="0"/>
        <v>199.09000000000003</v>
      </c>
      <c r="R13" s="161">
        <v>0</v>
      </c>
      <c r="S13" s="160">
        <v>0</v>
      </c>
      <c r="T13" s="161">
        <v>0</v>
      </c>
      <c r="U13" s="161">
        <v>0</v>
      </c>
      <c r="V13" s="161">
        <v>0</v>
      </c>
      <c r="W13" s="161">
        <v>0</v>
      </c>
      <c r="X13" s="161">
        <v>1</v>
      </c>
      <c r="Y13" s="160">
        <v>0.4</v>
      </c>
      <c r="Z13" s="54">
        <f t="shared" si="1"/>
        <v>1</v>
      </c>
      <c r="AA13" s="90">
        <f t="shared" si="2"/>
        <v>0.4</v>
      </c>
      <c r="AB13" s="55">
        <f t="shared" si="3"/>
        <v>343</v>
      </c>
      <c r="AC13" s="55">
        <f t="shared" si="3"/>
        <v>199.49000000000004</v>
      </c>
      <c r="AD13" s="87">
        <v>408683.92</v>
      </c>
      <c r="AE13" s="88">
        <v>0</v>
      </c>
      <c r="AF13" s="88">
        <v>0</v>
      </c>
      <c r="AG13" s="88">
        <v>0</v>
      </c>
      <c r="AH13" s="88">
        <v>32592.809999999998</v>
      </c>
      <c r="AI13" s="88">
        <v>29258.400000000001</v>
      </c>
      <c r="AJ13" s="93">
        <f t="shared" si="4"/>
        <v>470535.13</v>
      </c>
      <c r="AK13" s="91">
        <v>0</v>
      </c>
      <c r="AL13" s="91">
        <v>2000</v>
      </c>
      <c r="AM13" s="92">
        <f t="shared" si="5"/>
        <v>2000</v>
      </c>
      <c r="AN13" s="92">
        <f t="shared" si="6"/>
        <v>472535.13</v>
      </c>
      <c r="AO13" s="4"/>
      <c r="AP13" s="4"/>
    </row>
    <row r="14" spans="1:42" ht="30" x14ac:dyDescent="0.2">
      <c r="A14" s="64" t="s">
        <v>327</v>
      </c>
      <c r="B14" s="20" t="s">
        <v>68</v>
      </c>
      <c r="C14" s="20" t="s">
        <v>55</v>
      </c>
      <c r="D14" s="159">
        <v>71</v>
      </c>
      <c r="E14" s="106">
        <v>67.754050000000007</v>
      </c>
      <c r="F14" s="158">
        <v>301</v>
      </c>
      <c r="G14" s="106">
        <v>292.53512999999998</v>
      </c>
      <c r="H14" s="158">
        <v>41</v>
      </c>
      <c r="I14" s="158">
        <v>41</v>
      </c>
      <c r="J14" s="158">
        <v>10</v>
      </c>
      <c r="K14" s="158">
        <v>10</v>
      </c>
      <c r="L14" s="158">
        <v>1</v>
      </c>
      <c r="M14" s="158">
        <v>1</v>
      </c>
      <c r="N14" s="158">
        <v>0</v>
      </c>
      <c r="O14" s="158">
        <v>0</v>
      </c>
      <c r="P14" s="53">
        <f t="shared" si="0"/>
        <v>424</v>
      </c>
      <c r="Q14" s="53">
        <f t="shared" si="0"/>
        <v>412.28917999999999</v>
      </c>
      <c r="R14" s="158">
        <v>1</v>
      </c>
      <c r="S14" s="158">
        <v>1</v>
      </c>
      <c r="T14" s="158">
        <v>0</v>
      </c>
      <c r="U14" s="158">
        <v>0</v>
      </c>
      <c r="V14" s="158">
        <v>0</v>
      </c>
      <c r="W14" s="158">
        <v>0</v>
      </c>
      <c r="X14" s="158">
        <v>0</v>
      </c>
      <c r="Y14" s="158">
        <v>0</v>
      </c>
      <c r="Z14" s="54">
        <f t="shared" si="1"/>
        <v>1</v>
      </c>
      <c r="AA14" s="54">
        <f t="shared" si="2"/>
        <v>1</v>
      </c>
      <c r="AB14" s="55">
        <f t="shared" si="3"/>
        <v>425</v>
      </c>
      <c r="AC14" s="55">
        <f t="shared" si="3"/>
        <v>413.28917999999999</v>
      </c>
      <c r="AD14" s="107">
        <v>931391.68999999634</v>
      </c>
      <c r="AE14" s="108">
        <v>24164.569999999989</v>
      </c>
      <c r="AF14" s="108">
        <v>0</v>
      </c>
      <c r="AG14" s="108">
        <v>12300.090000000002</v>
      </c>
      <c r="AH14" s="108">
        <v>199818.73000000019</v>
      </c>
      <c r="AI14" s="108">
        <v>93134.099999999773</v>
      </c>
      <c r="AJ14" s="93">
        <f t="shared" si="4"/>
        <v>1260809.1799999962</v>
      </c>
      <c r="AK14" s="110">
        <v>3182</v>
      </c>
      <c r="AL14" s="110">
        <v>0</v>
      </c>
      <c r="AM14" s="92">
        <f t="shared" si="5"/>
        <v>3182</v>
      </c>
      <c r="AN14" s="92">
        <f t="shared" si="6"/>
        <v>1263991.1799999962</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ref="P23:Q51" si="7">SUM(D23,F23,H23,J23,L23,N23)</f>
        <v>0</v>
      </c>
      <c r="Q23" s="53">
        <f t="shared" si="7"/>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7"/>
        <v>0</v>
      </c>
      <c r="Q24" s="53">
        <f t="shared" si="7"/>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7"/>
        <v>0</v>
      </c>
      <c r="Q25" s="53">
        <f t="shared" si="7"/>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7"/>
        <v>0</v>
      </c>
      <c r="Q26" s="53">
        <f t="shared" si="7"/>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7"/>
        <v>0</v>
      </c>
      <c r="Q27" s="53">
        <f t="shared" si="7"/>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7"/>
        <v>0</v>
      </c>
      <c r="Q28" s="53">
        <f t="shared" si="7"/>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7"/>
        <v>0</v>
      </c>
      <c r="Q29" s="53">
        <f t="shared" si="7"/>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7"/>
        <v>0</v>
      </c>
      <c r="Q30" s="53">
        <f t="shared" si="7"/>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7"/>
        <v>0</v>
      </c>
      <c r="Q31" s="53">
        <f t="shared" si="7"/>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7"/>
        <v>0</v>
      </c>
      <c r="Q32" s="53">
        <f t="shared" si="7"/>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7"/>
        <v>0</v>
      </c>
      <c r="Q33" s="53">
        <f t="shared" si="7"/>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7"/>
        <v>0</v>
      </c>
      <c r="Q34" s="53">
        <f t="shared" si="7"/>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7"/>
        <v>0</v>
      </c>
      <c r="Q35" s="53">
        <f t="shared" si="7"/>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7"/>
        <v>0</v>
      </c>
      <c r="Q36" s="53">
        <f t="shared" si="7"/>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7"/>
        <v>0</v>
      </c>
      <c r="Q37" s="53">
        <f t="shared" si="7"/>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7"/>
        <v>0</v>
      </c>
      <c r="Q38" s="53">
        <f t="shared" si="7"/>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7"/>
        <v>0</v>
      </c>
      <c r="Q39" s="53">
        <f t="shared" si="7"/>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7"/>
        <v>0</v>
      </c>
      <c r="Q40" s="53">
        <f t="shared" si="7"/>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7"/>
        <v>0</v>
      </c>
      <c r="Q41" s="53">
        <f t="shared" si="7"/>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7"/>
        <v>0</v>
      </c>
      <c r="Q42" s="53">
        <f t="shared" si="7"/>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7"/>
        <v>0</v>
      </c>
      <c r="Q43" s="53">
        <f t="shared" si="7"/>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7"/>
        <v>0</v>
      </c>
      <c r="Q44" s="53">
        <f t="shared" si="7"/>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7"/>
        <v>0</v>
      </c>
      <c r="Q45" s="53">
        <f t="shared" si="7"/>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7"/>
        <v>0</v>
      </c>
      <c r="Q46" s="53">
        <f t="shared" si="7"/>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8">SUM(AM46,AJ46)</f>
        <v>0</v>
      </c>
      <c r="AO46" s="4"/>
      <c r="AP46" s="4"/>
    </row>
    <row r="47" spans="1:42" x14ac:dyDescent="0.2">
      <c r="A47" s="20"/>
      <c r="B47" s="20"/>
      <c r="C47" s="20"/>
      <c r="D47" s="102"/>
      <c r="E47" s="102"/>
      <c r="F47" s="102"/>
      <c r="G47" s="102"/>
      <c r="H47" s="102"/>
      <c r="I47" s="102"/>
      <c r="J47" s="102"/>
      <c r="K47" s="102"/>
      <c r="L47" s="102"/>
      <c r="M47" s="102"/>
      <c r="N47" s="102"/>
      <c r="O47" s="102"/>
      <c r="P47" s="53">
        <f t="shared" si="7"/>
        <v>0</v>
      </c>
      <c r="Q47" s="53">
        <f t="shared" si="7"/>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8"/>
        <v>0</v>
      </c>
      <c r="AO47" s="4"/>
      <c r="AP47" s="4"/>
    </row>
    <row r="48" spans="1:42" x14ac:dyDescent="0.2">
      <c r="A48" s="20"/>
      <c r="B48" s="20"/>
      <c r="C48" s="20"/>
      <c r="D48" s="102"/>
      <c r="E48" s="102"/>
      <c r="F48" s="102"/>
      <c r="G48" s="102"/>
      <c r="H48" s="102"/>
      <c r="I48" s="102"/>
      <c r="J48" s="102"/>
      <c r="K48" s="102"/>
      <c r="L48" s="102"/>
      <c r="M48" s="102"/>
      <c r="N48" s="102"/>
      <c r="O48" s="102"/>
      <c r="P48" s="53">
        <f t="shared" si="7"/>
        <v>0</v>
      </c>
      <c r="Q48" s="53">
        <f t="shared" si="7"/>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8"/>
        <v>0</v>
      </c>
      <c r="AO48" s="4"/>
      <c r="AP48" s="4"/>
    </row>
    <row r="49" spans="1:42" x14ac:dyDescent="0.2">
      <c r="A49" s="20"/>
      <c r="B49" s="20"/>
      <c r="C49" s="20"/>
      <c r="D49" s="102"/>
      <c r="E49" s="102"/>
      <c r="F49" s="102"/>
      <c r="G49" s="102"/>
      <c r="H49" s="102"/>
      <c r="I49" s="102"/>
      <c r="J49" s="102"/>
      <c r="K49" s="102"/>
      <c r="L49" s="102"/>
      <c r="M49" s="102"/>
      <c r="N49" s="102"/>
      <c r="O49" s="102"/>
      <c r="P49" s="53">
        <f t="shared" si="7"/>
        <v>0</v>
      </c>
      <c r="Q49" s="53">
        <f t="shared" si="7"/>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8"/>
        <v>0</v>
      </c>
      <c r="AO49" s="4"/>
      <c r="AP49" s="4"/>
    </row>
    <row r="50" spans="1:42" x14ac:dyDescent="0.2">
      <c r="A50" s="20"/>
      <c r="B50" s="20"/>
      <c r="C50" s="20"/>
      <c r="D50" s="102"/>
      <c r="E50" s="102"/>
      <c r="F50" s="102"/>
      <c r="G50" s="102"/>
      <c r="H50" s="102"/>
      <c r="I50" s="102"/>
      <c r="J50" s="102"/>
      <c r="K50" s="102"/>
      <c r="L50" s="102"/>
      <c r="M50" s="102"/>
      <c r="N50" s="102"/>
      <c r="O50" s="102"/>
      <c r="P50" s="53">
        <f t="shared" si="7"/>
        <v>0</v>
      </c>
      <c r="Q50" s="53">
        <f t="shared" si="7"/>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8"/>
        <v>0</v>
      </c>
      <c r="AO50" s="4"/>
      <c r="AP50" s="4"/>
    </row>
    <row r="51" spans="1:42" x14ac:dyDescent="0.2">
      <c r="A51" s="20"/>
      <c r="B51" s="20"/>
      <c r="C51" s="20"/>
      <c r="D51" s="102"/>
      <c r="E51" s="102"/>
      <c r="F51" s="102"/>
      <c r="G51" s="102"/>
      <c r="H51" s="102"/>
      <c r="I51" s="102"/>
      <c r="J51" s="102"/>
      <c r="K51" s="102"/>
      <c r="L51" s="102"/>
      <c r="M51" s="102"/>
      <c r="N51" s="102"/>
      <c r="O51" s="102"/>
      <c r="P51" s="53">
        <f t="shared" si="7"/>
        <v>0</v>
      </c>
      <c r="Q51" s="53">
        <f t="shared" si="7"/>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8"/>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303" priority="152">
      <formula>AND(NOT(ISBLANK($A7)),ISBLANK(B7))</formula>
    </cfRule>
  </conditionalFormatting>
  <conditionalFormatting sqref="C7:C51">
    <cfRule type="expression" dxfId="302" priority="151">
      <formula>AND(NOT(ISBLANK(A7)),ISBLANK(C7))</formula>
    </cfRule>
  </conditionalFormatting>
  <conditionalFormatting sqref="D7:D8 F7:F8 H7:H8 J7:J8 L7:L8 N7:N8 V7:V8 X7:X8 D15:D51">
    <cfRule type="expression" dxfId="301" priority="150">
      <formula>AND(NOT(ISBLANK(E7)),ISBLANK(D7))</formula>
    </cfRule>
  </conditionalFormatting>
  <conditionalFormatting sqref="E7:E8 G7:G8 I7:I8 K7:K8 M7:M8 O7:O8 W7:W8 Y7:Y8 E15:E51">
    <cfRule type="expression" dxfId="300" priority="149">
      <formula>AND(NOT(ISBLANK(D7)),ISBLANK(E7))</formula>
    </cfRule>
  </conditionalFormatting>
  <conditionalFormatting sqref="F15:F51">
    <cfRule type="expression" dxfId="299" priority="148">
      <formula>AND(NOT(ISBLANK(G15)),ISBLANK(F15))</formula>
    </cfRule>
  </conditionalFormatting>
  <conditionalFormatting sqref="G15:G51">
    <cfRule type="expression" dxfId="298" priority="147">
      <formula>AND(NOT(ISBLANK(F15)),ISBLANK(G15))</formula>
    </cfRule>
  </conditionalFormatting>
  <conditionalFormatting sqref="H15:H51">
    <cfRule type="expression" dxfId="297" priority="146">
      <formula>AND(NOT(ISBLANK(I15)),ISBLANK(H15))</formula>
    </cfRule>
  </conditionalFormatting>
  <conditionalFormatting sqref="I15:I51">
    <cfRule type="expression" dxfId="296" priority="145">
      <formula>AND(NOT(ISBLANK(H15)),ISBLANK(I15))</formula>
    </cfRule>
  </conditionalFormatting>
  <conditionalFormatting sqref="J15:J51">
    <cfRule type="expression" dxfId="295" priority="144">
      <formula>AND(NOT(ISBLANK(K15)),ISBLANK(J15))</formula>
    </cfRule>
  </conditionalFormatting>
  <conditionalFormatting sqref="K15:K51">
    <cfRule type="expression" dxfId="294" priority="143">
      <formula>AND(NOT(ISBLANK(J15)),ISBLANK(K15))</formula>
    </cfRule>
  </conditionalFormatting>
  <conditionalFormatting sqref="L15:L51">
    <cfRule type="expression" dxfId="293" priority="142">
      <formula>AND(NOT(ISBLANK(M15)),ISBLANK(L15))</formula>
    </cfRule>
  </conditionalFormatting>
  <conditionalFormatting sqref="M15:M51">
    <cfRule type="expression" dxfId="292" priority="141">
      <formula>AND(NOT(ISBLANK(L15)),ISBLANK(M15))</formula>
    </cfRule>
  </conditionalFormatting>
  <conditionalFormatting sqref="N15:N51">
    <cfRule type="expression" dxfId="291" priority="140">
      <formula>AND(NOT(ISBLANK(O15)),ISBLANK(N15))</formula>
    </cfRule>
  </conditionalFormatting>
  <conditionalFormatting sqref="O15:O51">
    <cfRule type="expression" dxfId="290" priority="139">
      <formula>AND(NOT(ISBLANK(N15)),ISBLANK(O15))</formula>
    </cfRule>
  </conditionalFormatting>
  <conditionalFormatting sqref="R15:R51 R7:Y7 R13:Y13">
    <cfRule type="expression" dxfId="289" priority="138">
      <formula>AND(NOT(ISBLANK(S7)),ISBLANK(R7))</formula>
    </cfRule>
  </conditionalFormatting>
  <conditionalFormatting sqref="S7 S13 S15:S51">
    <cfRule type="expression" dxfId="288" priority="137">
      <formula>AND(NOT(ISBLANK(R7)),ISBLANK(S7))</formula>
    </cfRule>
  </conditionalFormatting>
  <conditionalFormatting sqref="T7 T13 T15:T51">
    <cfRule type="expression" dxfId="287" priority="136">
      <formula>AND(NOT(ISBLANK(U7)),ISBLANK(T7))</formula>
    </cfRule>
  </conditionalFormatting>
  <conditionalFormatting sqref="U7 U13 U15:U51">
    <cfRule type="expression" dxfId="286" priority="135">
      <formula>AND(NOT(ISBLANK(T7)),ISBLANK(U7))</formula>
    </cfRule>
  </conditionalFormatting>
  <conditionalFormatting sqref="V13 V15:V51">
    <cfRule type="expression" dxfId="285" priority="134">
      <formula>AND(NOT(ISBLANK(W13)),ISBLANK(V13))</formula>
    </cfRule>
  </conditionalFormatting>
  <conditionalFormatting sqref="W13 W15:W51">
    <cfRule type="expression" dxfId="284" priority="133">
      <formula>AND(NOT(ISBLANK(V13)),ISBLANK(W13))</formula>
    </cfRule>
  </conditionalFormatting>
  <conditionalFormatting sqref="X13 X15:X51">
    <cfRule type="expression" dxfId="283" priority="132">
      <formula>AND(NOT(ISBLANK(Y13)),ISBLANK(X13))</formula>
    </cfRule>
  </conditionalFormatting>
  <conditionalFormatting sqref="Y13 Y15:Y51">
    <cfRule type="expression" dxfId="282" priority="131">
      <formula>AND(NOT(ISBLANK(X13)),ISBLANK(Y13))</formula>
    </cfRule>
  </conditionalFormatting>
  <conditionalFormatting sqref="R8:Y8">
    <cfRule type="expression" dxfId="281" priority="130">
      <formula>AND(NOT(ISBLANK(S8)),ISBLANK(R8))</formula>
    </cfRule>
  </conditionalFormatting>
  <conditionalFormatting sqref="S8">
    <cfRule type="expression" dxfId="280" priority="129">
      <formula>AND(NOT(ISBLANK(R8)),ISBLANK(S8))</formula>
    </cfRule>
  </conditionalFormatting>
  <conditionalFormatting sqref="T8">
    <cfRule type="expression" dxfId="279" priority="128">
      <formula>AND(NOT(ISBLANK(U8)),ISBLANK(T8))</formula>
    </cfRule>
  </conditionalFormatting>
  <conditionalFormatting sqref="U8">
    <cfRule type="expression" dxfId="278" priority="127">
      <formula>AND(NOT(ISBLANK(T8)),ISBLANK(U8))</formula>
    </cfRule>
  </conditionalFormatting>
  <conditionalFormatting sqref="R9">
    <cfRule type="expression" dxfId="277" priority="126">
      <formula>AND(NOT(ISBLANK(S9)),ISBLANK(R9))</formula>
    </cfRule>
  </conditionalFormatting>
  <conditionalFormatting sqref="S9">
    <cfRule type="expression" dxfId="276" priority="125">
      <formula>AND(NOT(ISBLANK(R9)),ISBLANK(S9))</formula>
    </cfRule>
  </conditionalFormatting>
  <conditionalFormatting sqref="T9">
    <cfRule type="expression" dxfId="275" priority="124">
      <formula>AND(NOT(ISBLANK(U9)),ISBLANK(T9))</formula>
    </cfRule>
  </conditionalFormatting>
  <conditionalFormatting sqref="U9">
    <cfRule type="expression" dxfId="274" priority="123">
      <formula>AND(NOT(ISBLANK(T9)),ISBLANK(U9))</formula>
    </cfRule>
  </conditionalFormatting>
  <conditionalFormatting sqref="V9">
    <cfRule type="expression" dxfId="273" priority="122">
      <formula>AND(NOT(ISBLANK(W9)),ISBLANK(V9))</formula>
    </cfRule>
  </conditionalFormatting>
  <conditionalFormatting sqref="W9">
    <cfRule type="expression" dxfId="272" priority="121">
      <formula>AND(NOT(ISBLANK(V9)),ISBLANK(W9))</formula>
    </cfRule>
  </conditionalFormatting>
  <conditionalFormatting sqref="X9">
    <cfRule type="expression" dxfId="271" priority="120">
      <formula>AND(NOT(ISBLANK(Y9)),ISBLANK(X9))</formula>
    </cfRule>
  </conditionalFormatting>
  <conditionalFormatting sqref="Y9">
    <cfRule type="expression" dxfId="270" priority="119">
      <formula>AND(NOT(ISBLANK(X9)),ISBLANK(Y9))</formula>
    </cfRule>
  </conditionalFormatting>
  <conditionalFormatting sqref="R9">
    <cfRule type="expression" dxfId="269" priority="118">
      <formula>AND(NOT(ISBLANK(S9)),ISBLANK(R9))</formula>
    </cfRule>
  </conditionalFormatting>
  <conditionalFormatting sqref="S9">
    <cfRule type="expression" dxfId="268" priority="117">
      <formula>AND(NOT(ISBLANK(R9)),ISBLANK(S9))</formula>
    </cfRule>
  </conditionalFormatting>
  <conditionalFormatting sqref="T9">
    <cfRule type="expression" dxfId="267" priority="116">
      <formula>AND(NOT(ISBLANK(U9)),ISBLANK(T9))</formula>
    </cfRule>
  </conditionalFormatting>
  <conditionalFormatting sqref="U9">
    <cfRule type="expression" dxfId="266" priority="115">
      <formula>AND(NOT(ISBLANK(T9)),ISBLANK(U9))</formula>
    </cfRule>
  </conditionalFormatting>
  <conditionalFormatting sqref="V9">
    <cfRule type="expression" dxfId="265" priority="114">
      <formula>AND(NOT(ISBLANK(W9)),ISBLANK(V9))</formula>
    </cfRule>
  </conditionalFormatting>
  <conditionalFormatting sqref="W9">
    <cfRule type="expression" dxfId="264" priority="113">
      <formula>AND(NOT(ISBLANK(V9)),ISBLANK(W9))</formula>
    </cfRule>
  </conditionalFormatting>
  <conditionalFormatting sqref="X9">
    <cfRule type="expression" dxfId="263" priority="112">
      <formula>AND(NOT(ISBLANK(Y9)),ISBLANK(X9))</formula>
    </cfRule>
  </conditionalFormatting>
  <conditionalFormatting sqref="Y9">
    <cfRule type="expression" dxfId="262" priority="111">
      <formula>AND(NOT(ISBLANK(X9)),ISBLANK(Y9))</formula>
    </cfRule>
  </conditionalFormatting>
  <conditionalFormatting sqref="R9">
    <cfRule type="expression" dxfId="261" priority="110">
      <formula>AND(NOT(ISBLANK(S9)),ISBLANK(R9))</formula>
    </cfRule>
  </conditionalFormatting>
  <conditionalFormatting sqref="S9">
    <cfRule type="expression" dxfId="260" priority="109">
      <formula>AND(NOT(ISBLANK(R9)),ISBLANK(S9))</formula>
    </cfRule>
  </conditionalFormatting>
  <conditionalFormatting sqref="T9">
    <cfRule type="expression" dxfId="259" priority="108">
      <formula>AND(NOT(ISBLANK(U9)),ISBLANK(T9))</formula>
    </cfRule>
  </conditionalFormatting>
  <conditionalFormatting sqref="U9">
    <cfRule type="expression" dxfId="258" priority="107">
      <formula>AND(NOT(ISBLANK(T9)),ISBLANK(U9))</formula>
    </cfRule>
  </conditionalFormatting>
  <conditionalFormatting sqref="V9">
    <cfRule type="expression" dxfId="257" priority="106">
      <formula>AND(NOT(ISBLANK(W9)),ISBLANK(V9))</formula>
    </cfRule>
  </conditionalFormatting>
  <conditionalFormatting sqref="W9">
    <cfRule type="expression" dxfId="256" priority="105">
      <formula>AND(NOT(ISBLANK(V9)),ISBLANK(W9))</formula>
    </cfRule>
  </conditionalFormatting>
  <conditionalFormatting sqref="X9">
    <cfRule type="expression" dxfId="255" priority="104">
      <formula>AND(NOT(ISBLANK(Y9)),ISBLANK(X9))</formula>
    </cfRule>
  </conditionalFormatting>
  <conditionalFormatting sqref="Y9">
    <cfRule type="expression" dxfId="254" priority="103">
      <formula>AND(NOT(ISBLANK(X9)),ISBLANK(Y9))</formula>
    </cfRule>
  </conditionalFormatting>
  <conditionalFormatting sqref="R9">
    <cfRule type="expression" dxfId="253" priority="102">
      <formula>AND(NOT(ISBLANK(S9)),ISBLANK(R9))</formula>
    </cfRule>
  </conditionalFormatting>
  <conditionalFormatting sqref="S9">
    <cfRule type="expression" dxfId="252" priority="101">
      <formula>AND(NOT(ISBLANK(R9)),ISBLANK(S9))</formula>
    </cfRule>
  </conditionalFormatting>
  <conditionalFormatting sqref="T9">
    <cfRule type="expression" dxfId="251" priority="100">
      <formula>AND(NOT(ISBLANK(U9)),ISBLANK(T9))</formula>
    </cfRule>
  </conditionalFormatting>
  <conditionalFormatting sqref="U9">
    <cfRule type="expression" dxfId="250" priority="99">
      <formula>AND(NOT(ISBLANK(T9)),ISBLANK(U9))</formula>
    </cfRule>
  </conditionalFormatting>
  <conditionalFormatting sqref="V9">
    <cfRule type="expression" dxfId="249" priority="98">
      <formula>AND(NOT(ISBLANK(W9)),ISBLANK(V9))</formula>
    </cfRule>
  </conditionalFormatting>
  <conditionalFormatting sqref="W9">
    <cfRule type="expression" dxfId="248" priority="97">
      <formula>AND(NOT(ISBLANK(V9)),ISBLANK(W9))</formula>
    </cfRule>
  </conditionalFormatting>
  <conditionalFormatting sqref="X9">
    <cfRule type="expression" dxfId="247" priority="96">
      <formula>AND(NOT(ISBLANK(Y9)),ISBLANK(X9))</formula>
    </cfRule>
  </conditionalFormatting>
  <conditionalFormatting sqref="Y9">
    <cfRule type="expression" dxfId="246" priority="95">
      <formula>AND(NOT(ISBLANK(X9)),ISBLANK(Y9))</formula>
    </cfRule>
  </conditionalFormatting>
  <conditionalFormatting sqref="D11">
    <cfRule type="expression" dxfId="245" priority="94">
      <formula>AND(NOT(ISBLANK(E11)),ISBLANK(D11))</formula>
    </cfRule>
  </conditionalFormatting>
  <conditionalFormatting sqref="E11">
    <cfRule type="expression" dxfId="244" priority="93">
      <formula>AND(NOT(ISBLANK(D11)),ISBLANK(E11))</formula>
    </cfRule>
  </conditionalFormatting>
  <conditionalFormatting sqref="F11">
    <cfRule type="expression" dxfId="243" priority="92">
      <formula>AND(NOT(ISBLANK(G11)),ISBLANK(F11))</formula>
    </cfRule>
  </conditionalFormatting>
  <conditionalFormatting sqref="G11">
    <cfRule type="expression" dxfId="242" priority="91">
      <formula>AND(NOT(ISBLANK(F11)),ISBLANK(G11))</formula>
    </cfRule>
  </conditionalFormatting>
  <conditionalFormatting sqref="H11">
    <cfRule type="expression" dxfId="241" priority="90">
      <formula>AND(NOT(ISBLANK(I11)),ISBLANK(H11))</formula>
    </cfRule>
  </conditionalFormatting>
  <conditionalFormatting sqref="I11">
    <cfRule type="expression" dxfId="240" priority="89">
      <formula>AND(NOT(ISBLANK(H11)),ISBLANK(I11))</formula>
    </cfRule>
  </conditionalFormatting>
  <conditionalFormatting sqref="J11">
    <cfRule type="expression" dxfId="239" priority="88">
      <formula>AND(NOT(ISBLANK(K11)),ISBLANK(J11))</formula>
    </cfRule>
  </conditionalFormatting>
  <conditionalFormatting sqref="K11">
    <cfRule type="expression" dxfId="238" priority="87">
      <formula>AND(NOT(ISBLANK(J11)),ISBLANK(K11))</formula>
    </cfRule>
  </conditionalFormatting>
  <conditionalFormatting sqref="L11">
    <cfRule type="expression" dxfId="237" priority="86">
      <formula>AND(NOT(ISBLANK(M11)),ISBLANK(L11))</formula>
    </cfRule>
  </conditionalFormatting>
  <conditionalFormatting sqref="M11">
    <cfRule type="expression" dxfId="236" priority="85">
      <formula>AND(NOT(ISBLANK(L11)),ISBLANK(M11))</formula>
    </cfRule>
  </conditionalFormatting>
  <conditionalFormatting sqref="N11">
    <cfRule type="expression" dxfId="235" priority="84">
      <formula>AND(NOT(ISBLANK(O11)),ISBLANK(N11))</formula>
    </cfRule>
  </conditionalFormatting>
  <conditionalFormatting sqref="O11">
    <cfRule type="expression" dxfId="234" priority="83">
      <formula>AND(NOT(ISBLANK(N11)),ISBLANK(O11))</formula>
    </cfRule>
  </conditionalFormatting>
  <conditionalFormatting sqref="R11">
    <cfRule type="expression" dxfId="233" priority="82">
      <formula>AND(NOT(ISBLANK(S11)),ISBLANK(R11))</formula>
    </cfRule>
  </conditionalFormatting>
  <conditionalFormatting sqref="S11">
    <cfRule type="expression" dxfId="232" priority="81">
      <formula>AND(NOT(ISBLANK(R11)),ISBLANK(S11))</formula>
    </cfRule>
  </conditionalFormatting>
  <conditionalFormatting sqref="T11">
    <cfRule type="expression" dxfId="231" priority="80">
      <formula>AND(NOT(ISBLANK(U11)),ISBLANK(T11))</formula>
    </cfRule>
  </conditionalFormatting>
  <conditionalFormatting sqref="U11">
    <cfRule type="expression" dxfId="230" priority="79">
      <formula>AND(NOT(ISBLANK(T11)),ISBLANK(U11))</formula>
    </cfRule>
  </conditionalFormatting>
  <conditionalFormatting sqref="V11">
    <cfRule type="expression" dxfId="229" priority="78">
      <formula>AND(NOT(ISBLANK(W11)),ISBLANK(V11))</formula>
    </cfRule>
  </conditionalFormatting>
  <conditionalFormatting sqref="W11">
    <cfRule type="expression" dxfId="228" priority="77">
      <formula>AND(NOT(ISBLANK(V11)),ISBLANK(W11))</formula>
    </cfRule>
  </conditionalFormatting>
  <conditionalFormatting sqref="X11">
    <cfRule type="expression" dxfId="227" priority="76">
      <formula>AND(NOT(ISBLANK(Y11)),ISBLANK(X11))</formula>
    </cfRule>
  </conditionalFormatting>
  <conditionalFormatting sqref="Y11">
    <cfRule type="expression" dxfId="226" priority="75">
      <formula>AND(NOT(ISBLANK(X11)),ISBLANK(Y11))</formula>
    </cfRule>
  </conditionalFormatting>
  <conditionalFormatting sqref="D10">
    <cfRule type="expression" dxfId="225" priority="74">
      <formula>AND(NOT(ISBLANK(E10)),ISBLANK(D10))</formula>
    </cfRule>
  </conditionalFormatting>
  <conditionalFormatting sqref="E10">
    <cfRule type="expression" dxfId="224" priority="73">
      <formula>AND(NOT(ISBLANK(D10)),ISBLANK(E10))</formula>
    </cfRule>
  </conditionalFormatting>
  <conditionalFormatting sqref="F10">
    <cfRule type="expression" dxfId="223" priority="72">
      <formula>AND(NOT(ISBLANK(G10)),ISBLANK(F10))</formula>
    </cfRule>
  </conditionalFormatting>
  <conditionalFormatting sqref="G10">
    <cfRule type="expression" dxfId="222" priority="71">
      <formula>AND(NOT(ISBLANK(F10)),ISBLANK(G10))</formula>
    </cfRule>
  </conditionalFormatting>
  <conditionalFormatting sqref="H10">
    <cfRule type="expression" dxfId="221" priority="70">
      <formula>AND(NOT(ISBLANK(I10)),ISBLANK(H10))</formula>
    </cfRule>
  </conditionalFormatting>
  <conditionalFormatting sqref="I10">
    <cfRule type="expression" dxfId="220" priority="69">
      <formula>AND(NOT(ISBLANK(H10)),ISBLANK(I10))</formula>
    </cfRule>
  </conditionalFormatting>
  <conditionalFormatting sqref="J10">
    <cfRule type="expression" dxfId="219" priority="68">
      <formula>AND(NOT(ISBLANK(K10)),ISBLANK(J10))</formula>
    </cfRule>
  </conditionalFormatting>
  <conditionalFormatting sqref="K10">
    <cfRule type="expression" dxfId="218" priority="67">
      <formula>AND(NOT(ISBLANK(J10)),ISBLANK(K10))</formula>
    </cfRule>
  </conditionalFormatting>
  <conditionalFormatting sqref="L10">
    <cfRule type="expression" dxfId="217" priority="66">
      <formula>AND(NOT(ISBLANK(M10)),ISBLANK(L10))</formula>
    </cfRule>
  </conditionalFormatting>
  <conditionalFormatting sqref="M10">
    <cfRule type="expression" dxfId="216" priority="65">
      <formula>AND(NOT(ISBLANK(L10)),ISBLANK(M10))</formula>
    </cfRule>
  </conditionalFormatting>
  <conditionalFormatting sqref="N10">
    <cfRule type="expression" dxfId="215" priority="64">
      <formula>AND(NOT(ISBLANK(O10)),ISBLANK(N10))</formula>
    </cfRule>
  </conditionalFormatting>
  <conditionalFormatting sqref="O10">
    <cfRule type="expression" dxfId="214" priority="63">
      <formula>AND(NOT(ISBLANK(N10)),ISBLANK(O10))</formula>
    </cfRule>
  </conditionalFormatting>
  <conditionalFormatting sqref="R10">
    <cfRule type="expression" dxfId="213" priority="62">
      <formula>AND(NOT(ISBLANK(S10)),ISBLANK(R10))</formula>
    </cfRule>
  </conditionalFormatting>
  <conditionalFormatting sqref="S10">
    <cfRule type="expression" dxfId="212" priority="61">
      <formula>AND(NOT(ISBLANK(R10)),ISBLANK(S10))</formula>
    </cfRule>
  </conditionalFormatting>
  <conditionalFormatting sqref="T10">
    <cfRule type="expression" dxfId="211" priority="60">
      <formula>AND(NOT(ISBLANK(U10)),ISBLANK(T10))</formula>
    </cfRule>
  </conditionalFormatting>
  <conditionalFormatting sqref="U10">
    <cfRule type="expression" dxfId="210" priority="59">
      <formula>AND(NOT(ISBLANK(T10)),ISBLANK(U10))</formula>
    </cfRule>
  </conditionalFormatting>
  <conditionalFormatting sqref="V10">
    <cfRule type="expression" dxfId="209" priority="58">
      <formula>AND(NOT(ISBLANK(W10)),ISBLANK(V10))</formula>
    </cfRule>
  </conditionalFormatting>
  <conditionalFormatting sqref="W10">
    <cfRule type="expression" dxfId="208" priority="57">
      <formula>AND(NOT(ISBLANK(V10)),ISBLANK(W10))</formula>
    </cfRule>
  </conditionalFormatting>
  <conditionalFormatting sqref="X10">
    <cfRule type="expression" dxfId="207" priority="56">
      <formula>AND(NOT(ISBLANK(Y10)),ISBLANK(X10))</formula>
    </cfRule>
  </conditionalFormatting>
  <conditionalFormatting sqref="Y10">
    <cfRule type="expression" dxfId="206" priority="55">
      <formula>AND(NOT(ISBLANK(X10)),ISBLANK(Y10))</formula>
    </cfRule>
  </conditionalFormatting>
  <conditionalFormatting sqref="D14">
    <cfRule type="expression" dxfId="205" priority="54">
      <formula>AND(NOT(ISBLANK(E14)),ISBLANK(D14))</formula>
    </cfRule>
  </conditionalFormatting>
  <conditionalFormatting sqref="E14">
    <cfRule type="expression" dxfId="204" priority="53">
      <formula>AND(NOT(ISBLANK(D14)),ISBLANK(E14))</formula>
    </cfRule>
  </conditionalFormatting>
  <conditionalFormatting sqref="F14">
    <cfRule type="expression" dxfId="203" priority="52">
      <formula>AND(NOT(ISBLANK(G14)),ISBLANK(F14))</formula>
    </cfRule>
  </conditionalFormatting>
  <conditionalFormatting sqref="G14">
    <cfRule type="expression" dxfId="202" priority="51">
      <formula>AND(NOT(ISBLANK(F14)),ISBLANK(G14))</formula>
    </cfRule>
  </conditionalFormatting>
  <conditionalFormatting sqref="H14">
    <cfRule type="expression" dxfId="201" priority="50">
      <formula>AND(NOT(ISBLANK(I14)),ISBLANK(H14))</formula>
    </cfRule>
  </conditionalFormatting>
  <conditionalFormatting sqref="I14">
    <cfRule type="expression" dxfId="200" priority="49">
      <formula>AND(NOT(ISBLANK(H14)),ISBLANK(I14))</formula>
    </cfRule>
  </conditionalFormatting>
  <conditionalFormatting sqref="J14">
    <cfRule type="expression" dxfId="199" priority="48">
      <formula>AND(NOT(ISBLANK(K14)),ISBLANK(J14))</formula>
    </cfRule>
  </conditionalFormatting>
  <conditionalFormatting sqref="K14">
    <cfRule type="expression" dxfId="198" priority="47">
      <formula>AND(NOT(ISBLANK(J14)),ISBLANK(K14))</formula>
    </cfRule>
  </conditionalFormatting>
  <conditionalFormatting sqref="L14">
    <cfRule type="expression" dxfId="197" priority="46">
      <formula>AND(NOT(ISBLANK(M14)),ISBLANK(L14))</formula>
    </cfRule>
  </conditionalFormatting>
  <conditionalFormatting sqref="M14">
    <cfRule type="expression" dxfId="196" priority="45">
      <formula>AND(NOT(ISBLANK(L14)),ISBLANK(M14))</formula>
    </cfRule>
  </conditionalFormatting>
  <conditionalFormatting sqref="N14">
    <cfRule type="expression" dxfId="195" priority="44">
      <formula>AND(NOT(ISBLANK(O14)),ISBLANK(N14))</formula>
    </cfRule>
  </conditionalFormatting>
  <conditionalFormatting sqref="O14">
    <cfRule type="expression" dxfId="194" priority="43">
      <formula>AND(NOT(ISBLANK(N14)),ISBLANK(O14))</formula>
    </cfRule>
  </conditionalFormatting>
  <conditionalFormatting sqref="R14">
    <cfRule type="expression" dxfId="193" priority="42">
      <formula>AND(NOT(ISBLANK(S14)),ISBLANK(R14))</formula>
    </cfRule>
  </conditionalFormatting>
  <conditionalFormatting sqref="S14">
    <cfRule type="expression" dxfId="192" priority="41">
      <formula>AND(NOT(ISBLANK(R14)),ISBLANK(S14))</formula>
    </cfRule>
  </conditionalFormatting>
  <conditionalFormatting sqref="T14">
    <cfRule type="expression" dxfId="191" priority="40">
      <formula>AND(NOT(ISBLANK(U14)),ISBLANK(T14))</formula>
    </cfRule>
  </conditionalFormatting>
  <conditionalFormatting sqref="U14">
    <cfRule type="expression" dxfId="190" priority="39">
      <formula>AND(NOT(ISBLANK(T14)),ISBLANK(U14))</formula>
    </cfRule>
  </conditionalFormatting>
  <conditionalFormatting sqref="V14">
    <cfRule type="expression" dxfId="189" priority="38">
      <formula>AND(NOT(ISBLANK(W14)),ISBLANK(V14))</formula>
    </cfRule>
  </conditionalFormatting>
  <conditionalFormatting sqref="W14">
    <cfRule type="expression" dxfId="188" priority="37">
      <formula>AND(NOT(ISBLANK(V14)),ISBLANK(W14))</formula>
    </cfRule>
  </conditionalFormatting>
  <conditionalFormatting sqref="X14">
    <cfRule type="expression" dxfId="187" priority="36">
      <formula>AND(NOT(ISBLANK(Y14)),ISBLANK(X14))</formula>
    </cfRule>
  </conditionalFormatting>
  <conditionalFormatting sqref="Y14">
    <cfRule type="expression" dxfId="186" priority="35">
      <formula>AND(NOT(ISBLANK(X14)),ISBLANK(Y14))</formula>
    </cfRule>
  </conditionalFormatting>
  <conditionalFormatting sqref="D12">
    <cfRule type="expression" dxfId="185" priority="34">
      <formula>AND(NOT(ISBLANK(E12)),ISBLANK(D12))</formula>
    </cfRule>
  </conditionalFormatting>
  <conditionalFormatting sqref="E12">
    <cfRule type="expression" dxfId="184" priority="33">
      <formula>AND(NOT(ISBLANK(D12)),ISBLANK(E12))</formula>
    </cfRule>
  </conditionalFormatting>
  <conditionalFormatting sqref="F12">
    <cfRule type="expression" dxfId="183" priority="32">
      <formula>AND(NOT(ISBLANK(G12)),ISBLANK(F12))</formula>
    </cfRule>
  </conditionalFormatting>
  <conditionalFormatting sqref="G12">
    <cfRule type="expression" dxfId="182" priority="31">
      <formula>AND(NOT(ISBLANK(F12)),ISBLANK(G12))</formula>
    </cfRule>
  </conditionalFormatting>
  <conditionalFormatting sqref="H12">
    <cfRule type="expression" dxfId="181" priority="30">
      <formula>AND(NOT(ISBLANK(I12)),ISBLANK(H12))</formula>
    </cfRule>
  </conditionalFormatting>
  <conditionalFormatting sqref="I12">
    <cfRule type="expression" dxfId="180" priority="29">
      <formula>AND(NOT(ISBLANK(H12)),ISBLANK(I12))</formula>
    </cfRule>
  </conditionalFormatting>
  <conditionalFormatting sqref="J12">
    <cfRule type="expression" dxfId="179" priority="28">
      <formula>AND(NOT(ISBLANK(K12)),ISBLANK(J12))</formula>
    </cfRule>
  </conditionalFormatting>
  <conditionalFormatting sqref="K12">
    <cfRule type="expression" dxfId="178" priority="27">
      <formula>AND(NOT(ISBLANK(J12)),ISBLANK(K12))</formula>
    </cfRule>
  </conditionalFormatting>
  <conditionalFormatting sqref="L12">
    <cfRule type="expression" dxfId="177" priority="26">
      <formula>AND(NOT(ISBLANK(M12)),ISBLANK(L12))</formula>
    </cfRule>
  </conditionalFormatting>
  <conditionalFormatting sqref="M12">
    <cfRule type="expression" dxfId="176" priority="25">
      <formula>AND(NOT(ISBLANK(L12)),ISBLANK(M12))</formula>
    </cfRule>
  </conditionalFormatting>
  <conditionalFormatting sqref="N12">
    <cfRule type="expression" dxfId="175" priority="24">
      <formula>AND(NOT(ISBLANK(O12)),ISBLANK(N12))</formula>
    </cfRule>
  </conditionalFormatting>
  <conditionalFormatting sqref="O12">
    <cfRule type="expression" dxfId="174" priority="23">
      <formula>AND(NOT(ISBLANK(N12)),ISBLANK(O12))</formula>
    </cfRule>
  </conditionalFormatting>
  <conditionalFormatting sqref="R12">
    <cfRule type="expression" dxfId="173" priority="22">
      <formula>AND(NOT(ISBLANK(S12)),ISBLANK(R12))</formula>
    </cfRule>
  </conditionalFormatting>
  <conditionalFormatting sqref="S12">
    <cfRule type="expression" dxfId="172" priority="21">
      <formula>AND(NOT(ISBLANK(R12)),ISBLANK(S12))</formula>
    </cfRule>
  </conditionalFormatting>
  <conditionalFormatting sqref="T12">
    <cfRule type="expression" dxfId="171" priority="20">
      <formula>AND(NOT(ISBLANK(U12)),ISBLANK(T12))</formula>
    </cfRule>
  </conditionalFormatting>
  <conditionalFormatting sqref="U12">
    <cfRule type="expression" dxfId="170" priority="19">
      <formula>AND(NOT(ISBLANK(T12)),ISBLANK(U12))</formula>
    </cfRule>
  </conditionalFormatting>
  <conditionalFormatting sqref="V12">
    <cfRule type="expression" dxfId="169" priority="18">
      <formula>AND(NOT(ISBLANK(W12)),ISBLANK(V12))</formula>
    </cfRule>
  </conditionalFormatting>
  <conditionalFormatting sqref="W12">
    <cfRule type="expression" dxfId="168" priority="17">
      <formula>AND(NOT(ISBLANK(V12)),ISBLANK(W12))</formula>
    </cfRule>
  </conditionalFormatting>
  <conditionalFormatting sqref="X12">
    <cfRule type="expression" dxfId="167" priority="16">
      <formula>AND(NOT(ISBLANK(Y12)),ISBLANK(X12))</formula>
    </cfRule>
  </conditionalFormatting>
  <conditionalFormatting sqref="Y12">
    <cfRule type="expression" dxfId="166" priority="15">
      <formula>AND(NOT(ISBLANK(X12)),ISBLANK(Y12))</formula>
    </cfRule>
  </conditionalFormatting>
  <conditionalFormatting sqref="D9 F9 H9 J9 L9 N9">
    <cfRule type="expression" dxfId="165" priority="14">
      <formula>AND(NOT(ISBLANK(E9)),ISBLANK(D9))</formula>
    </cfRule>
  </conditionalFormatting>
  <conditionalFormatting sqref="E9 G9 I9 K9 M9 O9">
    <cfRule type="expression" dxfId="164" priority="13">
      <formula>AND(NOT(ISBLANK(D9)),ISBLANK(E9))</formula>
    </cfRule>
  </conditionalFormatting>
  <conditionalFormatting sqref="D13">
    <cfRule type="expression" dxfId="163" priority="12">
      <formula>AND(NOT(ISBLANK(E13)),ISBLANK(D13))</formula>
    </cfRule>
  </conditionalFormatting>
  <conditionalFormatting sqref="E13">
    <cfRule type="expression" dxfId="162" priority="11">
      <formula>AND(NOT(ISBLANK(D13)),ISBLANK(E13))</formula>
    </cfRule>
  </conditionalFormatting>
  <conditionalFormatting sqref="F13">
    <cfRule type="expression" dxfId="161" priority="10">
      <formula>AND(NOT(ISBLANK(G13)),ISBLANK(F13))</formula>
    </cfRule>
  </conditionalFormatting>
  <conditionalFormatting sqref="G13">
    <cfRule type="expression" dxfId="160" priority="9">
      <formula>AND(NOT(ISBLANK(F13)),ISBLANK(G13))</formula>
    </cfRule>
  </conditionalFormatting>
  <conditionalFormatting sqref="H13">
    <cfRule type="expression" dxfId="159" priority="8">
      <formula>AND(NOT(ISBLANK(I13)),ISBLANK(H13))</formula>
    </cfRule>
  </conditionalFormatting>
  <conditionalFormatting sqref="I13">
    <cfRule type="expression" dxfId="158" priority="7">
      <formula>AND(NOT(ISBLANK(H13)),ISBLANK(I13))</formula>
    </cfRule>
  </conditionalFormatting>
  <conditionalFormatting sqref="J13">
    <cfRule type="expression" dxfId="157" priority="6">
      <formula>AND(NOT(ISBLANK(K13)),ISBLANK(J13))</formula>
    </cfRule>
  </conditionalFormatting>
  <conditionalFormatting sqref="K13">
    <cfRule type="expression" dxfId="156" priority="5">
      <formula>AND(NOT(ISBLANK(J13)),ISBLANK(K13))</formula>
    </cfRule>
  </conditionalFormatting>
  <conditionalFormatting sqref="L13">
    <cfRule type="expression" dxfId="155" priority="4">
      <formula>AND(NOT(ISBLANK(M13)),ISBLANK(L13))</formula>
    </cfRule>
  </conditionalFormatting>
  <conditionalFormatting sqref="M13">
    <cfRule type="expression" dxfId="154" priority="3">
      <formula>AND(NOT(ISBLANK(L13)),ISBLANK(M13))</formula>
    </cfRule>
  </conditionalFormatting>
  <conditionalFormatting sqref="N13">
    <cfRule type="expression" dxfId="153" priority="2">
      <formula>AND(NOT(ISBLANK(O13)),ISBLANK(N13))</formula>
    </cfRule>
  </conditionalFormatting>
  <conditionalFormatting sqref="O13">
    <cfRule type="expression" dxfId="152" priority="1">
      <formula>AND(NOT(ISBLANK(N13)),ISBLANK(O13))</formula>
    </cfRule>
  </conditionalFormatting>
  <dataValidations count="9">
    <dataValidation type="decimal" operator="greaterThanOrEqual" allowBlank="1" showInputMessage="1" showErrorMessage="1" sqref="AG11:AI12 AD11:AE12 AK14:AL14 AD10:AI10 AD14:AE14 AG14:AI14 AK10:AL12">
      <formula1>0</formula1>
    </dataValidation>
    <dataValidation operator="greaterThanOrEqual" allowBlank="1" showInputMessage="1" showErrorMessage="1" sqref="AD13:AI13 AL9 AF11:AF12 AD7:AI8 AK7:AL8 AF14 AD15:AI51 AK13:AL13 AK15:AL51"/>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R7:R51 T7:T51 X7:X51 V7:V51 L7:L51 N7:N51 D7:D51 F7:F51 H7:H51 J7:J51">
      <formula1>D7&gt;=E7</formula1>
    </dataValidation>
    <dataValidation type="custom" allowBlank="1" showInputMessage="1" showErrorMessage="1" errorTitle="FTE" error="The value entered in the FTE field must be less than or equal to the value entered in the headcount field." sqref="S7:S51 U7:U51 Y7:Y51 W7:W51 K7:K51 O7:O51 E7:E51 M7:M51 G7:G51 I7:I51">
      <formula1>E7&lt;=D7</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AO7:AP65535 AB6:AC51 AQ1:IV1048576 P7:Q65535"/>
    <dataValidation type="decimal" operator="greaterThan" allowBlank="1" showInputMessage="1" showErrorMessage="1" sqref="AD9:AI9 AK9">
      <formula1>0</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abSelected="1" topLeftCell="A4" zoomScale="90" zoomScaleNormal="90" workbookViewId="0">
      <pane xSplit="3" ySplit="2" topLeftCell="AN6" activePane="bottomRight" state="frozen"/>
      <selection activeCell="A4" sqref="A4"/>
      <selection pane="topRight" activeCell="D4" sqref="D4"/>
      <selection pane="bottomLeft" activeCell="A6" sqref="A6"/>
      <selection pane="bottomRight" activeCell="AN9" sqref="AN9"/>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6" width="10" style="2" customWidth="1"/>
    <col min="17"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63" t="s">
        <v>2</v>
      </c>
      <c r="E6" s="163" t="s">
        <v>11</v>
      </c>
      <c r="F6" s="163" t="s">
        <v>2</v>
      </c>
      <c r="G6" s="163" t="s">
        <v>11</v>
      </c>
      <c r="H6" s="163" t="s">
        <v>2</v>
      </c>
      <c r="I6" s="163" t="s">
        <v>11</v>
      </c>
      <c r="J6" s="163" t="s">
        <v>2</v>
      </c>
      <c r="K6" s="163" t="s">
        <v>11</v>
      </c>
      <c r="L6" s="163" t="s">
        <v>2</v>
      </c>
      <c r="M6" s="163" t="s">
        <v>11</v>
      </c>
      <c r="N6" s="163" t="s">
        <v>2</v>
      </c>
      <c r="O6" s="163" t="s">
        <v>11</v>
      </c>
      <c r="P6" s="163" t="s">
        <v>2</v>
      </c>
      <c r="Q6" s="163" t="s">
        <v>11</v>
      </c>
      <c r="R6" s="162" t="s">
        <v>2</v>
      </c>
      <c r="S6" s="162" t="s">
        <v>11</v>
      </c>
      <c r="T6" s="162" t="s">
        <v>2</v>
      </c>
      <c r="U6" s="162" t="s">
        <v>11</v>
      </c>
      <c r="V6" s="162" t="s">
        <v>2</v>
      </c>
      <c r="W6" s="162" t="s">
        <v>11</v>
      </c>
      <c r="X6" s="162" t="s">
        <v>2</v>
      </c>
      <c r="Y6" s="162" t="s">
        <v>11</v>
      </c>
      <c r="Z6" s="162" t="s">
        <v>2</v>
      </c>
      <c r="AA6" s="162" t="s">
        <v>11</v>
      </c>
      <c r="AB6" s="67" t="s">
        <v>2</v>
      </c>
      <c r="AC6" s="164" t="s">
        <v>11</v>
      </c>
      <c r="AD6" s="231"/>
      <c r="AE6" s="231"/>
      <c r="AF6" s="231"/>
      <c r="AG6" s="231"/>
      <c r="AH6" s="231"/>
      <c r="AI6" s="231"/>
      <c r="AJ6" s="234"/>
      <c r="AK6" s="231"/>
      <c r="AL6" s="231"/>
      <c r="AM6" s="231"/>
      <c r="AN6" s="227"/>
      <c r="AO6" s="231"/>
      <c r="AP6" s="231"/>
    </row>
    <row r="7" spans="1:42" ht="30" x14ac:dyDescent="0.2">
      <c r="A7" s="64" t="s">
        <v>55</v>
      </c>
      <c r="B7" s="20" t="s">
        <v>139</v>
      </c>
      <c r="C7" s="20" t="s">
        <v>55</v>
      </c>
      <c r="D7" s="137">
        <v>9997</v>
      </c>
      <c r="E7" s="138">
        <v>9529.8178378378416</v>
      </c>
      <c r="F7" s="138">
        <v>5534</v>
      </c>
      <c r="G7" s="138">
        <v>5397.7237837837811</v>
      </c>
      <c r="H7" s="138">
        <v>8391</v>
      </c>
      <c r="I7" s="138">
        <v>8206.1613513513494</v>
      </c>
      <c r="J7" s="138">
        <v>1498</v>
      </c>
      <c r="K7" s="138">
        <v>1475.5251351351401</v>
      </c>
      <c r="L7" s="138">
        <v>195</v>
      </c>
      <c r="M7" s="138">
        <v>191.90540540540502</v>
      </c>
      <c r="N7" s="138">
        <v>11519</v>
      </c>
      <c r="O7" s="138">
        <v>11190.454054054049</v>
      </c>
      <c r="P7" s="53">
        <f>SUM(D7,F7,H7,J7,L7,N7)</f>
        <v>37134</v>
      </c>
      <c r="Q7" s="53">
        <f>SUM(E7,G7,I7,K7,M7,O7)</f>
        <v>35991.587567567563</v>
      </c>
      <c r="R7" s="138">
        <v>47</v>
      </c>
      <c r="S7" s="138">
        <v>46.49</v>
      </c>
      <c r="T7" s="138">
        <v>287</v>
      </c>
      <c r="U7" s="138">
        <v>286.64999999999998</v>
      </c>
      <c r="V7" s="139">
        <v>0</v>
      </c>
      <c r="W7" s="139">
        <v>0</v>
      </c>
      <c r="X7" s="139">
        <v>0</v>
      </c>
      <c r="Y7" s="139">
        <v>0</v>
      </c>
      <c r="Z7" s="54">
        <f>SUM(R7,T7,V7,X7,)</f>
        <v>334</v>
      </c>
      <c r="AA7" s="90">
        <f>SUM(S7,U7,W7,Y7)</f>
        <v>333.14</v>
      </c>
      <c r="AB7" s="55">
        <f>P7+Z7</f>
        <v>37468</v>
      </c>
      <c r="AC7" s="55">
        <f>Q7+AA7</f>
        <v>36324.727567567563</v>
      </c>
      <c r="AD7" s="87">
        <v>93278962</v>
      </c>
      <c r="AE7" s="88"/>
      <c r="AF7" s="88"/>
      <c r="AG7" s="88">
        <v>1320719</v>
      </c>
      <c r="AH7" s="88">
        <v>17968004</v>
      </c>
      <c r="AI7" s="88">
        <v>9524301</v>
      </c>
      <c r="AJ7" s="93">
        <f>SUM(AD7:AI7)</f>
        <v>122091986</v>
      </c>
      <c r="AK7" s="91">
        <v>19724396</v>
      </c>
      <c r="AL7" s="91">
        <v>10996800</v>
      </c>
      <c r="AM7" s="92">
        <f>SUM(AK7:AL7)</f>
        <v>30721196</v>
      </c>
      <c r="AN7" s="92">
        <f>SUM(AM7,AJ7)</f>
        <v>152813182</v>
      </c>
      <c r="AO7" s="51"/>
      <c r="AP7" s="51"/>
    </row>
    <row r="8" spans="1:42" ht="30" x14ac:dyDescent="0.2">
      <c r="A8" s="64" t="s">
        <v>331</v>
      </c>
      <c r="B8" s="20" t="s">
        <v>139</v>
      </c>
      <c r="C8" s="20" t="s">
        <v>55</v>
      </c>
      <c r="D8" s="137">
        <v>901</v>
      </c>
      <c r="E8" s="138">
        <v>857.28000000000009</v>
      </c>
      <c r="F8" s="138">
        <v>1578</v>
      </c>
      <c r="G8" s="138">
        <v>1527.2235135135102</v>
      </c>
      <c r="H8" s="138">
        <v>5771</v>
      </c>
      <c r="I8" s="138">
        <v>5626.3237837837805</v>
      </c>
      <c r="J8" s="138">
        <v>1304</v>
      </c>
      <c r="K8" s="138">
        <v>1285.7372972973001</v>
      </c>
      <c r="L8" s="138">
        <v>128</v>
      </c>
      <c r="M8" s="138">
        <v>126.80567567567601</v>
      </c>
      <c r="N8" s="138">
        <v>1137</v>
      </c>
      <c r="O8" s="138">
        <v>1129</v>
      </c>
      <c r="P8" s="53">
        <f t="shared" ref="P8:Q22" si="0">SUM(D8,F8,H8,J8,L8,N8)</f>
        <v>10819</v>
      </c>
      <c r="Q8" s="53">
        <f t="shared" si="0"/>
        <v>10552.370270270267</v>
      </c>
      <c r="R8" s="138">
        <v>12</v>
      </c>
      <c r="S8" s="138">
        <v>12</v>
      </c>
      <c r="T8" s="138">
        <v>360</v>
      </c>
      <c r="U8" s="138">
        <v>360</v>
      </c>
      <c r="V8" s="139">
        <v>0</v>
      </c>
      <c r="W8" s="139">
        <v>0</v>
      </c>
      <c r="X8" s="139">
        <v>0</v>
      </c>
      <c r="Y8" s="139">
        <v>0</v>
      </c>
      <c r="Z8" s="54">
        <f t="shared" ref="Z8:Z51" si="1">SUM(R8,T8,V8,X8,)</f>
        <v>372</v>
      </c>
      <c r="AA8" s="54">
        <f t="shared" ref="AA8:AA51" si="2">SUM(S8,U8,W8,Y8)</f>
        <v>372</v>
      </c>
      <c r="AB8" s="55">
        <f t="shared" ref="AB8:AC51" si="3">P8+Z8</f>
        <v>11191</v>
      </c>
      <c r="AC8" s="55">
        <f t="shared" si="3"/>
        <v>10924.370270270267</v>
      </c>
      <c r="AD8" s="87">
        <v>31176834</v>
      </c>
      <c r="AE8" s="88"/>
      <c r="AF8" s="88"/>
      <c r="AG8" s="88">
        <v>752850</v>
      </c>
      <c r="AH8" s="88">
        <v>6285042</v>
      </c>
      <c r="AI8" s="88">
        <v>3280063</v>
      </c>
      <c r="AJ8" s="93">
        <f t="shared" ref="AJ8:AJ51" si="4">SUM(AD8:AI8)</f>
        <v>41494789</v>
      </c>
      <c r="AK8" s="91">
        <v>5336040</v>
      </c>
      <c r="AL8" s="91">
        <v>1772310</v>
      </c>
      <c r="AM8" s="92">
        <f t="shared" ref="AM8:AM51" si="5">SUM(AK8:AL8)</f>
        <v>7108350</v>
      </c>
      <c r="AN8" s="92">
        <f t="shared" ref="AN8:AN44" si="6">SUM(AM8,AJ8)</f>
        <v>48603139</v>
      </c>
      <c r="AO8" s="4"/>
      <c r="AP8" s="4"/>
    </row>
    <row r="9" spans="1:42" ht="50.25" customHeight="1" x14ac:dyDescent="0.2">
      <c r="A9" s="20" t="s">
        <v>294</v>
      </c>
      <c r="B9" s="20" t="s">
        <v>68</v>
      </c>
      <c r="C9" s="20" t="s">
        <v>55</v>
      </c>
      <c r="D9" s="137">
        <v>160</v>
      </c>
      <c r="E9" s="138">
        <v>160</v>
      </c>
      <c r="F9" s="138">
        <v>229</v>
      </c>
      <c r="G9" s="138">
        <v>229</v>
      </c>
      <c r="H9" s="138">
        <v>1752</v>
      </c>
      <c r="I9" s="138">
        <v>1752</v>
      </c>
      <c r="J9" s="138">
        <v>1570</v>
      </c>
      <c r="K9" s="138">
        <v>1570</v>
      </c>
      <c r="L9" s="138">
        <v>360</v>
      </c>
      <c r="M9" s="138">
        <v>360</v>
      </c>
      <c r="N9" s="138">
        <v>0</v>
      </c>
      <c r="O9" s="138">
        <v>0</v>
      </c>
      <c r="P9" s="53">
        <f t="shared" si="0"/>
        <v>4071</v>
      </c>
      <c r="Q9" s="53">
        <f t="shared" si="0"/>
        <v>4071</v>
      </c>
      <c r="R9" s="158">
        <v>0</v>
      </c>
      <c r="S9" s="158">
        <v>0</v>
      </c>
      <c r="T9" s="158">
        <v>0</v>
      </c>
      <c r="U9" s="158">
        <v>0</v>
      </c>
      <c r="V9" s="158">
        <v>0</v>
      </c>
      <c r="W9" s="106">
        <v>0</v>
      </c>
      <c r="X9" s="158">
        <v>0</v>
      </c>
      <c r="Y9" s="158">
        <v>0</v>
      </c>
      <c r="Z9" s="54">
        <f t="shared" si="1"/>
        <v>0</v>
      </c>
      <c r="AA9" s="90">
        <f t="shared" si="2"/>
        <v>0</v>
      </c>
      <c r="AB9" s="55">
        <f t="shared" si="3"/>
        <v>4071</v>
      </c>
      <c r="AC9" s="55">
        <f t="shared" si="3"/>
        <v>4071</v>
      </c>
      <c r="AD9" s="107">
        <v>11336482.33</v>
      </c>
      <c r="AE9" s="108">
        <v>98278.38</v>
      </c>
      <c r="AF9" s="108">
        <v>60350</v>
      </c>
      <c r="AG9" s="108">
        <v>378151.48</v>
      </c>
      <c r="AH9" s="108">
        <v>2411933.59</v>
      </c>
      <c r="AI9" s="108">
        <v>1309234.1000000001</v>
      </c>
      <c r="AJ9" s="93">
        <f t="shared" si="4"/>
        <v>15594429.880000001</v>
      </c>
      <c r="AK9" s="124"/>
      <c r="AL9" s="110">
        <v>0</v>
      </c>
      <c r="AM9" s="92">
        <f t="shared" si="5"/>
        <v>0</v>
      </c>
      <c r="AN9" s="92">
        <f t="shared" si="6"/>
        <v>15594429.880000001</v>
      </c>
      <c r="AO9" s="4"/>
      <c r="AP9" s="135"/>
    </row>
    <row r="10" spans="1:42" ht="45" x14ac:dyDescent="0.2">
      <c r="A10" s="20" t="s">
        <v>192</v>
      </c>
      <c r="B10" s="20" t="s">
        <v>134</v>
      </c>
      <c r="C10" s="20" t="s">
        <v>55</v>
      </c>
      <c r="D10" s="159">
        <v>122</v>
      </c>
      <c r="E10" s="106">
        <v>119.34</v>
      </c>
      <c r="F10" s="158">
        <v>275</v>
      </c>
      <c r="G10" s="106">
        <v>260.33</v>
      </c>
      <c r="H10" s="158">
        <v>434</v>
      </c>
      <c r="I10" s="106">
        <v>420.46</v>
      </c>
      <c r="J10" s="158">
        <v>58</v>
      </c>
      <c r="K10" s="106">
        <v>57.38</v>
      </c>
      <c r="L10" s="158">
        <v>4</v>
      </c>
      <c r="M10" s="158">
        <v>4</v>
      </c>
      <c r="N10" s="158">
        <v>0</v>
      </c>
      <c r="O10" s="158">
        <v>0</v>
      </c>
      <c r="P10" s="53">
        <f t="shared" si="0"/>
        <v>893</v>
      </c>
      <c r="Q10" s="53">
        <f t="shared" si="0"/>
        <v>861.50999999999988</v>
      </c>
      <c r="R10" s="158">
        <v>20</v>
      </c>
      <c r="S10" s="158">
        <v>20</v>
      </c>
      <c r="T10" s="158">
        <v>0</v>
      </c>
      <c r="U10" s="158">
        <v>0</v>
      </c>
      <c r="V10" s="158">
        <v>17</v>
      </c>
      <c r="W10" s="106">
        <v>16.2</v>
      </c>
      <c r="X10" s="158">
        <v>0</v>
      </c>
      <c r="Y10" s="158">
        <v>0</v>
      </c>
      <c r="Z10" s="54">
        <f t="shared" si="1"/>
        <v>37</v>
      </c>
      <c r="AA10" s="90">
        <f t="shared" si="2"/>
        <v>36.200000000000003</v>
      </c>
      <c r="AB10" s="55">
        <f t="shared" si="3"/>
        <v>930</v>
      </c>
      <c r="AC10" s="55">
        <f t="shared" si="3"/>
        <v>897.70999999999992</v>
      </c>
      <c r="AD10" s="107">
        <v>2201334.67</v>
      </c>
      <c r="AE10" s="108">
        <v>50950.25</v>
      </c>
      <c r="AF10" s="108">
        <v>500</v>
      </c>
      <c r="AG10" s="108">
        <v>78800.850000000006</v>
      </c>
      <c r="AH10" s="108">
        <v>469510.96</v>
      </c>
      <c r="AI10" s="108">
        <v>234160.59</v>
      </c>
      <c r="AJ10" s="93">
        <f t="shared" si="4"/>
        <v>3035257.32</v>
      </c>
      <c r="AK10" s="110"/>
      <c r="AL10" s="110"/>
      <c r="AM10" s="92">
        <f t="shared" si="5"/>
        <v>0</v>
      </c>
      <c r="AN10" s="92">
        <f t="shared" si="6"/>
        <v>3035257.32</v>
      </c>
      <c r="AO10" s="51"/>
      <c r="AP10" s="4"/>
    </row>
    <row r="11" spans="1:42" ht="45" x14ac:dyDescent="0.2">
      <c r="A11" s="20" t="s">
        <v>195</v>
      </c>
      <c r="B11" s="20" t="s">
        <v>134</v>
      </c>
      <c r="C11" s="20" t="s">
        <v>55</v>
      </c>
      <c r="D11" s="149">
        <v>68</v>
      </c>
      <c r="E11" s="106">
        <v>57.54</v>
      </c>
      <c r="F11" s="106">
        <v>65</v>
      </c>
      <c r="G11" s="106">
        <v>59.03</v>
      </c>
      <c r="H11" s="106">
        <v>23</v>
      </c>
      <c r="I11" s="106">
        <v>21.09</v>
      </c>
      <c r="J11" s="106">
        <v>8</v>
      </c>
      <c r="K11" s="106">
        <v>8</v>
      </c>
      <c r="L11" s="106">
        <v>3</v>
      </c>
      <c r="M11" s="106">
        <v>3</v>
      </c>
      <c r="N11" s="106">
        <v>0</v>
      </c>
      <c r="O11" s="106">
        <v>0</v>
      </c>
      <c r="P11" s="53">
        <f t="shared" si="0"/>
        <v>167</v>
      </c>
      <c r="Q11" s="53">
        <f t="shared" si="0"/>
        <v>148.66</v>
      </c>
      <c r="R11" s="158">
        <v>1</v>
      </c>
      <c r="S11" s="158">
        <v>0.6</v>
      </c>
      <c r="T11" s="158">
        <v>0</v>
      </c>
      <c r="U11" s="158">
        <v>0</v>
      </c>
      <c r="V11" s="158">
        <v>0</v>
      </c>
      <c r="W11" s="158">
        <v>0</v>
      </c>
      <c r="X11" s="158">
        <v>0</v>
      </c>
      <c r="Y11" s="158">
        <v>0</v>
      </c>
      <c r="Z11" s="54">
        <f t="shared" si="1"/>
        <v>1</v>
      </c>
      <c r="AA11" s="90">
        <f t="shared" si="2"/>
        <v>0.6</v>
      </c>
      <c r="AB11" s="55">
        <f t="shared" si="3"/>
        <v>168</v>
      </c>
      <c r="AC11" s="55">
        <f t="shared" si="3"/>
        <v>149.26</v>
      </c>
      <c r="AD11" s="151">
        <v>371820</v>
      </c>
      <c r="AE11" s="152">
        <v>7524</v>
      </c>
      <c r="AF11" s="152">
        <v>0</v>
      </c>
      <c r="AG11" s="152">
        <v>1477</v>
      </c>
      <c r="AH11" s="152">
        <v>14326</v>
      </c>
      <c r="AI11" s="152">
        <v>36144</v>
      </c>
      <c r="AJ11" s="93">
        <f t="shared" si="4"/>
        <v>431291</v>
      </c>
      <c r="AK11" s="154">
        <v>2514</v>
      </c>
      <c r="AL11" s="154">
        <v>0</v>
      </c>
      <c r="AM11" s="92">
        <f t="shared" si="5"/>
        <v>2514</v>
      </c>
      <c r="AN11" s="92">
        <f t="shared" si="6"/>
        <v>433805</v>
      </c>
      <c r="AO11" s="154"/>
      <c r="AP11" s="154"/>
    </row>
    <row r="12" spans="1:42" ht="45" x14ac:dyDescent="0.2">
      <c r="A12" s="20" t="s">
        <v>193</v>
      </c>
      <c r="B12" s="20" t="s">
        <v>134</v>
      </c>
      <c r="C12" s="20" t="s">
        <v>55</v>
      </c>
      <c r="D12" s="159">
        <v>34</v>
      </c>
      <c r="E12" s="106">
        <v>25.79</v>
      </c>
      <c r="F12" s="158">
        <v>19</v>
      </c>
      <c r="G12" s="106">
        <v>18.239999999999998</v>
      </c>
      <c r="H12" s="158">
        <v>34</v>
      </c>
      <c r="I12" s="106">
        <v>31.84</v>
      </c>
      <c r="J12" s="158">
        <v>6</v>
      </c>
      <c r="K12" s="158">
        <v>6</v>
      </c>
      <c r="L12" s="158">
        <v>1</v>
      </c>
      <c r="M12" s="158">
        <v>1</v>
      </c>
      <c r="N12" s="158"/>
      <c r="O12" s="106"/>
      <c r="P12" s="53">
        <f t="shared" si="0"/>
        <v>94</v>
      </c>
      <c r="Q12" s="53">
        <f t="shared" si="0"/>
        <v>82.87</v>
      </c>
      <c r="R12" s="158">
        <v>0</v>
      </c>
      <c r="S12" s="158">
        <v>0</v>
      </c>
      <c r="T12" s="158">
        <v>0</v>
      </c>
      <c r="U12" s="158">
        <v>0</v>
      </c>
      <c r="V12" s="158">
        <v>2</v>
      </c>
      <c r="W12" s="158">
        <v>2</v>
      </c>
      <c r="X12" s="158">
        <v>0</v>
      </c>
      <c r="Y12" s="106">
        <v>0</v>
      </c>
      <c r="Z12" s="54">
        <f t="shared" si="1"/>
        <v>2</v>
      </c>
      <c r="AA12" s="90">
        <f t="shared" si="2"/>
        <v>2</v>
      </c>
      <c r="AB12" s="55">
        <f t="shared" si="3"/>
        <v>96</v>
      </c>
      <c r="AC12" s="55">
        <f t="shared" si="3"/>
        <v>84.87</v>
      </c>
      <c r="AD12" s="107">
        <v>210419.09</v>
      </c>
      <c r="AE12" s="108">
        <v>0</v>
      </c>
      <c r="AF12" s="108">
        <v>0</v>
      </c>
      <c r="AG12" s="108">
        <v>0</v>
      </c>
      <c r="AH12" s="108">
        <v>22942.82</v>
      </c>
      <c r="AI12" s="108">
        <v>20784.189999999999</v>
      </c>
      <c r="AJ12" s="93">
        <f t="shared" si="4"/>
        <v>254146.1</v>
      </c>
      <c r="AK12" s="110">
        <v>9759.5400000000009</v>
      </c>
      <c r="AL12" s="110"/>
      <c r="AM12" s="92">
        <f t="shared" si="5"/>
        <v>9759.5400000000009</v>
      </c>
      <c r="AN12" s="92">
        <f t="shared" si="6"/>
        <v>263905.64</v>
      </c>
      <c r="AO12" s="4"/>
      <c r="AP12" s="4"/>
    </row>
    <row r="13" spans="1:42" ht="45" x14ac:dyDescent="0.2">
      <c r="A13" s="20" t="s">
        <v>194</v>
      </c>
      <c r="B13" s="20" t="s">
        <v>134</v>
      </c>
      <c r="C13" s="20" t="s">
        <v>55</v>
      </c>
      <c r="D13" s="159">
        <v>203</v>
      </c>
      <c r="E13" s="106">
        <v>102.07</v>
      </c>
      <c r="F13" s="158">
        <v>71</v>
      </c>
      <c r="G13" s="106">
        <v>67.31</v>
      </c>
      <c r="H13" s="158">
        <v>43</v>
      </c>
      <c r="I13" s="106">
        <v>41.17</v>
      </c>
      <c r="J13" s="158">
        <v>0</v>
      </c>
      <c r="K13" s="158">
        <v>0</v>
      </c>
      <c r="L13" s="158">
        <v>4</v>
      </c>
      <c r="M13" s="158">
        <v>4</v>
      </c>
      <c r="N13" s="158">
        <v>0</v>
      </c>
      <c r="O13" s="106">
        <v>0</v>
      </c>
      <c r="P13" s="53">
        <f t="shared" si="0"/>
        <v>321</v>
      </c>
      <c r="Q13" s="53">
        <f t="shared" si="0"/>
        <v>214.55</v>
      </c>
      <c r="R13" s="161">
        <v>0</v>
      </c>
      <c r="S13" s="160">
        <v>0</v>
      </c>
      <c r="T13" s="161">
        <v>0</v>
      </c>
      <c r="U13" s="161">
        <v>0</v>
      </c>
      <c r="V13" s="161">
        <v>0</v>
      </c>
      <c r="W13" s="161">
        <v>0</v>
      </c>
      <c r="X13" s="161">
        <v>1</v>
      </c>
      <c r="Y13" s="160">
        <v>0.5</v>
      </c>
      <c r="Z13" s="54">
        <f t="shared" si="1"/>
        <v>1</v>
      </c>
      <c r="AA13" s="90">
        <f t="shared" si="2"/>
        <v>0.5</v>
      </c>
      <c r="AB13" s="55">
        <f t="shared" si="3"/>
        <v>322</v>
      </c>
      <c r="AC13" s="55">
        <f t="shared" si="3"/>
        <v>215.05</v>
      </c>
      <c r="AD13" s="87">
        <v>415854</v>
      </c>
      <c r="AE13" s="88">
        <v>32934</v>
      </c>
      <c r="AF13" s="88">
        <v>33056</v>
      </c>
      <c r="AG13" s="88">
        <v>0</v>
      </c>
      <c r="AH13" s="88">
        <v>0</v>
      </c>
      <c r="AI13" s="88">
        <v>0</v>
      </c>
      <c r="AJ13" s="93">
        <f t="shared" si="4"/>
        <v>481844</v>
      </c>
      <c r="AK13" s="91">
        <v>0</v>
      </c>
      <c r="AL13" s="91">
        <v>2250</v>
      </c>
      <c r="AM13" s="92">
        <f t="shared" si="5"/>
        <v>2250</v>
      </c>
      <c r="AN13" s="92">
        <f t="shared" si="6"/>
        <v>484094</v>
      </c>
      <c r="AO13" s="4"/>
      <c r="AP13" s="4"/>
    </row>
    <row r="14" spans="1:42" ht="30" x14ac:dyDescent="0.2">
      <c r="A14" s="64" t="s">
        <v>327</v>
      </c>
      <c r="B14" s="20" t="s">
        <v>68</v>
      </c>
      <c r="C14" s="20" t="s">
        <v>55</v>
      </c>
      <c r="D14" s="159">
        <v>70</v>
      </c>
      <c r="E14" s="106">
        <v>66.754050000000007</v>
      </c>
      <c r="F14" s="158">
        <v>300</v>
      </c>
      <c r="G14" s="106">
        <v>291.67027000000002</v>
      </c>
      <c r="H14" s="158">
        <v>41</v>
      </c>
      <c r="I14" s="158">
        <v>41</v>
      </c>
      <c r="J14" s="158">
        <v>10</v>
      </c>
      <c r="K14" s="158">
        <v>10</v>
      </c>
      <c r="L14" s="158">
        <v>1</v>
      </c>
      <c r="M14" s="158">
        <v>1</v>
      </c>
      <c r="N14" s="158"/>
      <c r="O14" s="158"/>
      <c r="P14" s="53">
        <f t="shared" si="0"/>
        <v>422</v>
      </c>
      <c r="Q14" s="53">
        <f t="shared" si="0"/>
        <v>410.42432000000002</v>
      </c>
      <c r="R14" s="158">
        <v>1</v>
      </c>
      <c r="S14" s="158">
        <v>1</v>
      </c>
      <c r="T14" s="158"/>
      <c r="U14" s="158"/>
      <c r="V14" s="158"/>
      <c r="W14" s="158"/>
      <c r="X14" s="158"/>
      <c r="Y14" s="158"/>
      <c r="Z14" s="54">
        <f t="shared" si="1"/>
        <v>1</v>
      </c>
      <c r="AA14" s="54">
        <f t="shared" si="2"/>
        <v>1</v>
      </c>
      <c r="AB14" s="55">
        <f t="shared" si="3"/>
        <v>423</v>
      </c>
      <c r="AC14" s="55">
        <f t="shared" si="3"/>
        <v>411.42432000000002</v>
      </c>
      <c r="AD14" s="107">
        <v>934209.88999999641</v>
      </c>
      <c r="AE14" s="108">
        <v>23692.519999999993</v>
      </c>
      <c r="AF14" s="108"/>
      <c r="AG14" s="108">
        <v>14873.15</v>
      </c>
      <c r="AH14" s="108">
        <v>200587.15000000023</v>
      </c>
      <c r="AI14" s="108">
        <v>93988.719999999754</v>
      </c>
      <c r="AJ14" s="93">
        <f t="shared" si="4"/>
        <v>1267351.4299999964</v>
      </c>
      <c r="AK14" s="110">
        <v>1909.2</v>
      </c>
      <c r="AL14" s="110"/>
      <c r="AM14" s="92">
        <f t="shared" si="5"/>
        <v>1909.2</v>
      </c>
      <c r="AN14" s="92">
        <f t="shared" si="6"/>
        <v>1269260.6299999964</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65"/>
      <c r="E17" s="165"/>
      <c r="F17" s="165"/>
      <c r="G17" s="165"/>
      <c r="H17" s="165"/>
      <c r="I17" s="165"/>
      <c r="J17" s="165"/>
      <c r="K17" s="165"/>
      <c r="L17" s="165"/>
      <c r="M17" s="165"/>
      <c r="N17" s="165"/>
      <c r="O17" s="165"/>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3"/>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ref="P23:Q51" si="7">SUM(D23,F23,H23,J23,L23,N23)</f>
        <v>0</v>
      </c>
      <c r="Q23" s="53">
        <f t="shared" si="7"/>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7"/>
        <v>0</v>
      </c>
      <c r="Q24" s="53">
        <f t="shared" si="7"/>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7"/>
        <v>0</v>
      </c>
      <c r="Q25" s="53">
        <f t="shared" si="7"/>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7"/>
        <v>0</v>
      </c>
      <c r="Q26" s="53">
        <f t="shared" si="7"/>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7"/>
        <v>0</v>
      </c>
      <c r="Q27" s="53">
        <f t="shared" si="7"/>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7"/>
        <v>0</v>
      </c>
      <c r="Q28" s="53">
        <f t="shared" si="7"/>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7"/>
        <v>0</v>
      </c>
      <c r="Q29" s="53">
        <f t="shared" si="7"/>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7"/>
        <v>0</v>
      </c>
      <c r="Q30" s="53">
        <f t="shared" si="7"/>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7"/>
        <v>0</v>
      </c>
      <c r="Q31" s="53">
        <f t="shared" si="7"/>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7"/>
        <v>0</v>
      </c>
      <c r="Q32" s="53">
        <f t="shared" si="7"/>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7"/>
        <v>0</v>
      </c>
      <c r="Q33" s="53">
        <f t="shared" si="7"/>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7"/>
        <v>0</v>
      </c>
      <c r="Q34" s="53">
        <f t="shared" si="7"/>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7"/>
        <v>0</v>
      </c>
      <c r="Q35" s="53">
        <f t="shared" si="7"/>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7"/>
        <v>0</v>
      </c>
      <c r="Q36" s="53">
        <f t="shared" si="7"/>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7"/>
        <v>0</v>
      </c>
      <c r="Q37" s="53">
        <f t="shared" si="7"/>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7"/>
        <v>0</v>
      </c>
      <c r="Q38" s="53">
        <f t="shared" si="7"/>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7"/>
        <v>0</v>
      </c>
      <c r="Q39" s="53">
        <f t="shared" si="7"/>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7"/>
        <v>0</v>
      </c>
      <c r="Q40" s="53">
        <f t="shared" si="7"/>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7"/>
        <v>0</v>
      </c>
      <c r="Q41" s="53">
        <f t="shared" si="7"/>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7"/>
        <v>0</v>
      </c>
      <c r="Q42" s="53">
        <f t="shared" si="7"/>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7"/>
        <v>0</v>
      </c>
      <c r="Q43" s="53">
        <f t="shared" si="7"/>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7"/>
        <v>0</v>
      </c>
      <c r="Q44" s="53">
        <f t="shared" si="7"/>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7"/>
        <v>0</v>
      </c>
      <c r="Q45" s="53">
        <f t="shared" si="7"/>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7"/>
        <v>0</v>
      </c>
      <c r="Q46" s="53">
        <f t="shared" si="7"/>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8">SUM(AM46,AJ46)</f>
        <v>0</v>
      </c>
      <c r="AO46" s="4"/>
      <c r="AP46" s="4"/>
    </row>
    <row r="47" spans="1:42" x14ac:dyDescent="0.2">
      <c r="A47" s="20"/>
      <c r="B47" s="20"/>
      <c r="C47" s="20"/>
      <c r="D47" s="102"/>
      <c r="E47" s="102"/>
      <c r="F47" s="102"/>
      <c r="G47" s="102"/>
      <c r="H47" s="102"/>
      <c r="I47" s="102"/>
      <c r="J47" s="102"/>
      <c r="K47" s="102"/>
      <c r="L47" s="102"/>
      <c r="M47" s="102"/>
      <c r="N47" s="102"/>
      <c r="O47" s="102"/>
      <c r="P47" s="53">
        <f t="shared" si="7"/>
        <v>0</v>
      </c>
      <c r="Q47" s="53">
        <f t="shared" si="7"/>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8"/>
        <v>0</v>
      </c>
      <c r="AO47" s="4"/>
      <c r="AP47" s="4"/>
    </row>
    <row r="48" spans="1:42" x14ac:dyDescent="0.2">
      <c r="A48" s="20"/>
      <c r="B48" s="20"/>
      <c r="C48" s="20"/>
      <c r="D48" s="102"/>
      <c r="E48" s="102"/>
      <c r="F48" s="102"/>
      <c r="G48" s="102"/>
      <c r="H48" s="102"/>
      <c r="I48" s="102"/>
      <c r="J48" s="102"/>
      <c r="K48" s="102"/>
      <c r="L48" s="102"/>
      <c r="M48" s="102"/>
      <c r="N48" s="102"/>
      <c r="O48" s="102"/>
      <c r="P48" s="53">
        <f t="shared" si="7"/>
        <v>0</v>
      </c>
      <c r="Q48" s="53">
        <f t="shared" si="7"/>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8"/>
        <v>0</v>
      </c>
      <c r="AO48" s="4"/>
      <c r="AP48" s="4"/>
    </row>
    <row r="49" spans="1:42" x14ac:dyDescent="0.2">
      <c r="A49" s="20"/>
      <c r="B49" s="20"/>
      <c r="C49" s="20"/>
      <c r="D49" s="102"/>
      <c r="E49" s="102"/>
      <c r="F49" s="102"/>
      <c r="G49" s="102"/>
      <c r="H49" s="102"/>
      <c r="I49" s="102"/>
      <c r="J49" s="102"/>
      <c r="K49" s="102"/>
      <c r="L49" s="102"/>
      <c r="M49" s="102"/>
      <c r="N49" s="102"/>
      <c r="O49" s="102"/>
      <c r="P49" s="53">
        <f t="shared" si="7"/>
        <v>0</v>
      </c>
      <c r="Q49" s="53">
        <f t="shared" si="7"/>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8"/>
        <v>0</v>
      </c>
      <c r="AO49" s="4"/>
      <c r="AP49" s="4"/>
    </row>
    <row r="50" spans="1:42" x14ac:dyDescent="0.2">
      <c r="A50" s="20"/>
      <c r="B50" s="20"/>
      <c r="C50" s="20"/>
      <c r="D50" s="102"/>
      <c r="E50" s="102"/>
      <c r="F50" s="102"/>
      <c r="G50" s="102"/>
      <c r="H50" s="102"/>
      <c r="I50" s="102"/>
      <c r="J50" s="102"/>
      <c r="K50" s="102"/>
      <c r="L50" s="102"/>
      <c r="M50" s="102"/>
      <c r="N50" s="102"/>
      <c r="O50" s="102"/>
      <c r="P50" s="53">
        <f t="shared" si="7"/>
        <v>0</v>
      </c>
      <c r="Q50" s="53">
        <f t="shared" si="7"/>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8"/>
        <v>0</v>
      </c>
      <c r="AO50" s="4"/>
      <c r="AP50" s="4"/>
    </row>
    <row r="51" spans="1:42" x14ac:dyDescent="0.2">
      <c r="A51" s="20"/>
      <c r="B51" s="20"/>
      <c r="C51" s="20"/>
      <c r="D51" s="102"/>
      <c r="E51" s="102"/>
      <c r="F51" s="102"/>
      <c r="G51" s="102"/>
      <c r="H51" s="102"/>
      <c r="I51" s="102"/>
      <c r="J51" s="102"/>
      <c r="K51" s="102"/>
      <c r="L51" s="102"/>
      <c r="M51" s="102"/>
      <c r="N51" s="102"/>
      <c r="O51" s="102"/>
      <c r="P51" s="53">
        <f t="shared" si="7"/>
        <v>0</v>
      </c>
      <c r="Q51" s="53">
        <f t="shared" si="7"/>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8"/>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51">
    <cfRule type="expression" dxfId="151" priority="152">
      <formula>AND(NOT(ISBLANK($A7)),ISBLANK(B7))</formula>
    </cfRule>
  </conditionalFormatting>
  <conditionalFormatting sqref="C7:C51">
    <cfRule type="expression" dxfId="150" priority="151">
      <formula>AND(NOT(ISBLANK(A7)),ISBLANK(C7))</formula>
    </cfRule>
  </conditionalFormatting>
  <conditionalFormatting sqref="D7:D8 F7:F8 H7:H8 J7:J8 L7:L8 N7:N8 V7:V8 X7:X8 D15:D51">
    <cfRule type="expression" dxfId="149" priority="150">
      <formula>AND(NOT(ISBLANK(E7)),ISBLANK(D7))</formula>
    </cfRule>
  </conditionalFormatting>
  <conditionalFormatting sqref="E7:E8 G7:G8 I7:I8 K7:K8 M7:M8 O7:O8 W7:W8 Y7:Y8 E15:E51">
    <cfRule type="expression" dxfId="148" priority="149">
      <formula>AND(NOT(ISBLANK(D7)),ISBLANK(E7))</formula>
    </cfRule>
  </conditionalFormatting>
  <conditionalFormatting sqref="F15:F51">
    <cfRule type="expression" dxfId="147" priority="148">
      <formula>AND(NOT(ISBLANK(G15)),ISBLANK(F15))</formula>
    </cfRule>
  </conditionalFormatting>
  <conditionalFormatting sqref="G15:G51">
    <cfRule type="expression" dxfId="146" priority="147">
      <formula>AND(NOT(ISBLANK(F15)),ISBLANK(G15))</formula>
    </cfRule>
  </conditionalFormatting>
  <conditionalFormatting sqref="H15:H51">
    <cfRule type="expression" dxfId="145" priority="146">
      <formula>AND(NOT(ISBLANK(I15)),ISBLANK(H15))</formula>
    </cfRule>
  </conditionalFormatting>
  <conditionalFormatting sqref="I15:I51">
    <cfRule type="expression" dxfId="144" priority="145">
      <formula>AND(NOT(ISBLANK(H15)),ISBLANK(I15))</formula>
    </cfRule>
  </conditionalFormatting>
  <conditionalFormatting sqref="J15:J51">
    <cfRule type="expression" dxfId="143" priority="144">
      <formula>AND(NOT(ISBLANK(K15)),ISBLANK(J15))</formula>
    </cfRule>
  </conditionalFormatting>
  <conditionalFormatting sqref="K15:K51">
    <cfRule type="expression" dxfId="142" priority="143">
      <formula>AND(NOT(ISBLANK(J15)),ISBLANK(K15))</formula>
    </cfRule>
  </conditionalFormatting>
  <conditionalFormatting sqref="L15:L51">
    <cfRule type="expression" dxfId="141" priority="142">
      <formula>AND(NOT(ISBLANK(M15)),ISBLANK(L15))</formula>
    </cfRule>
  </conditionalFormatting>
  <conditionalFormatting sqref="M15:M51">
    <cfRule type="expression" dxfId="140" priority="141">
      <formula>AND(NOT(ISBLANK(L15)),ISBLANK(M15))</formula>
    </cfRule>
  </conditionalFormatting>
  <conditionalFormatting sqref="N15:N51">
    <cfRule type="expression" dxfId="139" priority="140">
      <formula>AND(NOT(ISBLANK(O15)),ISBLANK(N15))</formula>
    </cfRule>
  </conditionalFormatting>
  <conditionalFormatting sqref="O15:O51">
    <cfRule type="expression" dxfId="138" priority="139">
      <formula>AND(NOT(ISBLANK(N15)),ISBLANK(O15))</formula>
    </cfRule>
  </conditionalFormatting>
  <conditionalFormatting sqref="R15:R51 R7:Y7 R13:Y13">
    <cfRule type="expression" dxfId="137" priority="138">
      <formula>AND(NOT(ISBLANK(S7)),ISBLANK(R7))</formula>
    </cfRule>
  </conditionalFormatting>
  <conditionalFormatting sqref="S7 S13 S15:S51">
    <cfRule type="expression" dxfId="136" priority="137">
      <formula>AND(NOT(ISBLANK(R7)),ISBLANK(S7))</formula>
    </cfRule>
  </conditionalFormatting>
  <conditionalFormatting sqref="T7 T13 T15:T51">
    <cfRule type="expression" dxfId="135" priority="136">
      <formula>AND(NOT(ISBLANK(U7)),ISBLANK(T7))</formula>
    </cfRule>
  </conditionalFormatting>
  <conditionalFormatting sqref="U7 U13 U15:U51">
    <cfRule type="expression" dxfId="134" priority="135">
      <formula>AND(NOT(ISBLANK(T7)),ISBLANK(U7))</formula>
    </cfRule>
  </conditionalFormatting>
  <conditionalFormatting sqref="V13 V15:V51">
    <cfRule type="expression" dxfId="133" priority="134">
      <formula>AND(NOT(ISBLANK(W13)),ISBLANK(V13))</formula>
    </cfRule>
  </conditionalFormatting>
  <conditionalFormatting sqref="W13 W15:W51">
    <cfRule type="expression" dxfId="132" priority="133">
      <formula>AND(NOT(ISBLANK(V13)),ISBLANK(W13))</formula>
    </cfRule>
  </conditionalFormatting>
  <conditionalFormatting sqref="X13 X15:X51">
    <cfRule type="expression" dxfId="131" priority="132">
      <formula>AND(NOT(ISBLANK(Y13)),ISBLANK(X13))</formula>
    </cfRule>
  </conditionalFormatting>
  <conditionalFormatting sqref="Y13 Y15:Y51">
    <cfRule type="expression" dxfId="130" priority="131">
      <formula>AND(NOT(ISBLANK(X13)),ISBLANK(Y13))</formula>
    </cfRule>
  </conditionalFormatting>
  <conditionalFormatting sqref="R8:Y8">
    <cfRule type="expression" dxfId="129" priority="130">
      <formula>AND(NOT(ISBLANK(S8)),ISBLANK(R8))</formula>
    </cfRule>
  </conditionalFormatting>
  <conditionalFormatting sqref="S8">
    <cfRule type="expression" dxfId="128" priority="129">
      <formula>AND(NOT(ISBLANK(R8)),ISBLANK(S8))</formula>
    </cfRule>
  </conditionalFormatting>
  <conditionalFormatting sqref="T8">
    <cfRule type="expression" dxfId="127" priority="128">
      <formula>AND(NOT(ISBLANK(U8)),ISBLANK(T8))</formula>
    </cfRule>
  </conditionalFormatting>
  <conditionalFormatting sqref="U8">
    <cfRule type="expression" dxfId="126" priority="127">
      <formula>AND(NOT(ISBLANK(T8)),ISBLANK(U8))</formula>
    </cfRule>
  </conditionalFormatting>
  <conditionalFormatting sqref="R9">
    <cfRule type="expression" dxfId="125" priority="126">
      <formula>AND(NOT(ISBLANK(S9)),ISBLANK(R9))</formula>
    </cfRule>
  </conditionalFormatting>
  <conditionalFormatting sqref="S9">
    <cfRule type="expression" dxfId="124" priority="125">
      <formula>AND(NOT(ISBLANK(R9)),ISBLANK(S9))</formula>
    </cfRule>
  </conditionalFormatting>
  <conditionalFormatting sqref="T9">
    <cfRule type="expression" dxfId="123" priority="124">
      <formula>AND(NOT(ISBLANK(U9)),ISBLANK(T9))</formula>
    </cfRule>
  </conditionalFormatting>
  <conditionalFormatting sqref="U9">
    <cfRule type="expression" dxfId="122" priority="123">
      <formula>AND(NOT(ISBLANK(T9)),ISBLANK(U9))</formula>
    </cfRule>
  </conditionalFormatting>
  <conditionalFormatting sqref="V9">
    <cfRule type="expression" dxfId="121" priority="122">
      <formula>AND(NOT(ISBLANK(W9)),ISBLANK(V9))</formula>
    </cfRule>
  </conditionalFormatting>
  <conditionalFormatting sqref="W9">
    <cfRule type="expression" dxfId="120" priority="121">
      <formula>AND(NOT(ISBLANK(V9)),ISBLANK(W9))</formula>
    </cfRule>
  </conditionalFormatting>
  <conditionalFormatting sqref="X9">
    <cfRule type="expression" dxfId="119" priority="120">
      <formula>AND(NOT(ISBLANK(Y9)),ISBLANK(X9))</formula>
    </cfRule>
  </conditionalFormatting>
  <conditionalFormatting sqref="Y9">
    <cfRule type="expression" dxfId="118" priority="119">
      <formula>AND(NOT(ISBLANK(X9)),ISBLANK(Y9))</formula>
    </cfRule>
  </conditionalFormatting>
  <conditionalFormatting sqref="R9">
    <cfRule type="expression" dxfId="117" priority="118">
      <formula>AND(NOT(ISBLANK(S9)),ISBLANK(R9))</formula>
    </cfRule>
  </conditionalFormatting>
  <conditionalFormatting sqref="S9">
    <cfRule type="expression" dxfId="116" priority="117">
      <formula>AND(NOT(ISBLANK(R9)),ISBLANK(S9))</formula>
    </cfRule>
  </conditionalFormatting>
  <conditionalFormatting sqref="T9">
    <cfRule type="expression" dxfId="115" priority="116">
      <formula>AND(NOT(ISBLANK(U9)),ISBLANK(T9))</formula>
    </cfRule>
  </conditionalFormatting>
  <conditionalFormatting sqref="U9">
    <cfRule type="expression" dxfId="114" priority="115">
      <formula>AND(NOT(ISBLANK(T9)),ISBLANK(U9))</formula>
    </cfRule>
  </conditionalFormatting>
  <conditionalFormatting sqref="V9">
    <cfRule type="expression" dxfId="113" priority="114">
      <formula>AND(NOT(ISBLANK(W9)),ISBLANK(V9))</formula>
    </cfRule>
  </conditionalFormatting>
  <conditionalFormatting sqref="W9">
    <cfRule type="expression" dxfId="112" priority="113">
      <formula>AND(NOT(ISBLANK(V9)),ISBLANK(W9))</formula>
    </cfRule>
  </conditionalFormatting>
  <conditionalFormatting sqref="X9">
    <cfRule type="expression" dxfId="111" priority="112">
      <formula>AND(NOT(ISBLANK(Y9)),ISBLANK(X9))</formula>
    </cfRule>
  </conditionalFormatting>
  <conditionalFormatting sqref="Y9">
    <cfRule type="expression" dxfId="110" priority="111">
      <formula>AND(NOT(ISBLANK(X9)),ISBLANK(Y9))</formula>
    </cfRule>
  </conditionalFormatting>
  <conditionalFormatting sqref="R9">
    <cfRule type="expression" dxfId="109" priority="110">
      <formula>AND(NOT(ISBLANK(S9)),ISBLANK(R9))</formula>
    </cfRule>
  </conditionalFormatting>
  <conditionalFormatting sqref="S9">
    <cfRule type="expression" dxfId="108" priority="109">
      <formula>AND(NOT(ISBLANK(R9)),ISBLANK(S9))</formula>
    </cfRule>
  </conditionalFormatting>
  <conditionalFormatting sqref="T9">
    <cfRule type="expression" dxfId="107" priority="108">
      <formula>AND(NOT(ISBLANK(U9)),ISBLANK(T9))</formula>
    </cfRule>
  </conditionalFormatting>
  <conditionalFormatting sqref="U9">
    <cfRule type="expression" dxfId="106" priority="107">
      <formula>AND(NOT(ISBLANK(T9)),ISBLANK(U9))</formula>
    </cfRule>
  </conditionalFormatting>
  <conditionalFormatting sqref="V9">
    <cfRule type="expression" dxfId="105" priority="106">
      <formula>AND(NOT(ISBLANK(W9)),ISBLANK(V9))</formula>
    </cfRule>
  </conditionalFormatting>
  <conditionalFormatting sqref="W9">
    <cfRule type="expression" dxfId="104" priority="105">
      <formula>AND(NOT(ISBLANK(V9)),ISBLANK(W9))</formula>
    </cfRule>
  </conditionalFormatting>
  <conditionalFormatting sqref="X9">
    <cfRule type="expression" dxfId="103" priority="104">
      <formula>AND(NOT(ISBLANK(Y9)),ISBLANK(X9))</formula>
    </cfRule>
  </conditionalFormatting>
  <conditionalFormatting sqref="Y9">
    <cfRule type="expression" dxfId="102" priority="103">
      <formula>AND(NOT(ISBLANK(X9)),ISBLANK(Y9))</formula>
    </cfRule>
  </conditionalFormatting>
  <conditionalFormatting sqref="R9">
    <cfRule type="expression" dxfId="101" priority="102">
      <formula>AND(NOT(ISBLANK(S9)),ISBLANK(R9))</formula>
    </cfRule>
  </conditionalFormatting>
  <conditionalFormatting sqref="S9">
    <cfRule type="expression" dxfId="100" priority="101">
      <formula>AND(NOT(ISBLANK(R9)),ISBLANK(S9))</formula>
    </cfRule>
  </conditionalFormatting>
  <conditionalFormatting sqref="T9">
    <cfRule type="expression" dxfId="99" priority="100">
      <formula>AND(NOT(ISBLANK(U9)),ISBLANK(T9))</formula>
    </cfRule>
  </conditionalFormatting>
  <conditionalFormatting sqref="U9">
    <cfRule type="expression" dxfId="98" priority="99">
      <formula>AND(NOT(ISBLANK(T9)),ISBLANK(U9))</formula>
    </cfRule>
  </conditionalFormatting>
  <conditionalFormatting sqref="V9">
    <cfRule type="expression" dxfId="97" priority="98">
      <formula>AND(NOT(ISBLANK(W9)),ISBLANK(V9))</formula>
    </cfRule>
  </conditionalFormatting>
  <conditionalFormatting sqref="W9">
    <cfRule type="expression" dxfId="96" priority="97">
      <formula>AND(NOT(ISBLANK(V9)),ISBLANK(W9))</formula>
    </cfRule>
  </conditionalFormatting>
  <conditionalFormatting sqref="X9">
    <cfRule type="expression" dxfId="95" priority="96">
      <formula>AND(NOT(ISBLANK(Y9)),ISBLANK(X9))</formula>
    </cfRule>
  </conditionalFormatting>
  <conditionalFormatting sqref="Y9">
    <cfRule type="expression" dxfId="94" priority="95">
      <formula>AND(NOT(ISBLANK(X9)),ISBLANK(Y9))</formula>
    </cfRule>
  </conditionalFormatting>
  <conditionalFormatting sqref="D11">
    <cfRule type="expression" dxfId="93" priority="94">
      <formula>AND(NOT(ISBLANK(E11)),ISBLANK(D11))</formula>
    </cfRule>
  </conditionalFormatting>
  <conditionalFormatting sqref="E11">
    <cfRule type="expression" dxfId="92" priority="93">
      <formula>AND(NOT(ISBLANK(D11)),ISBLANK(E11))</formula>
    </cfRule>
  </conditionalFormatting>
  <conditionalFormatting sqref="F11">
    <cfRule type="expression" dxfId="91" priority="92">
      <formula>AND(NOT(ISBLANK(G11)),ISBLANK(F11))</formula>
    </cfRule>
  </conditionalFormatting>
  <conditionalFormatting sqref="G11">
    <cfRule type="expression" dxfId="90" priority="91">
      <formula>AND(NOT(ISBLANK(F11)),ISBLANK(G11))</formula>
    </cfRule>
  </conditionalFormatting>
  <conditionalFormatting sqref="H11">
    <cfRule type="expression" dxfId="89" priority="90">
      <formula>AND(NOT(ISBLANK(I11)),ISBLANK(H11))</formula>
    </cfRule>
  </conditionalFormatting>
  <conditionalFormatting sqref="I11">
    <cfRule type="expression" dxfId="88" priority="89">
      <formula>AND(NOT(ISBLANK(H11)),ISBLANK(I11))</formula>
    </cfRule>
  </conditionalFormatting>
  <conditionalFormatting sqref="J11">
    <cfRule type="expression" dxfId="87" priority="88">
      <formula>AND(NOT(ISBLANK(K11)),ISBLANK(J11))</formula>
    </cfRule>
  </conditionalFormatting>
  <conditionalFormatting sqref="K11">
    <cfRule type="expression" dxfId="86" priority="87">
      <formula>AND(NOT(ISBLANK(J11)),ISBLANK(K11))</formula>
    </cfRule>
  </conditionalFormatting>
  <conditionalFormatting sqref="L11">
    <cfRule type="expression" dxfId="85" priority="86">
      <formula>AND(NOT(ISBLANK(M11)),ISBLANK(L11))</formula>
    </cfRule>
  </conditionalFormatting>
  <conditionalFormatting sqref="M11">
    <cfRule type="expression" dxfId="84" priority="85">
      <formula>AND(NOT(ISBLANK(L11)),ISBLANK(M11))</formula>
    </cfRule>
  </conditionalFormatting>
  <conditionalFormatting sqref="N11">
    <cfRule type="expression" dxfId="83" priority="84">
      <formula>AND(NOT(ISBLANK(O11)),ISBLANK(N11))</formula>
    </cfRule>
  </conditionalFormatting>
  <conditionalFormatting sqref="O11">
    <cfRule type="expression" dxfId="82" priority="83">
      <formula>AND(NOT(ISBLANK(N11)),ISBLANK(O11))</formula>
    </cfRule>
  </conditionalFormatting>
  <conditionalFormatting sqref="R11">
    <cfRule type="expression" dxfId="81" priority="82">
      <formula>AND(NOT(ISBLANK(S11)),ISBLANK(R11))</formula>
    </cfRule>
  </conditionalFormatting>
  <conditionalFormatting sqref="S11">
    <cfRule type="expression" dxfId="80" priority="81">
      <formula>AND(NOT(ISBLANK(R11)),ISBLANK(S11))</formula>
    </cfRule>
  </conditionalFormatting>
  <conditionalFormatting sqref="T11">
    <cfRule type="expression" dxfId="79" priority="80">
      <formula>AND(NOT(ISBLANK(U11)),ISBLANK(T11))</formula>
    </cfRule>
  </conditionalFormatting>
  <conditionalFormatting sqref="U11">
    <cfRule type="expression" dxfId="78" priority="79">
      <formula>AND(NOT(ISBLANK(T11)),ISBLANK(U11))</formula>
    </cfRule>
  </conditionalFormatting>
  <conditionalFormatting sqref="V11">
    <cfRule type="expression" dxfId="77" priority="78">
      <formula>AND(NOT(ISBLANK(W11)),ISBLANK(V11))</formula>
    </cfRule>
  </conditionalFormatting>
  <conditionalFormatting sqref="W11">
    <cfRule type="expression" dxfId="76" priority="77">
      <formula>AND(NOT(ISBLANK(V11)),ISBLANK(W11))</formula>
    </cfRule>
  </conditionalFormatting>
  <conditionalFormatting sqref="X11">
    <cfRule type="expression" dxfId="75" priority="76">
      <formula>AND(NOT(ISBLANK(Y11)),ISBLANK(X11))</formula>
    </cfRule>
  </conditionalFormatting>
  <conditionalFormatting sqref="Y11">
    <cfRule type="expression" dxfId="74" priority="75">
      <formula>AND(NOT(ISBLANK(X11)),ISBLANK(Y11))</formula>
    </cfRule>
  </conditionalFormatting>
  <conditionalFormatting sqref="D10">
    <cfRule type="expression" dxfId="73" priority="74">
      <formula>AND(NOT(ISBLANK(E10)),ISBLANK(D10))</formula>
    </cfRule>
  </conditionalFormatting>
  <conditionalFormatting sqref="E10">
    <cfRule type="expression" dxfId="72" priority="73">
      <formula>AND(NOT(ISBLANK(D10)),ISBLANK(E10))</formula>
    </cfRule>
  </conditionalFormatting>
  <conditionalFormatting sqref="F10">
    <cfRule type="expression" dxfId="71" priority="72">
      <formula>AND(NOT(ISBLANK(G10)),ISBLANK(F10))</formula>
    </cfRule>
  </conditionalFormatting>
  <conditionalFormatting sqref="G10">
    <cfRule type="expression" dxfId="70" priority="71">
      <formula>AND(NOT(ISBLANK(F10)),ISBLANK(G10))</formula>
    </cfRule>
  </conditionalFormatting>
  <conditionalFormatting sqref="H10">
    <cfRule type="expression" dxfId="69" priority="70">
      <formula>AND(NOT(ISBLANK(I10)),ISBLANK(H10))</formula>
    </cfRule>
  </conditionalFormatting>
  <conditionalFormatting sqref="I10">
    <cfRule type="expression" dxfId="68" priority="69">
      <formula>AND(NOT(ISBLANK(H10)),ISBLANK(I10))</formula>
    </cfRule>
  </conditionalFormatting>
  <conditionalFormatting sqref="J10">
    <cfRule type="expression" dxfId="67" priority="68">
      <formula>AND(NOT(ISBLANK(K10)),ISBLANK(J10))</formula>
    </cfRule>
  </conditionalFormatting>
  <conditionalFormatting sqref="K10">
    <cfRule type="expression" dxfId="66" priority="67">
      <formula>AND(NOT(ISBLANK(J10)),ISBLANK(K10))</formula>
    </cfRule>
  </conditionalFormatting>
  <conditionalFormatting sqref="L10">
    <cfRule type="expression" dxfId="65" priority="66">
      <formula>AND(NOT(ISBLANK(M10)),ISBLANK(L10))</formula>
    </cfRule>
  </conditionalFormatting>
  <conditionalFormatting sqref="M10">
    <cfRule type="expression" dxfId="64" priority="65">
      <formula>AND(NOT(ISBLANK(L10)),ISBLANK(M10))</formula>
    </cfRule>
  </conditionalFormatting>
  <conditionalFormatting sqref="N10">
    <cfRule type="expression" dxfId="63" priority="64">
      <formula>AND(NOT(ISBLANK(O10)),ISBLANK(N10))</formula>
    </cfRule>
  </conditionalFormatting>
  <conditionalFormatting sqref="O10">
    <cfRule type="expression" dxfId="62" priority="63">
      <formula>AND(NOT(ISBLANK(N10)),ISBLANK(O10))</formula>
    </cfRule>
  </conditionalFormatting>
  <conditionalFormatting sqref="R10">
    <cfRule type="expression" dxfId="61" priority="62">
      <formula>AND(NOT(ISBLANK(S10)),ISBLANK(R10))</formula>
    </cfRule>
  </conditionalFormatting>
  <conditionalFormatting sqref="S10">
    <cfRule type="expression" dxfId="60" priority="61">
      <formula>AND(NOT(ISBLANK(R10)),ISBLANK(S10))</formula>
    </cfRule>
  </conditionalFormatting>
  <conditionalFormatting sqref="T10">
    <cfRule type="expression" dxfId="59" priority="60">
      <formula>AND(NOT(ISBLANK(U10)),ISBLANK(T10))</formula>
    </cfRule>
  </conditionalFormatting>
  <conditionalFormatting sqref="U10">
    <cfRule type="expression" dxfId="58" priority="59">
      <formula>AND(NOT(ISBLANK(T10)),ISBLANK(U10))</formula>
    </cfRule>
  </conditionalFormatting>
  <conditionalFormatting sqref="V10">
    <cfRule type="expression" dxfId="57" priority="58">
      <formula>AND(NOT(ISBLANK(W10)),ISBLANK(V10))</formula>
    </cfRule>
  </conditionalFormatting>
  <conditionalFormatting sqref="W10">
    <cfRule type="expression" dxfId="56" priority="57">
      <formula>AND(NOT(ISBLANK(V10)),ISBLANK(W10))</formula>
    </cfRule>
  </conditionalFormatting>
  <conditionalFormatting sqref="X10">
    <cfRule type="expression" dxfId="55" priority="56">
      <formula>AND(NOT(ISBLANK(Y10)),ISBLANK(X10))</formula>
    </cfRule>
  </conditionalFormatting>
  <conditionalFormatting sqref="Y10">
    <cfRule type="expression" dxfId="54" priority="55">
      <formula>AND(NOT(ISBLANK(X10)),ISBLANK(Y10))</formula>
    </cfRule>
  </conditionalFormatting>
  <conditionalFormatting sqref="D14">
    <cfRule type="expression" dxfId="53" priority="54">
      <formula>AND(NOT(ISBLANK(E14)),ISBLANK(D14))</formula>
    </cfRule>
  </conditionalFormatting>
  <conditionalFormatting sqref="E14">
    <cfRule type="expression" dxfId="52" priority="53">
      <formula>AND(NOT(ISBLANK(D14)),ISBLANK(E14))</formula>
    </cfRule>
  </conditionalFormatting>
  <conditionalFormatting sqref="F14">
    <cfRule type="expression" dxfId="51" priority="52">
      <formula>AND(NOT(ISBLANK(G14)),ISBLANK(F14))</formula>
    </cfRule>
  </conditionalFormatting>
  <conditionalFormatting sqref="G14">
    <cfRule type="expression" dxfId="50" priority="51">
      <formula>AND(NOT(ISBLANK(F14)),ISBLANK(G14))</formula>
    </cfRule>
  </conditionalFormatting>
  <conditionalFormatting sqref="H14">
    <cfRule type="expression" dxfId="49" priority="50">
      <formula>AND(NOT(ISBLANK(I14)),ISBLANK(H14))</formula>
    </cfRule>
  </conditionalFormatting>
  <conditionalFormatting sqref="I14">
    <cfRule type="expression" dxfId="48" priority="49">
      <formula>AND(NOT(ISBLANK(H14)),ISBLANK(I14))</formula>
    </cfRule>
  </conditionalFormatting>
  <conditionalFormatting sqref="J14">
    <cfRule type="expression" dxfId="47" priority="48">
      <formula>AND(NOT(ISBLANK(K14)),ISBLANK(J14))</formula>
    </cfRule>
  </conditionalFormatting>
  <conditionalFormatting sqref="K14">
    <cfRule type="expression" dxfId="46" priority="47">
      <formula>AND(NOT(ISBLANK(J14)),ISBLANK(K14))</formula>
    </cfRule>
  </conditionalFormatting>
  <conditionalFormatting sqref="L14">
    <cfRule type="expression" dxfId="45" priority="46">
      <formula>AND(NOT(ISBLANK(M14)),ISBLANK(L14))</formula>
    </cfRule>
  </conditionalFormatting>
  <conditionalFormatting sqref="M14">
    <cfRule type="expression" dxfId="44" priority="45">
      <formula>AND(NOT(ISBLANK(L14)),ISBLANK(M14))</formula>
    </cfRule>
  </conditionalFormatting>
  <conditionalFormatting sqref="N14">
    <cfRule type="expression" dxfId="43" priority="44">
      <formula>AND(NOT(ISBLANK(O14)),ISBLANK(N14))</formula>
    </cfRule>
  </conditionalFormatting>
  <conditionalFormatting sqref="O14">
    <cfRule type="expression" dxfId="42" priority="43">
      <formula>AND(NOT(ISBLANK(N14)),ISBLANK(O14))</formula>
    </cfRule>
  </conditionalFormatting>
  <conditionalFormatting sqref="R14">
    <cfRule type="expression" dxfId="41" priority="42">
      <formula>AND(NOT(ISBLANK(S14)),ISBLANK(R14))</formula>
    </cfRule>
  </conditionalFormatting>
  <conditionalFormatting sqref="S14">
    <cfRule type="expression" dxfId="40" priority="41">
      <formula>AND(NOT(ISBLANK(R14)),ISBLANK(S14))</formula>
    </cfRule>
  </conditionalFormatting>
  <conditionalFormatting sqref="T14">
    <cfRule type="expression" dxfId="39" priority="40">
      <formula>AND(NOT(ISBLANK(U14)),ISBLANK(T14))</formula>
    </cfRule>
  </conditionalFormatting>
  <conditionalFormatting sqref="U14">
    <cfRule type="expression" dxfId="38" priority="39">
      <formula>AND(NOT(ISBLANK(T14)),ISBLANK(U14))</formula>
    </cfRule>
  </conditionalFormatting>
  <conditionalFormatting sqref="V14">
    <cfRule type="expression" dxfId="37" priority="38">
      <formula>AND(NOT(ISBLANK(W14)),ISBLANK(V14))</formula>
    </cfRule>
  </conditionalFormatting>
  <conditionalFormatting sqref="W14">
    <cfRule type="expression" dxfId="36" priority="37">
      <formula>AND(NOT(ISBLANK(V14)),ISBLANK(W14))</formula>
    </cfRule>
  </conditionalFormatting>
  <conditionalFormatting sqref="X14">
    <cfRule type="expression" dxfId="35" priority="36">
      <formula>AND(NOT(ISBLANK(Y14)),ISBLANK(X14))</formula>
    </cfRule>
  </conditionalFormatting>
  <conditionalFormatting sqref="Y14">
    <cfRule type="expression" dxfId="34" priority="35">
      <formula>AND(NOT(ISBLANK(X14)),ISBLANK(Y14))</formula>
    </cfRule>
  </conditionalFormatting>
  <conditionalFormatting sqref="D12">
    <cfRule type="expression" dxfId="33" priority="34">
      <formula>AND(NOT(ISBLANK(E12)),ISBLANK(D12))</formula>
    </cfRule>
  </conditionalFormatting>
  <conditionalFormatting sqref="E12">
    <cfRule type="expression" dxfId="32" priority="33">
      <formula>AND(NOT(ISBLANK(D12)),ISBLANK(E12))</formula>
    </cfRule>
  </conditionalFormatting>
  <conditionalFormatting sqref="F12">
    <cfRule type="expression" dxfId="31" priority="32">
      <formula>AND(NOT(ISBLANK(G12)),ISBLANK(F12))</formula>
    </cfRule>
  </conditionalFormatting>
  <conditionalFormatting sqref="G12">
    <cfRule type="expression" dxfId="30" priority="31">
      <formula>AND(NOT(ISBLANK(F12)),ISBLANK(G12))</formula>
    </cfRule>
  </conditionalFormatting>
  <conditionalFormatting sqref="H12">
    <cfRule type="expression" dxfId="29" priority="30">
      <formula>AND(NOT(ISBLANK(I12)),ISBLANK(H12))</formula>
    </cfRule>
  </conditionalFormatting>
  <conditionalFormatting sqref="I12">
    <cfRule type="expression" dxfId="28" priority="29">
      <formula>AND(NOT(ISBLANK(H12)),ISBLANK(I12))</formula>
    </cfRule>
  </conditionalFormatting>
  <conditionalFormatting sqref="J12">
    <cfRule type="expression" dxfId="27" priority="28">
      <formula>AND(NOT(ISBLANK(K12)),ISBLANK(J12))</formula>
    </cfRule>
  </conditionalFormatting>
  <conditionalFormatting sqref="K12">
    <cfRule type="expression" dxfId="26" priority="27">
      <formula>AND(NOT(ISBLANK(J12)),ISBLANK(K12))</formula>
    </cfRule>
  </conditionalFormatting>
  <conditionalFormatting sqref="L12">
    <cfRule type="expression" dxfId="25" priority="26">
      <formula>AND(NOT(ISBLANK(M12)),ISBLANK(L12))</formula>
    </cfRule>
  </conditionalFormatting>
  <conditionalFormatting sqref="M12">
    <cfRule type="expression" dxfId="24" priority="25">
      <formula>AND(NOT(ISBLANK(L12)),ISBLANK(M12))</formula>
    </cfRule>
  </conditionalFormatting>
  <conditionalFormatting sqref="N12">
    <cfRule type="expression" dxfId="23" priority="24">
      <formula>AND(NOT(ISBLANK(O12)),ISBLANK(N12))</formula>
    </cfRule>
  </conditionalFormatting>
  <conditionalFormatting sqref="O12">
    <cfRule type="expression" dxfId="22" priority="23">
      <formula>AND(NOT(ISBLANK(N12)),ISBLANK(O12))</formula>
    </cfRule>
  </conditionalFormatting>
  <conditionalFormatting sqref="R12">
    <cfRule type="expression" dxfId="21" priority="22">
      <formula>AND(NOT(ISBLANK(S12)),ISBLANK(R12))</formula>
    </cfRule>
  </conditionalFormatting>
  <conditionalFormatting sqref="S12">
    <cfRule type="expression" dxfId="20" priority="21">
      <formula>AND(NOT(ISBLANK(R12)),ISBLANK(S12))</formula>
    </cfRule>
  </conditionalFormatting>
  <conditionalFormatting sqref="T12">
    <cfRule type="expression" dxfId="19" priority="20">
      <formula>AND(NOT(ISBLANK(U12)),ISBLANK(T12))</formula>
    </cfRule>
  </conditionalFormatting>
  <conditionalFormatting sqref="U12">
    <cfRule type="expression" dxfId="18" priority="19">
      <formula>AND(NOT(ISBLANK(T12)),ISBLANK(U12))</formula>
    </cfRule>
  </conditionalFormatting>
  <conditionalFormatting sqref="V12">
    <cfRule type="expression" dxfId="17" priority="18">
      <formula>AND(NOT(ISBLANK(W12)),ISBLANK(V12))</formula>
    </cfRule>
  </conditionalFormatting>
  <conditionalFormatting sqref="W12">
    <cfRule type="expression" dxfId="16" priority="17">
      <formula>AND(NOT(ISBLANK(V12)),ISBLANK(W12))</formula>
    </cfRule>
  </conditionalFormatting>
  <conditionalFormatting sqref="X12">
    <cfRule type="expression" dxfId="15" priority="16">
      <formula>AND(NOT(ISBLANK(Y12)),ISBLANK(X12))</formula>
    </cfRule>
  </conditionalFormatting>
  <conditionalFormatting sqref="Y12">
    <cfRule type="expression" dxfId="14" priority="15">
      <formula>AND(NOT(ISBLANK(X12)),ISBLANK(Y12))</formula>
    </cfRule>
  </conditionalFormatting>
  <conditionalFormatting sqref="D9 F9 H9 J9 L9 N9">
    <cfRule type="expression" dxfId="13" priority="14">
      <formula>AND(NOT(ISBLANK(E9)),ISBLANK(D9))</formula>
    </cfRule>
  </conditionalFormatting>
  <conditionalFormatting sqref="E9 G9 I9 K9 M9 O9">
    <cfRule type="expression" dxfId="12" priority="13">
      <formula>AND(NOT(ISBLANK(D9)),ISBLANK(E9))</formula>
    </cfRule>
  </conditionalFormatting>
  <conditionalFormatting sqref="D13">
    <cfRule type="expression" dxfId="11" priority="12">
      <formula>AND(NOT(ISBLANK(E13)),ISBLANK(D13))</formula>
    </cfRule>
  </conditionalFormatting>
  <conditionalFormatting sqref="E13">
    <cfRule type="expression" dxfId="10" priority="11">
      <formula>AND(NOT(ISBLANK(D13)),ISBLANK(E13))</formula>
    </cfRule>
  </conditionalFormatting>
  <conditionalFormatting sqref="F13">
    <cfRule type="expression" dxfId="9" priority="10">
      <formula>AND(NOT(ISBLANK(G13)),ISBLANK(F13))</formula>
    </cfRule>
  </conditionalFormatting>
  <conditionalFormatting sqref="G13">
    <cfRule type="expression" dxfId="8" priority="9">
      <formula>AND(NOT(ISBLANK(F13)),ISBLANK(G13))</formula>
    </cfRule>
  </conditionalFormatting>
  <conditionalFormatting sqref="H13">
    <cfRule type="expression" dxfId="7" priority="8">
      <formula>AND(NOT(ISBLANK(I13)),ISBLANK(H13))</formula>
    </cfRule>
  </conditionalFormatting>
  <conditionalFormatting sqref="I13">
    <cfRule type="expression" dxfId="6" priority="7">
      <formula>AND(NOT(ISBLANK(H13)),ISBLANK(I13))</formula>
    </cfRule>
  </conditionalFormatting>
  <conditionalFormatting sqref="J13">
    <cfRule type="expression" dxfId="5" priority="6">
      <formula>AND(NOT(ISBLANK(K13)),ISBLANK(J13))</formula>
    </cfRule>
  </conditionalFormatting>
  <conditionalFormatting sqref="K13">
    <cfRule type="expression" dxfId="4" priority="5">
      <formula>AND(NOT(ISBLANK(J13)),ISBLANK(K13))</formula>
    </cfRule>
  </conditionalFormatting>
  <conditionalFormatting sqref="L13">
    <cfRule type="expression" dxfId="3" priority="4">
      <formula>AND(NOT(ISBLANK(M13)),ISBLANK(L13))</formula>
    </cfRule>
  </conditionalFormatting>
  <conditionalFormatting sqref="M13">
    <cfRule type="expression" dxfId="2" priority="3">
      <formula>AND(NOT(ISBLANK(L13)),ISBLANK(M13))</formula>
    </cfRule>
  </conditionalFormatting>
  <conditionalFormatting sqref="N13">
    <cfRule type="expression" dxfId="1" priority="2">
      <formula>AND(NOT(ISBLANK(O13)),ISBLANK(N13))</formula>
    </cfRule>
  </conditionalFormatting>
  <conditionalFormatting sqref="O13">
    <cfRule type="expression" dxfId="0" priority="1">
      <formula>AND(NOT(ISBLANK(N13)),ISBLANK(O13))</formula>
    </cfRule>
  </conditionalFormatting>
  <dataValidations xWindow="168" yWindow="706" count="9">
    <dataValidation type="decimal" operator="greaterThan" allowBlank="1" showInputMessage="1" showErrorMessage="1" sqref="AD9:AI9 AK9">
      <formula1>0</formula1>
    </dataValidation>
    <dataValidation operator="lessThanOrEqual" allowBlank="1" showInputMessage="1" showErrorMessage="1" error="FTE cannot be greater than Headcount_x000a_" sqref="AO4:AP4 AB4 P5 A4:C4 R4 R52:AN65535 A52:O65535 AO7:AP65535 AB6:AC51 AQ1:IV1048576 P7:Q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custom" allowBlank="1" showInputMessage="1" showErrorMessage="1" errorTitle="FTE" error="The value entered in the FTE field must be less than or equal to the value entered in the headcount field." sqref="S7:S51 U7:U51 Y7:Y51 W7:W51 K7:K51 O7:O51 E7:E51 M7:M51 G7:G51 I7:I51">
      <formula1>E7&lt;=D7</formula1>
    </dataValidation>
    <dataValidation type="custom" allowBlank="1" showInputMessage="1" showErrorMessage="1" errorTitle="Headcount" error="The value entered in the headcount field must be greater than or equal to the value entered in the FTE field." sqref="R7:R51 T7:T51 X7:X51 V7:V51 L7:L51 N7:N51 D7:D51 F7:F51 H7:H51 J7:J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operator="greaterThanOrEqual" allowBlank="1" showInputMessage="1" showErrorMessage="1" sqref="AD13:AI13 AL9 AF11:AF12 AD7:AI8 AK7:AL8 AF14 AD15:AI51 AK13:AL13 AK15:AL51"/>
    <dataValidation type="decimal" operator="greaterThanOrEqual" allowBlank="1" showInputMessage="1" showErrorMessage="1" sqref="AG11:AI12 AD11:AE12 AK14:AL14 AD10:AI10 AD14:AE14 AG14:AI14 AK10:AL12">
      <formula1>0</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
  <sheetViews>
    <sheetView workbookViewId="0"/>
  </sheetViews>
  <sheetFormatPr defaultColWidth="8.88671875" defaultRowHeight="12.75" x14ac:dyDescent="0.2"/>
  <cols>
    <col min="1" max="1" width="4.33203125" style="70" customWidth="1"/>
    <col min="2" max="2" width="45.44140625" style="69" customWidth="1"/>
    <col min="3" max="3" width="48" style="69" customWidth="1"/>
    <col min="4" max="4" width="33.109375" style="69" customWidth="1"/>
    <col min="5" max="16384" width="8.88671875" style="69"/>
  </cols>
  <sheetData>
    <row r="1" spans="1:4" s="78" customFormat="1" ht="15" x14ac:dyDescent="0.2">
      <c r="A1" s="79"/>
      <c r="B1" s="61" t="s">
        <v>65</v>
      </c>
      <c r="C1" s="62" t="s">
        <v>72</v>
      </c>
      <c r="D1" s="61" t="s">
        <v>66</v>
      </c>
    </row>
    <row r="2" spans="1:4" x14ac:dyDescent="0.2">
      <c r="B2" s="76" t="s">
        <v>235</v>
      </c>
      <c r="C2" s="77" t="s">
        <v>220</v>
      </c>
      <c r="D2" s="76" t="s">
        <v>139</v>
      </c>
    </row>
    <row r="3" spans="1:4" x14ac:dyDescent="0.2">
      <c r="B3" s="71" t="s">
        <v>235</v>
      </c>
      <c r="C3" s="72" t="s">
        <v>221</v>
      </c>
      <c r="D3" s="71" t="s">
        <v>67</v>
      </c>
    </row>
    <row r="4" spans="1:4" x14ac:dyDescent="0.2">
      <c r="B4" s="71" t="s">
        <v>235</v>
      </c>
      <c r="C4" s="72" t="s">
        <v>222</v>
      </c>
      <c r="D4" s="71" t="s">
        <v>139</v>
      </c>
    </row>
    <row r="5" spans="1:4" x14ac:dyDescent="0.2">
      <c r="B5" s="71" t="s">
        <v>235</v>
      </c>
      <c r="C5" s="72" t="s">
        <v>223</v>
      </c>
      <c r="D5" s="71" t="s">
        <v>67</v>
      </c>
    </row>
    <row r="6" spans="1:4" x14ac:dyDescent="0.2">
      <c r="B6" s="71" t="s">
        <v>235</v>
      </c>
      <c r="C6" s="72" t="s">
        <v>224</v>
      </c>
      <c r="D6" s="71" t="s">
        <v>139</v>
      </c>
    </row>
    <row r="7" spans="1:4" x14ac:dyDescent="0.2">
      <c r="B7" s="71" t="s">
        <v>225</v>
      </c>
      <c r="C7" s="72" t="s">
        <v>225</v>
      </c>
      <c r="D7" s="71" t="s">
        <v>139</v>
      </c>
    </row>
    <row r="8" spans="1:4" x14ac:dyDescent="0.2">
      <c r="B8" s="71" t="s">
        <v>225</v>
      </c>
      <c r="C8" s="72" t="s">
        <v>251</v>
      </c>
      <c r="D8" s="71" t="s">
        <v>68</v>
      </c>
    </row>
    <row r="9" spans="1:4" x14ac:dyDescent="0.2">
      <c r="B9" s="71" t="s">
        <v>225</v>
      </c>
      <c r="C9" s="72" t="s">
        <v>226</v>
      </c>
      <c r="D9" s="71" t="s">
        <v>134</v>
      </c>
    </row>
    <row r="10" spans="1:4" x14ac:dyDescent="0.2">
      <c r="B10" s="71" t="s">
        <v>225</v>
      </c>
      <c r="C10" s="71" t="s">
        <v>142</v>
      </c>
      <c r="D10" s="71" t="s">
        <v>134</v>
      </c>
    </row>
    <row r="11" spans="1:4" x14ac:dyDescent="0.2">
      <c r="B11" s="71" t="s">
        <v>227</v>
      </c>
      <c r="C11" s="71" t="s">
        <v>227</v>
      </c>
      <c r="D11" s="71" t="s">
        <v>67</v>
      </c>
    </row>
    <row r="12" spans="1:4" x14ac:dyDescent="0.2">
      <c r="A12" s="69"/>
      <c r="B12" s="71" t="s">
        <v>320</v>
      </c>
      <c r="C12" s="71" t="s">
        <v>320</v>
      </c>
      <c r="D12" s="71" t="s">
        <v>67</v>
      </c>
    </row>
    <row r="13" spans="1:4" x14ac:dyDescent="0.2">
      <c r="B13" s="71" t="s">
        <v>259</v>
      </c>
      <c r="C13" s="72" t="s">
        <v>260</v>
      </c>
      <c r="D13" s="71" t="s">
        <v>139</v>
      </c>
    </row>
    <row r="14" spans="1:4" x14ac:dyDescent="0.2">
      <c r="B14" s="71" t="s">
        <v>259</v>
      </c>
      <c r="C14" s="72" t="s">
        <v>261</v>
      </c>
      <c r="D14" s="71" t="s">
        <v>178</v>
      </c>
    </row>
    <row r="15" spans="1:4" x14ac:dyDescent="0.2">
      <c r="B15" s="71" t="s">
        <v>259</v>
      </c>
      <c r="C15" s="72" t="s">
        <v>228</v>
      </c>
      <c r="D15" s="71" t="s">
        <v>68</v>
      </c>
    </row>
    <row r="16" spans="1:4" x14ac:dyDescent="0.2">
      <c r="B16" s="71" t="s">
        <v>259</v>
      </c>
      <c r="C16" s="72" t="s">
        <v>229</v>
      </c>
      <c r="D16" s="71" t="s">
        <v>68</v>
      </c>
    </row>
    <row r="17" spans="1:4" x14ac:dyDescent="0.2">
      <c r="B17" s="71" t="s">
        <v>259</v>
      </c>
      <c r="C17" s="72" t="s">
        <v>196</v>
      </c>
      <c r="D17" s="71" t="s">
        <v>67</v>
      </c>
    </row>
    <row r="18" spans="1:4" x14ac:dyDescent="0.2">
      <c r="B18" s="71" t="s">
        <v>259</v>
      </c>
      <c r="C18" s="72" t="s">
        <v>262</v>
      </c>
      <c r="D18" s="71" t="s">
        <v>68</v>
      </c>
    </row>
    <row r="19" spans="1:4" x14ac:dyDescent="0.2">
      <c r="B19" s="71" t="s">
        <v>259</v>
      </c>
      <c r="C19" s="72" t="s">
        <v>230</v>
      </c>
      <c r="D19" s="71" t="s">
        <v>68</v>
      </c>
    </row>
    <row r="20" spans="1:4" x14ac:dyDescent="0.2">
      <c r="B20" s="71" t="s">
        <v>259</v>
      </c>
      <c r="C20" s="72" t="s">
        <v>140</v>
      </c>
      <c r="D20" s="71" t="s">
        <v>67</v>
      </c>
    </row>
    <row r="21" spans="1:4" x14ac:dyDescent="0.2">
      <c r="B21" s="71" t="s">
        <v>259</v>
      </c>
      <c r="C21" s="72" t="s">
        <v>232</v>
      </c>
      <c r="D21" s="71" t="s">
        <v>68</v>
      </c>
    </row>
    <row r="22" spans="1:4" x14ac:dyDescent="0.2">
      <c r="B22" s="71" t="s">
        <v>259</v>
      </c>
      <c r="C22" s="72" t="s">
        <v>233</v>
      </c>
      <c r="D22" s="71" t="s">
        <v>68</v>
      </c>
    </row>
    <row r="23" spans="1:4" x14ac:dyDescent="0.2">
      <c r="B23" s="71" t="s">
        <v>259</v>
      </c>
      <c r="C23" s="73" t="s">
        <v>249</v>
      </c>
      <c r="D23" s="71" t="s">
        <v>68</v>
      </c>
    </row>
    <row r="24" spans="1:4" x14ac:dyDescent="0.2">
      <c r="B24" s="71" t="s">
        <v>259</v>
      </c>
      <c r="C24" s="73" t="s">
        <v>263</v>
      </c>
      <c r="D24" s="71" t="s">
        <v>134</v>
      </c>
    </row>
    <row r="25" spans="1:4" x14ac:dyDescent="0.2">
      <c r="B25" s="71" t="s">
        <v>259</v>
      </c>
      <c r="C25" s="73" t="s">
        <v>264</v>
      </c>
      <c r="D25" s="71" t="s">
        <v>134</v>
      </c>
    </row>
    <row r="26" spans="1:4" x14ac:dyDescent="0.2">
      <c r="B26" s="71" t="s">
        <v>259</v>
      </c>
      <c r="C26" s="73" t="s">
        <v>321</v>
      </c>
      <c r="D26" s="71" t="s">
        <v>134</v>
      </c>
    </row>
    <row r="27" spans="1:4" x14ac:dyDescent="0.2">
      <c r="B27" s="71" t="s">
        <v>259</v>
      </c>
      <c r="C27" s="73" t="s">
        <v>234</v>
      </c>
      <c r="D27" s="71" t="s">
        <v>134</v>
      </c>
    </row>
    <row r="28" spans="1:4" x14ac:dyDescent="0.2">
      <c r="A28" s="69"/>
      <c r="B28" s="71" t="s">
        <v>259</v>
      </c>
      <c r="C28" s="73" t="s">
        <v>15</v>
      </c>
      <c r="D28" s="71" t="s">
        <v>134</v>
      </c>
    </row>
    <row r="29" spans="1:4" x14ac:dyDescent="0.2">
      <c r="A29" s="69"/>
      <c r="B29" s="71" t="s">
        <v>259</v>
      </c>
      <c r="C29" s="73" t="s">
        <v>135</v>
      </c>
      <c r="D29" s="71" t="s">
        <v>134</v>
      </c>
    </row>
    <row r="30" spans="1:4" x14ac:dyDescent="0.2">
      <c r="A30" s="69"/>
      <c r="B30" s="71" t="s">
        <v>259</v>
      </c>
      <c r="C30" s="73" t="s">
        <v>16</v>
      </c>
      <c r="D30" s="71" t="s">
        <v>134</v>
      </c>
    </row>
    <row r="31" spans="1:4" x14ac:dyDescent="0.2">
      <c r="A31" s="69"/>
      <c r="B31" s="71" t="s">
        <v>259</v>
      </c>
      <c r="C31" s="73" t="s">
        <v>265</v>
      </c>
      <c r="D31" s="71" t="s">
        <v>134</v>
      </c>
    </row>
    <row r="32" spans="1:4" x14ac:dyDescent="0.2">
      <c r="A32" s="69"/>
      <c r="B32" s="71" t="s">
        <v>259</v>
      </c>
      <c r="C32" s="73" t="s">
        <v>266</v>
      </c>
      <c r="D32" s="71" t="s">
        <v>134</v>
      </c>
    </row>
    <row r="33" spans="1:4" x14ac:dyDescent="0.2">
      <c r="A33" s="69"/>
      <c r="B33" s="71" t="s">
        <v>259</v>
      </c>
      <c r="C33" s="73" t="s">
        <v>136</v>
      </c>
      <c r="D33" s="71" t="s">
        <v>134</v>
      </c>
    </row>
    <row r="34" spans="1:4" x14ac:dyDescent="0.2">
      <c r="A34" s="69"/>
      <c r="B34" s="71" t="s">
        <v>259</v>
      </c>
      <c r="C34" s="73" t="s">
        <v>137</v>
      </c>
      <c r="D34" s="71" t="s">
        <v>134</v>
      </c>
    </row>
    <row r="35" spans="1:4" x14ac:dyDescent="0.2">
      <c r="A35" s="69"/>
      <c r="B35" s="71" t="s">
        <v>259</v>
      </c>
      <c r="C35" s="73" t="s">
        <v>17</v>
      </c>
      <c r="D35" s="71" t="s">
        <v>134</v>
      </c>
    </row>
    <row r="36" spans="1:4" x14ac:dyDescent="0.2">
      <c r="A36" s="69"/>
      <c r="B36" s="71" t="s">
        <v>259</v>
      </c>
      <c r="C36" s="73" t="s">
        <v>18</v>
      </c>
      <c r="D36" s="71" t="s">
        <v>134</v>
      </c>
    </row>
    <row r="37" spans="1:4" x14ac:dyDescent="0.2">
      <c r="A37" s="69"/>
      <c r="B37" s="71" t="s">
        <v>259</v>
      </c>
      <c r="C37" s="73" t="s">
        <v>19</v>
      </c>
      <c r="D37" s="71" t="s">
        <v>134</v>
      </c>
    </row>
    <row r="38" spans="1:4" x14ac:dyDescent="0.2">
      <c r="A38" s="69"/>
      <c r="B38" s="71" t="s">
        <v>259</v>
      </c>
      <c r="C38" s="73" t="s">
        <v>138</v>
      </c>
      <c r="D38" s="71" t="s">
        <v>134</v>
      </c>
    </row>
    <row r="39" spans="1:4" x14ac:dyDescent="0.2">
      <c r="A39" s="69"/>
      <c r="B39" s="71" t="s">
        <v>259</v>
      </c>
      <c r="C39" s="73" t="s">
        <v>267</v>
      </c>
      <c r="D39" s="71" t="s">
        <v>134</v>
      </c>
    </row>
    <row r="40" spans="1:4" x14ac:dyDescent="0.2">
      <c r="B40" s="71" t="s">
        <v>259</v>
      </c>
      <c r="C40" s="73" t="s">
        <v>20</v>
      </c>
      <c r="D40" s="71" t="s">
        <v>134</v>
      </c>
    </row>
    <row r="41" spans="1:4" s="75" customFormat="1" x14ac:dyDescent="0.2">
      <c r="A41" s="70"/>
      <c r="B41" s="71" t="s">
        <v>259</v>
      </c>
      <c r="C41" s="73" t="s">
        <v>21</v>
      </c>
      <c r="D41" s="71" t="s">
        <v>134</v>
      </c>
    </row>
    <row r="42" spans="1:4" x14ac:dyDescent="0.2">
      <c r="B42" s="71" t="s">
        <v>259</v>
      </c>
      <c r="C42" s="73" t="s">
        <v>268</v>
      </c>
      <c r="D42" s="71" t="s">
        <v>134</v>
      </c>
    </row>
    <row r="43" spans="1:4" x14ac:dyDescent="0.2">
      <c r="B43" s="71" t="s">
        <v>259</v>
      </c>
      <c r="C43" s="73" t="s">
        <v>22</v>
      </c>
      <c r="D43" s="71" t="s">
        <v>134</v>
      </c>
    </row>
    <row r="44" spans="1:4" x14ac:dyDescent="0.2">
      <c r="B44" s="71" t="s">
        <v>269</v>
      </c>
      <c r="C44" s="73" t="s">
        <v>269</v>
      </c>
      <c r="D44" s="71" t="s">
        <v>139</v>
      </c>
    </row>
    <row r="45" spans="1:4" x14ac:dyDescent="0.2">
      <c r="B45" s="71" t="s">
        <v>269</v>
      </c>
      <c r="C45" s="72" t="s">
        <v>24</v>
      </c>
      <c r="D45" s="71" t="s">
        <v>68</v>
      </c>
    </row>
    <row r="46" spans="1:4" x14ac:dyDescent="0.2">
      <c r="B46" s="71" t="s">
        <v>269</v>
      </c>
      <c r="C46" s="72" t="s">
        <v>25</v>
      </c>
      <c r="D46" s="71" t="s">
        <v>68</v>
      </c>
    </row>
    <row r="47" spans="1:4" x14ac:dyDescent="0.2">
      <c r="B47" s="71" t="s">
        <v>269</v>
      </c>
      <c r="C47" s="72" t="s">
        <v>270</v>
      </c>
      <c r="D47" s="71" t="s">
        <v>134</v>
      </c>
    </row>
    <row r="48" spans="1:4" x14ac:dyDescent="0.2">
      <c r="B48" s="71" t="s">
        <v>269</v>
      </c>
      <c r="C48" s="72" t="s">
        <v>314</v>
      </c>
      <c r="D48" s="71" t="s">
        <v>134</v>
      </c>
    </row>
    <row r="49" spans="1:4" x14ac:dyDescent="0.2">
      <c r="B49" s="71" t="s">
        <v>269</v>
      </c>
      <c r="C49" s="71" t="s">
        <v>23</v>
      </c>
      <c r="D49" s="71" t="s">
        <v>134</v>
      </c>
    </row>
    <row r="50" spans="1:4" x14ac:dyDescent="0.2">
      <c r="A50" s="69"/>
      <c r="B50" s="71" t="s">
        <v>269</v>
      </c>
      <c r="C50" s="71" t="s">
        <v>26</v>
      </c>
      <c r="D50" s="71" t="s">
        <v>134</v>
      </c>
    </row>
    <row r="51" spans="1:4" x14ac:dyDescent="0.2">
      <c r="A51" s="69"/>
      <c r="B51" s="71" t="s">
        <v>269</v>
      </c>
      <c r="C51" s="71" t="s">
        <v>27</v>
      </c>
      <c r="D51" s="71" t="s">
        <v>134</v>
      </c>
    </row>
    <row r="52" spans="1:4" x14ac:dyDescent="0.2">
      <c r="A52" s="69"/>
      <c r="B52" s="71" t="s">
        <v>271</v>
      </c>
      <c r="C52" s="71" t="s">
        <v>271</v>
      </c>
      <c r="D52" s="71" t="s">
        <v>139</v>
      </c>
    </row>
    <row r="53" spans="1:4" x14ac:dyDescent="0.2">
      <c r="A53" s="69"/>
      <c r="B53" s="71" t="s">
        <v>271</v>
      </c>
      <c r="C53" s="71" t="s">
        <v>31</v>
      </c>
      <c r="D53" s="71" t="s">
        <v>68</v>
      </c>
    </row>
    <row r="54" spans="1:4" x14ac:dyDescent="0.2">
      <c r="A54" s="69"/>
      <c r="B54" s="71" t="s">
        <v>271</v>
      </c>
      <c r="C54" s="71" t="s">
        <v>141</v>
      </c>
      <c r="D54" s="71" t="s">
        <v>134</v>
      </c>
    </row>
    <row r="55" spans="1:4" x14ac:dyDescent="0.2">
      <c r="A55" s="69"/>
      <c r="B55" s="71" t="s">
        <v>271</v>
      </c>
      <c r="C55" s="71" t="s">
        <v>143</v>
      </c>
      <c r="D55" s="71" t="s">
        <v>134</v>
      </c>
    </row>
    <row r="56" spans="1:4" x14ac:dyDescent="0.2">
      <c r="A56" s="69"/>
      <c r="B56" s="71" t="s">
        <v>271</v>
      </c>
      <c r="C56" s="71" t="s">
        <v>144</v>
      </c>
      <c r="D56" s="71" t="s">
        <v>134</v>
      </c>
    </row>
    <row r="57" spans="1:4" x14ac:dyDescent="0.2">
      <c r="A57" s="69"/>
      <c r="B57" s="71" t="s">
        <v>271</v>
      </c>
      <c r="C57" s="72" t="s">
        <v>145</v>
      </c>
      <c r="D57" s="71" t="s">
        <v>134</v>
      </c>
    </row>
    <row r="58" spans="1:4" x14ac:dyDescent="0.2">
      <c r="A58" s="69"/>
      <c r="B58" s="71" t="s">
        <v>271</v>
      </c>
      <c r="C58" s="71" t="s">
        <v>293</v>
      </c>
      <c r="D58" s="71" t="s">
        <v>134</v>
      </c>
    </row>
    <row r="59" spans="1:4" x14ac:dyDescent="0.2">
      <c r="A59" s="69"/>
      <c r="B59" s="71" t="s">
        <v>271</v>
      </c>
      <c r="C59" s="71" t="s">
        <v>146</v>
      </c>
      <c r="D59" s="71" t="s">
        <v>134</v>
      </c>
    </row>
    <row r="60" spans="1:4" x14ac:dyDescent="0.2">
      <c r="A60" s="69"/>
      <c r="B60" s="71" t="s">
        <v>271</v>
      </c>
      <c r="C60" s="71" t="s">
        <v>147</v>
      </c>
      <c r="D60" s="71" t="s">
        <v>134</v>
      </c>
    </row>
    <row r="61" spans="1:4" x14ac:dyDescent="0.2">
      <c r="A61" s="69"/>
      <c r="B61" s="71" t="s">
        <v>271</v>
      </c>
      <c r="C61" s="71" t="s">
        <v>272</v>
      </c>
      <c r="D61" s="71" t="s">
        <v>134</v>
      </c>
    </row>
    <row r="62" spans="1:4" x14ac:dyDescent="0.2">
      <c r="A62" s="69"/>
      <c r="B62" s="71" t="s">
        <v>271</v>
      </c>
      <c r="C62" s="71" t="s">
        <v>148</v>
      </c>
      <c r="D62" s="71" t="s">
        <v>134</v>
      </c>
    </row>
    <row r="63" spans="1:4" x14ac:dyDescent="0.2">
      <c r="A63" s="69"/>
      <c r="B63" s="71" t="s">
        <v>271</v>
      </c>
      <c r="C63" s="71" t="s">
        <v>149</v>
      </c>
      <c r="D63" s="71" t="s">
        <v>134</v>
      </c>
    </row>
    <row r="64" spans="1:4" x14ac:dyDescent="0.2">
      <c r="A64" s="69"/>
      <c r="B64" s="71" t="s">
        <v>271</v>
      </c>
      <c r="C64" s="71" t="s">
        <v>150</v>
      </c>
      <c r="D64" s="71" t="s">
        <v>134</v>
      </c>
    </row>
    <row r="65" spans="1:4" x14ac:dyDescent="0.2">
      <c r="A65" s="69"/>
      <c r="B65" s="71" t="s">
        <v>271</v>
      </c>
      <c r="C65" s="71" t="s">
        <v>28</v>
      </c>
      <c r="D65" s="71" t="s">
        <v>134</v>
      </c>
    </row>
    <row r="66" spans="1:4" x14ac:dyDescent="0.2">
      <c r="A66" s="69"/>
      <c r="B66" s="71" t="s">
        <v>271</v>
      </c>
      <c r="C66" s="71" t="s">
        <v>151</v>
      </c>
      <c r="D66" s="71" t="s">
        <v>134</v>
      </c>
    </row>
    <row r="67" spans="1:4" x14ac:dyDescent="0.2">
      <c r="A67" s="69"/>
      <c r="B67" s="71" t="s">
        <v>271</v>
      </c>
      <c r="C67" s="71" t="s">
        <v>29</v>
      </c>
      <c r="D67" s="71" t="s">
        <v>134</v>
      </c>
    </row>
    <row r="68" spans="1:4" x14ac:dyDescent="0.2">
      <c r="A68" s="69"/>
      <c r="B68" s="71" t="s">
        <v>271</v>
      </c>
      <c r="C68" s="71" t="s">
        <v>273</v>
      </c>
      <c r="D68" s="71" t="s">
        <v>134</v>
      </c>
    </row>
    <row r="69" spans="1:4" x14ac:dyDescent="0.2">
      <c r="A69" s="69"/>
      <c r="B69" s="71" t="s">
        <v>271</v>
      </c>
      <c r="C69" s="71" t="s">
        <v>152</v>
      </c>
      <c r="D69" s="71" t="s">
        <v>134</v>
      </c>
    </row>
    <row r="70" spans="1:4" x14ac:dyDescent="0.2">
      <c r="A70" s="69"/>
      <c r="B70" s="71" t="s">
        <v>271</v>
      </c>
      <c r="C70" s="71" t="s">
        <v>153</v>
      </c>
      <c r="D70" s="71" t="s">
        <v>134</v>
      </c>
    </row>
    <row r="71" spans="1:4" x14ac:dyDescent="0.2">
      <c r="A71" s="69"/>
      <c r="B71" s="71" t="s">
        <v>271</v>
      </c>
      <c r="C71" s="71" t="s">
        <v>154</v>
      </c>
      <c r="D71" s="71" t="s">
        <v>134</v>
      </c>
    </row>
    <row r="72" spans="1:4" x14ac:dyDescent="0.2">
      <c r="A72" s="69"/>
      <c r="B72" s="71" t="s">
        <v>271</v>
      </c>
      <c r="C72" s="71" t="s">
        <v>155</v>
      </c>
      <c r="D72" s="71" t="s">
        <v>134</v>
      </c>
    </row>
    <row r="73" spans="1:4" x14ac:dyDescent="0.2">
      <c r="A73" s="69"/>
      <c r="B73" s="71" t="s">
        <v>271</v>
      </c>
      <c r="C73" s="71" t="s">
        <v>156</v>
      </c>
      <c r="D73" s="71" t="s">
        <v>134</v>
      </c>
    </row>
    <row r="74" spans="1:4" x14ac:dyDescent="0.2">
      <c r="A74" s="69"/>
      <c r="B74" s="71" t="s">
        <v>271</v>
      </c>
      <c r="C74" s="71" t="s">
        <v>30</v>
      </c>
      <c r="D74" s="71" t="s">
        <v>134</v>
      </c>
    </row>
    <row r="75" spans="1:4" x14ac:dyDescent="0.2">
      <c r="A75" s="69"/>
      <c r="B75" s="71" t="s">
        <v>271</v>
      </c>
      <c r="C75" s="71" t="s">
        <v>157</v>
      </c>
      <c r="D75" s="71" t="s">
        <v>134</v>
      </c>
    </row>
    <row r="76" spans="1:4" x14ac:dyDescent="0.2">
      <c r="A76" s="69"/>
      <c r="B76" s="71" t="s">
        <v>271</v>
      </c>
      <c r="C76" s="71" t="s">
        <v>158</v>
      </c>
      <c r="D76" s="71" t="s">
        <v>134</v>
      </c>
    </row>
    <row r="77" spans="1:4" x14ac:dyDescent="0.2">
      <c r="A77" s="69"/>
      <c r="B77" s="71" t="s">
        <v>271</v>
      </c>
      <c r="C77" s="71" t="s">
        <v>159</v>
      </c>
      <c r="D77" s="71" t="s">
        <v>134</v>
      </c>
    </row>
    <row r="78" spans="1:4" x14ac:dyDescent="0.2">
      <c r="A78" s="69"/>
      <c r="B78" s="71" t="s">
        <v>271</v>
      </c>
      <c r="C78" s="71" t="s">
        <v>160</v>
      </c>
      <c r="D78" s="71" t="s">
        <v>134</v>
      </c>
    </row>
    <row r="79" spans="1:4" x14ac:dyDescent="0.2">
      <c r="A79" s="69"/>
      <c r="B79" s="71" t="s">
        <v>271</v>
      </c>
      <c r="C79" s="71" t="s">
        <v>32</v>
      </c>
      <c r="D79" s="71" t="s">
        <v>134</v>
      </c>
    </row>
    <row r="80" spans="1:4" x14ac:dyDescent="0.2">
      <c r="A80" s="69"/>
      <c r="B80" s="71" t="s">
        <v>271</v>
      </c>
      <c r="C80" s="71" t="s">
        <v>274</v>
      </c>
      <c r="D80" s="71" t="s">
        <v>134</v>
      </c>
    </row>
    <row r="81" spans="1:4" x14ac:dyDescent="0.2">
      <c r="A81" s="69"/>
      <c r="B81" s="71" t="s">
        <v>271</v>
      </c>
      <c r="C81" s="71" t="s">
        <v>161</v>
      </c>
      <c r="D81" s="71" t="s">
        <v>134</v>
      </c>
    </row>
    <row r="82" spans="1:4" x14ac:dyDescent="0.2">
      <c r="A82" s="69"/>
      <c r="B82" s="71" t="s">
        <v>271</v>
      </c>
      <c r="C82" s="71" t="s">
        <v>162</v>
      </c>
      <c r="D82" s="71" t="s">
        <v>134</v>
      </c>
    </row>
    <row r="83" spans="1:4" x14ac:dyDescent="0.2">
      <c r="A83" s="69"/>
      <c r="B83" s="71" t="s">
        <v>163</v>
      </c>
      <c r="C83" s="71" t="s">
        <v>163</v>
      </c>
      <c r="D83" s="71" t="s">
        <v>139</v>
      </c>
    </row>
    <row r="84" spans="1:4" x14ac:dyDescent="0.2">
      <c r="A84" s="69"/>
      <c r="B84" s="71" t="s">
        <v>163</v>
      </c>
      <c r="C84" s="71" t="s">
        <v>275</v>
      </c>
      <c r="D84" s="71" t="s">
        <v>68</v>
      </c>
    </row>
    <row r="85" spans="1:4" x14ac:dyDescent="0.2">
      <c r="A85" s="69"/>
      <c r="B85" s="71" t="s">
        <v>163</v>
      </c>
      <c r="C85" s="71" t="s">
        <v>312</v>
      </c>
      <c r="D85" s="71" t="s">
        <v>68</v>
      </c>
    </row>
    <row r="86" spans="1:4" x14ac:dyDescent="0.2">
      <c r="A86" s="69"/>
      <c r="B86" s="71" t="s">
        <v>163</v>
      </c>
      <c r="C86" s="71" t="s">
        <v>254</v>
      </c>
      <c r="D86" s="71" t="s">
        <v>68</v>
      </c>
    </row>
    <row r="87" spans="1:4" x14ac:dyDescent="0.2">
      <c r="A87" s="69"/>
      <c r="B87" s="71" t="s">
        <v>163</v>
      </c>
      <c r="C87" s="71" t="s">
        <v>164</v>
      </c>
      <c r="D87" s="71" t="s">
        <v>134</v>
      </c>
    </row>
    <row r="88" spans="1:4" x14ac:dyDescent="0.2">
      <c r="A88" s="69"/>
      <c r="B88" s="71" t="s">
        <v>279</v>
      </c>
      <c r="C88" s="71" t="s">
        <v>279</v>
      </c>
      <c r="D88" s="71" t="s">
        <v>139</v>
      </c>
    </row>
    <row r="89" spans="1:4" x14ac:dyDescent="0.2">
      <c r="A89" s="69"/>
      <c r="B89" s="71" t="s">
        <v>279</v>
      </c>
      <c r="C89" s="71" t="s">
        <v>326</v>
      </c>
      <c r="D89" s="71" t="s">
        <v>68</v>
      </c>
    </row>
    <row r="90" spans="1:4" x14ac:dyDescent="0.2">
      <c r="A90" s="69"/>
      <c r="B90" s="71" t="s">
        <v>279</v>
      </c>
      <c r="C90" s="71" t="s">
        <v>298</v>
      </c>
      <c r="D90" s="71" t="s">
        <v>68</v>
      </c>
    </row>
    <row r="91" spans="1:4" x14ac:dyDescent="0.2">
      <c r="A91" s="69"/>
      <c r="B91" s="71" t="s">
        <v>279</v>
      </c>
      <c r="C91" s="71" t="s">
        <v>43</v>
      </c>
      <c r="D91" s="71" t="s">
        <v>68</v>
      </c>
    </row>
    <row r="92" spans="1:4" x14ac:dyDescent="0.2">
      <c r="A92" s="69"/>
      <c r="B92" s="71" t="s">
        <v>279</v>
      </c>
      <c r="C92" s="71" t="s">
        <v>165</v>
      </c>
      <c r="D92" s="71" t="s">
        <v>68</v>
      </c>
    </row>
    <row r="93" spans="1:4" x14ac:dyDescent="0.2">
      <c r="A93" s="69"/>
      <c r="B93" s="71" t="s">
        <v>279</v>
      </c>
      <c r="C93" s="71" t="s">
        <v>166</v>
      </c>
      <c r="D93" s="71" t="s">
        <v>67</v>
      </c>
    </row>
    <row r="94" spans="1:4" x14ac:dyDescent="0.2">
      <c r="A94" s="69"/>
      <c r="B94" s="71" t="s">
        <v>279</v>
      </c>
      <c r="C94" s="71" t="s">
        <v>255</v>
      </c>
      <c r="D94" s="71" t="s">
        <v>134</v>
      </c>
    </row>
    <row r="95" spans="1:4" x14ac:dyDescent="0.2">
      <c r="A95" s="69"/>
      <c r="B95" s="71" t="s">
        <v>279</v>
      </c>
      <c r="C95" s="71" t="s">
        <v>167</v>
      </c>
      <c r="D95" s="71" t="s">
        <v>134</v>
      </c>
    </row>
    <row r="96" spans="1:4" x14ac:dyDescent="0.2">
      <c r="A96" s="69"/>
      <c r="B96" s="71" t="s">
        <v>279</v>
      </c>
      <c r="C96" s="72" t="s">
        <v>280</v>
      </c>
      <c r="D96" s="71" t="s">
        <v>134</v>
      </c>
    </row>
    <row r="97" spans="1:4" x14ac:dyDescent="0.2">
      <c r="A97" s="69"/>
      <c r="B97" s="71" t="s">
        <v>279</v>
      </c>
      <c r="C97" s="72" t="s">
        <v>36</v>
      </c>
      <c r="D97" s="71" t="s">
        <v>134</v>
      </c>
    </row>
    <row r="98" spans="1:4" x14ac:dyDescent="0.2">
      <c r="A98" s="69"/>
      <c r="B98" s="71" t="s">
        <v>279</v>
      </c>
      <c r="C98" s="72" t="s">
        <v>37</v>
      </c>
      <c r="D98" s="71" t="s">
        <v>134</v>
      </c>
    </row>
    <row r="99" spans="1:4" x14ac:dyDescent="0.2">
      <c r="A99" s="69"/>
      <c r="B99" s="71" t="s">
        <v>279</v>
      </c>
      <c r="C99" s="72" t="s">
        <v>39</v>
      </c>
      <c r="D99" s="71" t="s">
        <v>134</v>
      </c>
    </row>
    <row r="100" spans="1:4" x14ac:dyDescent="0.2">
      <c r="A100" s="69"/>
      <c r="B100" s="71" t="s">
        <v>279</v>
      </c>
      <c r="C100" s="72" t="s">
        <v>40</v>
      </c>
      <c r="D100" s="71" t="s">
        <v>134</v>
      </c>
    </row>
    <row r="101" spans="1:4" x14ac:dyDescent="0.2">
      <c r="A101" s="69"/>
      <c r="B101" s="71" t="s">
        <v>279</v>
      </c>
      <c r="C101" s="71" t="s">
        <v>41</v>
      </c>
      <c r="D101" s="71" t="s">
        <v>134</v>
      </c>
    </row>
    <row r="102" spans="1:4" x14ac:dyDescent="0.2">
      <c r="B102" s="71" t="s">
        <v>279</v>
      </c>
      <c r="C102" s="71" t="s">
        <v>42</v>
      </c>
      <c r="D102" s="71" t="s">
        <v>134</v>
      </c>
    </row>
    <row r="103" spans="1:4" x14ac:dyDescent="0.2">
      <c r="B103" s="71" t="s">
        <v>279</v>
      </c>
      <c r="C103" s="71" t="s">
        <v>168</v>
      </c>
      <c r="D103" s="71" t="s">
        <v>134</v>
      </c>
    </row>
    <row r="104" spans="1:4" x14ac:dyDescent="0.2">
      <c r="B104" s="71" t="s">
        <v>279</v>
      </c>
      <c r="C104" s="71" t="s">
        <v>44</v>
      </c>
      <c r="D104" s="71" t="s">
        <v>134</v>
      </c>
    </row>
    <row r="105" spans="1:4" x14ac:dyDescent="0.2">
      <c r="B105" s="71" t="s">
        <v>54</v>
      </c>
      <c r="C105" s="71" t="s">
        <v>54</v>
      </c>
      <c r="D105" s="71" t="s">
        <v>139</v>
      </c>
    </row>
    <row r="106" spans="1:4" x14ac:dyDescent="0.2">
      <c r="B106" s="71" t="s">
        <v>54</v>
      </c>
      <c r="C106" s="71" t="s">
        <v>252</v>
      </c>
      <c r="D106" s="71" t="s">
        <v>134</v>
      </c>
    </row>
    <row r="107" spans="1:4" x14ac:dyDescent="0.2">
      <c r="B107" s="71" t="s">
        <v>54</v>
      </c>
      <c r="C107" s="71" t="s">
        <v>169</v>
      </c>
      <c r="D107" s="71" t="s">
        <v>134</v>
      </c>
    </row>
    <row r="108" spans="1:4" x14ac:dyDescent="0.2">
      <c r="B108" s="71" t="s">
        <v>170</v>
      </c>
      <c r="C108" s="71" t="s">
        <v>171</v>
      </c>
      <c r="D108" s="71" t="s">
        <v>139</v>
      </c>
    </row>
    <row r="109" spans="1:4" x14ac:dyDescent="0.2">
      <c r="B109" s="71" t="s">
        <v>170</v>
      </c>
      <c r="C109" s="71" t="s">
        <v>281</v>
      </c>
      <c r="D109" s="71" t="s">
        <v>68</v>
      </c>
    </row>
    <row r="110" spans="1:4" x14ac:dyDescent="0.2">
      <c r="B110" s="71" t="s">
        <v>170</v>
      </c>
      <c r="C110" s="71" t="s">
        <v>329</v>
      </c>
      <c r="D110" s="71" t="s">
        <v>68</v>
      </c>
    </row>
    <row r="111" spans="1:4" x14ac:dyDescent="0.2">
      <c r="B111" s="71" t="s">
        <v>170</v>
      </c>
      <c r="C111" s="71" t="s">
        <v>60</v>
      </c>
      <c r="D111" s="71" t="s">
        <v>68</v>
      </c>
    </row>
    <row r="112" spans="1:4" x14ac:dyDescent="0.2">
      <c r="B112" s="71" t="s">
        <v>170</v>
      </c>
      <c r="C112" s="71" t="s">
        <v>282</v>
      </c>
      <c r="D112" s="71" t="s">
        <v>68</v>
      </c>
    </row>
    <row r="113" spans="1:4" x14ac:dyDescent="0.2">
      <c r="B113" s="71" t="s">
        <v>170</v>
      </c>
      <c r="C113" s="71" t="s">
        <v>172</v>
      </c>
      <c r="D113" s="71" t="s">
        <v>67</v>
      </c>
    </row>
    <row r="114" spans="1:4" x14ac:dyDescent="0.2">
      <c r="B114" s="71" t="s">
        <v>170</v>
      </c>
      <c r="C114" s="71" t="s">
        <v>173</v>
      </c>
      <c r="D114" s="71" t="s">
        <v>68</v>
      </c>
    </row>
    <row r="115" spans="1:4" x14ac:dyDescent="0.2">
      <c r="B115" s="71" t="s">
        <v>170</v>
      </c>
      <c r="C115" s="72" t="s">
        <v>174</v>
      </c>
      <c r="D115" s="71" t="s">
        <v>134</v>
      </c>
    </row>
    <row r="116" spans="1:4" x14ac:dyDescent="0.2">
      <c r="A116" s="69"/>
      <c r="B116" s="71" t="s">
        <v>170</v>
      </c>
      <c r="C116" s="72" t="s">
        <v>175</v>
      </c>
      <c r="D116" s="71" t="s">
        <v>134</v>
      </c>
    </row>
    <row r="117" spans="1:4" x14ac:dyDescent="0.2">
      <c r="A117" s="69"/>
      <c r="B117" s="71" t="s">
        <v>170</v>
      </c>
      <c r="C117" s="72" t="s">
        <v>176</v>
      </c>
      <c r="D117" s="71" t="s">
        <v>134</v>
      </c>
    </row>
    <row r="118" spans="1:4" x14ac:dyDescent="0.2">
      <c r="A118" s="69"/>
      <c r="B118" s="71" t="s">
        <v>170</v>
      </c>
      <c r="C118" s="72" t="s">
        <v>61</v>
      </c>
      <c r="D118" s="71" t="s">
        <v>134</v>
      </c>
    </row>
    <row r="119" spans="1:4" x14ac:dyDescent="0.2">
      <c r="A119" s="69"/>
      <c r="B119" s="71" t="s">
        <v>170</v>
      </c>
      <c r="C119" s="72" t="s">
        <v>248</v>
      </c>
      <c r="D119" s="71" t="s">
        <v>134</v>
      </c>
    </row>
    <row r="120" spans="1:4" x14ac:dyDescent="0.2">
      <c r="A120" s="69"/>
      <c r="B120" s="71" t="s">
        <v>170</v>
      </c>
      <c r="C120" s="72" t="s">
        <v>177</v>
      </c>
      <c r="D120" s="71" t="s">
        <v>134</v>
      </c>
    </row>
    <row r="121" spans="1:4" x14ac:dyDescent="0.2">
      <c r="A121" s="69"/>
      <c r="B121" s="71" t="s">
        <v>283</v>
      </c>
      <c r="C121" s="72" t="s">
        <v>283</v>
      </c>
      <c r="D121" s="71" t="s">
        <v>139</v>
      </c>
    </row>
    <row r="122" spans="1:4" x14ac:dyDescent="0.2">
      <c r="A122" s="69"/>
      <c r="B122" s="71" t="s">
        <v>283</v>
      </c>
      <c r="C122" s="72" t="s">
        <v>284</v>
      </c>
      <c r="D122" s="71" t="s">
        <v>178</v>
      </c>
    </row>
    <row r="123" spans="1:4" x14ac:dyDescent="0.2">
      <c r="A123" s="69"/>
      <c r="B123" s="71" t="s">
        <v>283</v>
      </c>
      <c r="C123" s="71" t="s">
        <v>63</v>
      </c>
      <c r="D123" s="71" t="s">
        <v>134</v>
      </c>
    </row>
    <row r="124" spans="1:4" x14ac:dyDescent="0.2">
      <c r="A124" s="69"/>
      <c r="B124" s="71" t="s">
        <v>283</v>
      </c>
      <c r="C124" s="71" t="s">
        <v>179</v>
      </c>
      <c r="D124" s="71" t="s">
        <v>134</v>
      </c>
    </row>
    <row r="125" spans="1:4" x14ac:dyDescent="0.2">
      <c r="A125" s="69"/>
      <c r="B125" s="71" t="s">
        <v>283</v>
      </c>
      <c r="C125" s="71" t="s">
        <v>328</v>
      </c>
      <c r="D125" s="71" t="s">
        <v>134</v>
      </c>
    </row>
    <row r="126" spans="1:4" x14ac:dyDescent="0.2">
      <c r="A126" s="69"/>
      <c r="B126" s="71" t="s">
        <v>283</v>
      </c>
      <c r="C126" s="71" t="s">
        <v>64</v>
      </c>
      <c r="D126" s="71" t="s">
        <v>134</v>
      </c>
    </row>
    <row r="127" spans="1:4" x14ac:dyDescent="0.2">
      <c r="A127" s="69"/>
      <c r="B127" s="71" t="s">
        <v>283</v>
      </c>
      <c r="C127" s="71" t="s">
        <v>35</v>
      </c>
      <c r="D127" s="71" t="s">
        <v>134</v>
      </c>
    </row>
    <row r="128" spans="1:4" x14ac:dyDescent="0.2">
      <c r="A128" s="69"/>
      <c r="B128" s="71" t="s">
        <v>285</v>
      </c>
      <c r="C128" s="71" t="s">
        <v>285</v>
      </c>
      <c r="D128" s="71" t="s">
        <v>139</v>
      </c>
    </row>
    <row r="129" spans="1:4" x14ac:dyDescent="0.2">
      <c r="A129" s="69"/>
      <c r="B129" s="71" t="s">
        <v>285</v>
      </c>
      <c r="C129" s="71" t="s">
        <v>33</v>
      </c>
      <c r="D129" s="71" t="s">
        <v>134</v>
      </c>
    </row>
    <row r="130" spans="1:4" x14ac:dyDescent="0.2">
      <c r="A130" s="69"/>
      <c r="B130" s="71" t="s">
        <v>285</v>
      </c>
      <c r="C130" s="72" t="s">
        <v>34</v>
      </c>
      <c r="D130" s="71" t="s">
        <v>134</v>
      </c>
    </row>
    <row r="131" spans="1:4" x14ac:dyDescent="0.2">
      <c r="A131" s="69"/>
      <c r="B131" s="71" t="s">
        <v>285</v>
      </c>
      <c r="C131" s="71" t="s">
        <v>180</v>
      </c>
      <c r="D131" s="71" t="s">
        <v>134</v>
      </c>
    </row>
    <row r="132" spans="1:4" x14ac:dyDescent="0.2">
      <c r="A132" s="69"/>
      <c r="B132" s="71" t="s">
        <v>285</v>
      </c>
      <c r="C132" s="71" t="s">
        <v>46</v>
      </c>
      <c r="D132" s="71" t="s">
        <v>134</v>
      </c>
    </row>
    <row r="133" spans="1:4" x14ac:dyDescent="0.2">
      <c r="A133" s="69"/>
      <c r="B133" s="71" t="s">
        <v>181</v>
      </c>
      <c r="C133" s="71" t="s">
        <v>256</v>
      </c>
      <c r="D133" s="71" t="s">
        <v>139</v>
      </c>
    </row>
    <row r="134" spans="1:4" x14ac:dyDescent="0.2">
      <c r="A134" s="69"/>
      <c r="B134" s="71" t="s">
        <v>181</v>
      </c>
      <c r="C134" s="71" t="s">
        <v>286</v>
      </c>
      <c r="D134" s="71" t="s">
        <v>68</v>
      </c>
    </row>
    <row r="135" spans="1:4" x14ac:dyDescent="0.2">
      <c r="A135" s="69"/>
      <c r="B135" s="71" t="s">
        <v>181</v>
      </c>
      <c r="C135" s="71" t="s">
        <v>308</v>
      </c>
      <c r="D135" s="71" t="s">
        <v>68</v>
      </c>
    </row>
    <row r="136" spans="1:4" x14ac:dyDescent="0.2">
      <c r="A136" s="69"/>
      <c r="B136" s="71" t="s">
        <v>181</v>
      </c>
      <c r="C136" s="71" t="s">
        <v>183</v>
      </c>
      <c r="D136" s="71" t="s">
        <v>134</v>
      </c>
    </row>
    <row r="137" spans="1:4" x14ac:dyDescent="0.2">
      <c r="A137" s="69"/>
      <c r="B137" s="71" t="s">
        <v>181</v>
      </c>
      <c r="C137" s="71" t="s">
        <v>287</v>
      </c>
      <c r="D137" s="71" t="s">
        <v>134</v>
      </c>
    </row>
    <row r="138" spans="1:4" x14ac:dyDescent="0.2">
      <c r="A138" s="69"/>
      <c r="B138" s="71" t="s">
        <v>181</v>
      </c>
      <c r="C138" s="71" t="s">
        <v>48</v>
      </c>
      <c r="D138" s="71" t="s">
        <v>134</v>
      </c>
    </row>
    <row r="139" spans="1:4" x14ac:dyDescent="0.2">
      <c r="A139" s="69"/>
      <c r="B139" s="71" t="s">
        <v>181</v>
      </c>
      <c r="C139" s="72" t="s">
        <v>315</v>
      </c>
      <c r="D139" s="71" t="s">
        <v>134</v>
      </c>
    </row>
    <row r="140" spans="1:4" x14ac:dyDescent="0.2">
      <c r="A140" s="69"/>
      <c r="B140" s="71" t="s">
        <v>181</v>
      </c>
      <c r="C140" s="72" t="s">
        <v>311</v>
      </c>
      <c r="D140" s="71" t="s">
        <v>134</v>
      </c>
    </row>
    <row r="141" spans="1:4" x14ac:dyDescent="0.2">
      <c r="A141" s="69"/>
      <c r="B141" s="71" t="s">
        <v>181</v>
      </c>
      <c r="C141" s="72" t="s">
        <v>316</v>
      </c>
      <c r="D141" s="71" t="s">
        <v>134</v>
      </c>
    </row>
    <row r="142" spans="1:4" x14ac:dyDescent="0.2">
      <c r="A142" s="69"/>
      <c r="B142" s="71" t="s">
        <v>181</v>
      </c>
      <c r="C142" s="72" t="s">
        <v>317</v>
      </c>
      <c r="D142" s="71" t="s">
        <v>134</v>
      </c>
    </row>
    <row r="143" spans="1:4" x14ac:dyDescent="0.2">
      <c r="A143" s="69"/>
      <c r="B143" s="71" t="s">
        <v>318</v>
      </c>
      <c r="C143" s="71" t="s">
        <v>318</v>
      </c>
      <c r="D143" s="71" t="s">
        <v>139</v>
      </c>
    </row>
    <row r="144" spans="1:4" x14ac:dyDescent="0.2">
      <c r="A144" s="69"/>
      <c r="B144" s="71" t="s">
        <v>182</v>
      </c>
      <c r="C144" s="71" t="s">
        <v>182</v>
      </c>
      <c r="D144" s="71" t="s">
        <v>67</v>
      </c>
    </row>
    <row r="145" spans="1:4" x14ac:dyDescent="0.2">
      <c r="A145" s="69"/>
      <c r="B145" s="71" t="s">
        <v>288</v>
      </c>
      <c r="C145" s="72" t="s">
        <v>288</v>
      </c>
      <c r="D145" s="71" t="s">
        <v>139</v>
      </c>
    </row>
    <row r="146" spans="1:4" x14ac:dyDescent="0.2">
      <c r="A146" s="69"/>
      <c r="B146" s="71" t="s">
        <v>288</v>
      </c>
      <c r="C146" s="71" t="s">
        <v>253</v>
      </c>
      <c r="D146" s="71" t="s">
        <v>68</v>
      </c>
    </row>
    <row r="147" spans="1:4" x14ac:dyDescent="0.2">
      <c r="A147" s="69"/>
      <c r="B147" s="71" t="s">
        <v>288</v>
      </c>
      <c r="C147" s="71" t="s">
        <v>185</v>
      </c>
      <c r="D147" s="71" t="s">
        <v>68</v>
      </c>
    </row>
    <row r="148" spans="1:4" x14ac:dyDescent="0.2">
      <c r="A148" s="69"/>
      <c r="B148" s="71" t="s">
        <v>288</v>
      </c>
      <c r="C148" s="71" t="s">
        <v>186</v>
      </c>
      <c r="D148" s="71" t="s">
        <v>134</v>
      </c>
    </row>
    <row r="149" spans="1:4" x14ac:dyDescent="0.2">
      <c r="A149" s="69"/>
      <c r="B149" s="71" t="s">
        <v>288</v>
      </c>
      <c r="C149" s="71" t="s">
        <v>187</v>
      </c>
      <c r="D149" s="71" t="s">
        <v>134</v>
      </c>
    </row>
    <row r="150" spans="1:4" x14ac:dyDescent="0.2">
      <c r="A150" s="69"/>
      <c r="B150" s="71" t="s">
        <v>288</v>
      </c>
      <c r="C150" s="71" t="s">
        <v>45</v>
      </c>
      <c r="D150" s="71" t="s">
        <v>134</v>
      </c>
    </row>
    <row r="151" spans="1:4" x14ac:dyDescent="0.2">
      <c r="A151" s="69"/>
      <c r="B151" s="71" t="s">
        <v>288</v>
      </c>
      <c r="C151" s="71" t="s">
        <v>47</v>
      </c>
      <c r="D151" s="71" t="s">
        <v>134</v>
      </c>
    </row>
    <row r="152" spans="1:4" x14ac:dyDescent="0.2">
      <c r="A152" s="69"/>
      <c r="B152" s="71" t="s">
        <v>289</v>
      </c>
      <c r="C152" s="71" t="s">
        <v>290</v>
      </c>
      <c r="D152" s="71" t="s">
        <v>67</v>
      </c>
    </row>
    <row r="153" spans="1:4" x14ac:dyDescent="0.2">
      <c r="A153" s="69"/>
      <c r="B153" s="71" t="s">
        <v>289</v>
      </c>
      <c r="C153" s="71" t="s">
        <v>188</v>
      </c>
      <c r="D153" s="71" t="s">
        <v>68</v>
      </c>
    </row>
    <row r="154" spans="1:4" x14ac:dyDescent="0.2">
      <c r="A154" s="69"/>
      <c r="B154" s="71" t="s">
        <v>49</v>
      </c>
      <c r="C154" s="71" t="s">
        <v>49</v>
      </c>
      <c r="D154" s="71" t="s">
        <v>139</v>
      </c>
    </row>
    <row r="155" spans="1:4" x14ac:dyDescent="0.2">
      <c r="A155" s="69"/>
      <c r="B155" s="71" t="s">
        <v>49</v>
      </c>
      <c r="C155" s="71" t="s">
        <v>50</v>
      </c>
      <c r="D155" s="71" t="s">
        <v>68</v>
      </c>
    </row>
    <row r="156" spans="1:4" x14ac:dyDescent="0.2">
      <c r="A156" s="69"/>
      <c r="B156" s="71" t="s">
        <v>49</v>
      </c>
      <c r="C156" s="71" t="s">
        <v>189</v>
      </c>
      <c r="D156" s="71" t="s">
        <v>67</v>
      </c>
    </row>
    <row r="157" spans="1:4" x14ac:dyDescent="0.2">
      <c r="A157" s="69"/>
      <c r="B157" s="71" t="s">
        <v>49</v>
      </c>
      <c r="C157" s="71" t="s">
        <v>291</v>
      </c>
      <c r="D157" s="71" t="s">
        <v>67</v>
      </c>
    </row>
    <row r="158" spans="1:4" x14ac:dyDescent="0.2">
      <c r="A158" s="69"/>
      <c r="B158" s="71" t="s">
        <v>49</v>
      </c>
      <c r="C158" s="71" t="s">
        <v>292</v>
      </c>
      <c r="D158" s="71" t="s">
        <v>134</v>
      </c>
    </row>
    <row r="159" spans="1:4" x14ac:dyDescent="0.2">
      <c r="A159" s="69"/>
      <c r="B159" s="71" t="s">
        <v>51</v>
      </c>
      <c r="C159" s="71" t="s">
        <v>257</v>
      </c>
      <c r="D159" s="71" t="s">
        <v>139</v>
      </c>
    </row>
    <row r="160" spans="1:4" x14ac:dyDescent="0.2">
      <c r="A160" s="69"/>
      <c r="B160" s="71" t="s">
        <v>51</v>
      </c>
      <c r="C160" s="71" t="s">
        <v>299</v>
      </c>
      <c r="D160" s="71" t="s">
        <v>134</v>
      </c>
    </row>
    <row r="161" spans="1:4" x14ac:dyDescent="0.2">
      <c r="A161" s="69"/>
      <c r="B161" s="71" t="s">
        <v>51</v>
      </c>
      <c r="C161" s="71" t="s">
        <v>310</v>
      </c>
      <c r="D161" s="71" t="s">
        <v>68</v>
      </c>
    </row>
    <row r="162" spans="1:4" x14ac:dyDescent="0.2">
      <c r="A162" s="69"/>
      <c r="B162" s="71" t="s">
        <v>51</v>
      </c>
      <c r="C162" s="71" t="s">
        <v>52</v>
      </c>
      <c r="D162" s="71" t="s">
        <v>134</v>
      </c>
    </row>
    <row r="163" spans="1:4" x14ac:dyDescent="0.2">
      <c r="A163" s="69"/>
      <c r="B163" s="71" t="s">
        <v>51</v>
      </c>
      <c r="C163" s="72" t="s">
        <v>190</v>
      </c>
      <c r="D163" s="71" t="s">
        <v>134</v>
      </c>
    </row>
    <row r="164" spans="1:4" x14ac:dyDescent="0.2">
      <c r="A164" s="69"/>
      <c r="B164" s="71" t="s">
        <v>51</v>
      </c>
      <c r="C164" s="72" t="s">
        <v>53</v>
      </c>
      <c r="D164" s="71" t="s">
        <v>134</v>
      </c>
    </row>
    <row r="165" spans="1:4" x14ac:dyDescent="0.2">
      <c r="A165" s="69"/>
      <c r="B165" s="71" t="s">
        <v>51</v>
      </c>
      <c r="C165" s="72" t="s">
        <v>38</v>
      </c>
      <c r="D165" s="71" t="s">
        <v>134</v>
      </c>
    </row>
    <row r="166" spans="1:4" x14ac:dyDescent="0.2">
      <c r="A166" s="69"/>
      <c r="B166" s="71" t="s">
        <v>55</v>
      </c>
      <c r="C166" s="72" t="s">
        <v>191</v>
      </c>
      <c r="D166" s="71" t="s">
        <v>139</v>
      </c>
    </row>
    <row r="167" spans="1:4" x14ac:dyDescent="0.2">
      <c r="A167" s="69"/>
      <c r="B167" s="71" t="s">
        <v>55</v>
      </c>
      <c r="C167" s="72" t="s">
        <v>294</v>
      </c>
      <c r="D167" s="71" t="s">
        <v>68</v>
      </c>
    </row>
    <row r="168" spans="1:4" x14ac:dyDescent="0.2">
      <c r="A168" s="69"/>
      <c r="B168" s="71" t="s">
        <v>55</v>
      </c>
      <c r="C168" s="74" t="s">
        <v>327</v>
      </c>
      <c r="D168" s="71" t="s">
        <v>68</v>
      </c>
    </row>
    <row r="169" spans="1:4" x14ac:dyDescent="0.2">
      <c r="A169" s="69"/>
      <c r="B169" s="71" t="s">
        <v>55</v>
      </c>
      <c r="C169" s="72" t="s">
        <v>192</v>
      </c>
      <c r="D169" s="71" t="s">
        <v>68</v>
      </c>
    </row>
    <row r="170" spans="1:4" x14ac:dyDescent="0.2">
      <c r="A170" s="69"/>
      <c r="B170" s="71" t="s">
        <v>55</v>
      </c>
      <c r="C170" s="73" t="s">
        <v>193</v>
      </c>
      <c r="D170" s="71" t="s">
        <v>134</v>
      </c>
    </row>
    <row r="171" spans="1:4" x14ac:dyDescent="0.2">
      <c r="A171" s="69"/>
      <c r="B171" s="71" t="s">
        <v>55</v>
      </c>
      <c r="C171" s="71" t="s">
        <v>194</v>
      </c>
      <c r="D171" s="71" t="s">
        <v>134</v>
      </c>
    </row>
    <row r="172" spans="1:4" x14ac:dyDescent="0.2">
      <c r="A172" s="69"/>
      <c r="B172" s="71" t="s">
        <v>55</v>
      </c>
      <c r="C172" s="71" t="s">
        <v>195</v>
      </c>
      <c r="D172" s="71" t="s">
        <v>134</v>
      </c>
    </row>
    <row r="173" spans="1:4" x14ac:dyDescent="0.2">
      <c r="A173" s="69"/>
      <c r="B173" s="71" t="s">
        <v>56</v>
      </c>
      <c r="C173" s="71" t="s">
        <v>56</v>
      </c>
      <c r="D173" s="71" t="s">
        <v>139</v>
      </c>
    </row>
    <row r="174" spans="1:4" x14ac:dyDescent="0.2">
      <c r="A174" s="69"/>
      <c r="B174" s="71" t="s">
        <v>56</v>
      </c>
      <c r="C174" s="71" t="s">
        <v>258</v>
      </c>
      <c r="D174" s="71" t="s">
        <v>68</v>
      </c>
    </row>
    <row r="175" spans="1:4" x14ac:dyDescent="0.2">
      <c r="A175" s="69"/>
      <c r="B175" s="71" t="s">
        <v>56</v>
      </c>
      <c r="C175" s="71" t="s">
        <v>197</v>
      </c>
      <c r="D175" s="71" t="s">
        <v>68</v>
      </c>
    </row>
    <row r="176" spans="1:4" x14ac:dyDescent="0.2">
      <c r="A176" s="69"/>
      <c r="B176" s="71" t="s">
        <v>56</v>
      </c>
      <c r="C176" s="71" t="s">
        <v>198</v>
      </c>
      <c r="D176" s="71" t="s">
        <v>68</v>
      </c>
    </row>
    <row r="177" spans="1:4" x14ac:dyDescent="0.2">
      <c r="A177" s="69"/>
      <c r="B177" s="71" t="s">
        <v>56</v>
      </c>
      <c r="C177" s="72" t="s">
        <v>200</v>
      </c>
      <c r="D177" s="71" t="s">
        <v>68</v>
      </c>
    </row>
    <row r="178" spans="1:4" x14ac:dyDescent="0.2">
      <c r="A178" s="69"/>
      <c r="B178" s="71" t="s">
        <v>56</v>
      </c>
      <c r="C178" s="71" t="s">
        <v>309</v>
      </c>
      <c r="D178" s="71" t="s">
        <v>68</v>
      </c>
    </row>
    <row r="179" spans="1:4" x14ac:dyDescent="0.2">
      <c r="A179" s="69"/>
      <c r="B179" s="71" t="s">
        <v>56</v>
      </c>
      <c r="C179" s="71" t="s">
        <v>319</v>
      </c>
      <c r="D179" s="71" t="s">
        <v>68</v>
      </c>
    </row>
    <row r="180" spans="1:4" x14ac:dyDescent="0.2">
      <c r="A180" s="69"/>
      <c r="B180" s="71" t="s">
        <v>56</v>
      </c>
      <c r="C180" s="72" t="s">
        <v>202</v>
      </c>
      <c r="D180" s="71" t="s">
        <v>134</v>
      </c>
    </row>
    <row r="181" spans="1:4" x14ac:dyDescent="0.2">
      <c r="A181" s="69"/>
      <c r="B181" s="71" t="s">
        <v>56</v>
      </c>
      <c r="C181" s="72" t="s">
        <v>203</v>
      </c>
      <c r="D181" s="71" t="s">
        <v>134</v>
      </c>
    </row>
    <row r="182" spans="1:4" x14ac:dyDescent="0.2">
      <c r="A182" s="69"/>
      <c r="B182" s="71" t="s">
        <v>56</v>
      </c>
      <c r="C182" s="71" t="s">
        <v>57</v>
      </c>
      <c r="D182" s="71" t="s">
        <v>134</v>
      </c>
    </row>
    <row r="183" spans="1:4" x14ac:dyDescent="0.2">
      <c r="A183" s="69"/>
      <c r="B183" s="71" t="s">
        <v>56</v>
      </c>
      <c r="C183" s="71" t="s">
        <v>58</v>
      </c>
      <c r="D183" s="71" t="s">
        <v>134</v>
      </c>
    </row>
    <row r="184" spans="1:4" x14ac:dyDescent="0.2">
      <c r="A184" s="69"/>
      <c r="B184" s="71" t="s">
        <v>56</v>
      </c>
      <c r="C184" s="72" t="s">
        <v>204</v>
      </c>
      <c r="D184" s="71" t="s">
        <v>134</v>
      </c>
    </row>
    <row r="185" spans="1:4" x14ac:dyDescent="0.2">
      <c r="A185" s="69"/>
      <c r="B185" s="71" t="s">
        <v>56</v>
      </c>
      <c r="C185" s="82" t="s">
        <v>324</v>
      </c>
      <c r="D185" s="71" t="s">
        <v>325</v>
      </c>
    </row>
    <row r="186" spans="1:4" x14ac:dyDescent="0.2">
      <c r="A186" s="69"/>
      <c r="B186" s="71" t="s">
        <v>56</v>
      </c>
      <c r="C186" s="72" t="s">
        <v>295</v>
      </c>
      <c r="D186" s="71" t="s">
        <v>134</v>
      </c>
    </row>
    <row r="187" spans="1:4" x14ac:dyDescent="0.2">
      <c r="A187" s="69"/>
      <c r="B187" s="71" t="s">
        <v>56</v>
      </c>
      <c r="C187" s="71" t="s">
        <v>276</v>
      </c>
      <c r="D187" s="71" t="s">
        <v>134</v>
      </c>
    </row>
    <row r="188" spans="1:4" x14ac:dyDescent="0.2">
      <c r="A188" s="69"/>
      <c r="B188" s="71" t="s">
        <v>313</v>
      </c>
      <c r="C188" s="72" t="s">
        <v>313</v>
      </c>
      <c r="D188" s="71" t="s">
        <v>67</v>
      </c>
    </row>
    <row r="189" spans="1:4" x14ac:dyDescent="0.2">
      <c r="A189" s="69"/>
      <c r="B189" s="71" t="s">
        <v>205</v>
      </c>
      <c r="C189" s="72" t="s">
        <v>205</v>
      </c>
      <c r="D189" s="71" t="s">
        <v>139</v>
      </c>
    </row>
    <row r="190" spans="1:4" x14ac:dyDescent="0.2">
      <c r="A190" s="69"/>
      <c r="B190" s="71" t="s">
        <v>205</v>
      </c>
      <c r="C190" s="72" t="s">
        <v>206</v>
      </c>
      <c r="D190" s="71" t="s">
        <v>134</v>
      </c>
    </row>
    <row r="191" spans="1:4" x14ac:dyDescent="0.2">
      <c r="A191" s="69"/>
      <c r="B191" s="71" t="s">
        <v>277</v>
      </c>
      <c r="C191" s="72" t="s">
        <v>277</v>
      </c>
      <c r="D191" s="71" t="s">
        <v>67</v>
      </c>
    </row>
    <row r="192" spans="1:4" x14ac:dyDescent="0.2">
      <c r="A192" s="69"/>
      <c r="B192" s="71" t="s">
        <v>296</v>
      </c>
      <c r="C192" s="71" t="s">
        <v>296</v>
      </c>
      <c r="D192" s="71" t="s">
        <v>67</v>
      </c>
    </row>
    <row r="193" spans="1:4" x14ac:dyDescent="0.2">
      <c r="A193" s="69"/>
      <c r="B193" s="71" t="s">
        <v>278</v>
      </c>
      <c r="C193" s="71" t="s">
        <v>278</v>
      </c>
      <c r="D193" s="71" t="s">
        <v>67</v>
      </c>
    </row>
    <row r="194" spans="1:4" x14ac:dyDescent="0.2">
      <c r="A194" s="69"/>
      <c r="B194" s="71" t="s">
        <v>199</v>
      </c>
      <c r="C194" s="71" t="s">
        <v>199</v>
      </c>
      <c r="D194" s="71" t="s">
        <v>139</v>
      </c>
    </row>
    <row r="195" spans="1:4" x14ac:dyDescent="0.2">
      <c r="A195" s="69"/>
      <c r="B195" s="71" t="s">
        <v>297</v>
      </c>
      <c r="C195" s="71" t="s">
        <v>297</v>
      </c>
      <c r="D195" s="71" t="s">
        <v>67</v>
      </c>
    </row>
    <row r="196" spans="1:4" x14ac:dyDescent="0.2">
      <c r="A196" s="69"/>
      <c r="B196" s="71" t="s">
        <v>62</v>
      </c>
      <c r="C196" s="71" t="s">
        <v>62</v>
      </c>
      <c r="D196" s="71" t="s">
        <v>67</v>
      </c>
    </row>
    <row r="197" spans="1:4" x14ac:dyDescent="0.2">
      <c r="A197" s="69"/>
      <c r="B197" s="71" t="s">
        <v>201</v>
      </c>
      <c r="C197" s="72" t="s">
        <v>201</v>
      </c>
      <c r="D197" s="71" t="s">
        <v>67</v>
      </c>
    </row>
    <row r="198" spans="1:4" x14ac:dyDescent="0.2">
      <c r="A198" s="69"/>
      <c r="B198" s="69" t="s">
        <v>55</v>
      </c>
      <c r="C198" s="71" t="s">
        <v>331</v>
      </c>
      <c r="D198" s="71" t="s">
        <v>330</v>
      </c>
    </row>
    <row r="199" spans="1:4" x14ac:dyDescent="0.2">
      <c r="A199" s="69"/>
      <c r="B199" s="71" t="s">
        <v>59</v>
      </c>
      <c r="C199" s="71" t="s">
        <v>59</v>
      </c>
      <c r="D199" s="71" t="s">
        <v>139</v>
      </c>
    </row>
    <row r="200" spans="1:4" x14ac:dyDescent="0.2">
      <c r="A200" s="69"/>
      <c r="B200" s="69" t="s">
        <v>330</v>
      </c>
    </row>
    <row r="201" spans="1:4" x14ac:dyDescent="0.2">
      <c r="A201" s="69"/>
    </row>
    <row r="202" spans="1:4" x14ac:dyDescent="0.2">
      <c r="A202" s="69"/>
    </row>
    <row r="203" spans="1:4" x14ac:dyDescent="0.2">
      <c r="A203" s="69"/>
    </row>
  </sheetData>
  <phoneticPr fontId="62" type="noConversion"/>
  <dataValidations disablePrompts="1" count="1">
    <dataValidation type="list" allowBlank="1" showInputMessage="1" showErrorMessage="1" sqref="D1">
      <formula1>$D$2:$D$199</formula1>
    </dataValidation>
  </dataValidations>
  <pageMargins left="0.70866141732283472" right="0.70866141732283472" top="0.74803149606299213" bottom="0.74803149606299213" header="0.31496062992125984" footer="0.31496062992125984"/>
  <pageSetup paperSize="9" scale="80" orientation="landscape" verticalDpi="4"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2"/>
  <sheetViews>
    <sheetView workbookViewId="0"/>
  </sheetViews>
  <sheetFormatPr defaultColWidth="8.88671875" defaultRowHeight="15" x14ac:dyDescent="0.2"/>
  <cols>
    <col min="1" max="1" width="49.44140625" style="36" bestFit="1" customWidth="1"/>
    <col min="2" max="2" width="55" style="37" bestFit="1" customWidth="1"/>
    <col min="3" max="3" width="8.88671875" style="36"/>
    <col min="4" max="4" width="25.109375" style="36" bestFit="1" customWidth="1"/>
    <col min="5" max="5" width="30.109375" style="36" customWidth="1"/>
    <col min="6" max="16384" width="8.88671875" style="36"/>
  </cols>
  <sheetData>
    <row r="1" spans="1:5" x14ac:dyDescent="0.2">
      <c r="A1" s="38" t="s">
        <v>65</v>
      </c>
      <c r="B1" s="34" t="s">
        <v>72</v>
      </c>
      <c r="C1" s="38" t="s">
        <v>66</v>
      </c>
      <c r="D1" s="38"/>
      <c r="E1" s="38" t="s">
        <v>84</v>
      </c>
    </row>
    <row r="2" spans="1:5" x14ac:dyDescent="0.2">
      <c r="A2" s="81" t="s">
        <v>235</v>
      </c>
      <c r="B2" s="36" t="s">
        <v>261</v>
      </c>
      <c r="C2" s="36" t="s">
        <v>178</v>
      </c>
      <c r="D2" s="41"/>
      <c r="E2" s="36" t="s">
        <v>85</v>
      </c>
    </row>
    <row r="3" spans="1:5" x14ac:dyDescent="0.2">
      <c r="A3" s="40" t="s">
        <v>225</v>
      </c>
      <c r="B3" s="36" t="s">
        <v>255</v>
      </c>
      <c r="C3" s="36" t="s">
        <v>68</v>
      </c>
      <c r="D3" s="41"/>
      <c r="E3" s="36" t="s">
        <v>241</v>
      </c>
    </row>
    <row r="4" spans="1:5" x14ac:dyDescent="0.2">
      <c r="A4" s="40" t="s">
        <v>227</v>
      </c>
      <c r="B4" s="36" t="s">
        <v>167</v>
      </c>
      <c r="C4" s="36" t="s">
        <v>134</v>
      </c>
      <c r="D4" s="41"/>
    </row>
    <row r="5" spans="1:5" x14ac:dyDescent="0.2">
      <c r="A5" s="81" t="s">
        <v>259</v>
      </c>
      <c r="B5" s="36" t="s">
        <v>280</v>
      </c>
      <c r="C5" s="36" t="s">
        <v>139</v>
      </c>
      <c r="D5" s="41"/>
    </row>
    <row r="6" spans="1:5" x14ac:dyDescent="0.2">
      <c r="A6" s="81" t="s">
        <v>269</v>
      </c>
      <c r="B6" t="s">
        <v>326</v>
      </c>
      <c r="C6" s="36" t="s">
        <v>67</v>
      </c>
      <c r="D6" s="41"/>
    </row>
    <row r="7" spans="1:5" x14ac:dyDescent="0.2">
      <c r="A7" s="81" t="s">
        <v>271</v>
      </c>
      <c r="B7" s="36" t="s">
        <v>263</v>
      </c>
      <c r="C7" s="84" t="s">
        <v>325</v>
      </c>
      <c r="D7" s="41"/>
    </row>
    <row r="8" spans="1:5" x14ac:dyDescent="0.2">
      <c r="A8" s="40" t="s">
        <v>163</v>
      </c>
      <c r="B8" s="36" t="s">
        <v>141</v>
      </c>
      <c r="C8" s="84" t="s">
        <v>71</v>
      </c>
      <c r="D8" s="41"/>
    </row>
    <row r="9" spans="1:5" x14ac:dyDescent="0.2">
      <c r="A9" s="81" t="s">
        <v>279</v>
      </c>
      <c r="B9" s="36" t="s">
        <v>220</v>
      </c>
      <c r="D9" s="41"/>
    </row>
    <row r="10" spans="1:5" x14ac:dyDescent="0.2">
      <c r="A10" s="40" t="s">
        <v>54</v>
      </c>
      <c r="B10" s="36" t="s">
        <v>142</v>
      </c>
      <c r="D10" s="41"/>
    </row>
    <row r="11" spans="1:5" x14ac:dyDescent="0.2">
      <c r="A11" s="40" t="s">
        <v>170</v>
      </c>
      <c r="B11" s="36" t="s">
        <v>264</v>
      </c>
      <c r="D11" s="41"/>
    </row>
    <row r="12" spans="1:5" x14ac:dyDescent="0.2">
      <c r="A12" s="81" t="s">
        <v>283</v>
      </c>
      <c r="B12" s="37" t="s">
        <v>321</v>
      </c>
      <c r="D12" s="41"/>
    </row>
    <row r="13" spans="1:5" x14ac:dyDescent="0.2">
      <c r="A13" s="81" t="s">
        <v>285</v>
      </c>
      <c r="B13" s="36" t="s">
        <v>186</v>
      </c>
      <c r="D13" s="41"/>
    </row>
    <row r="14" spans="1:5" x14ac:dyDescent="0.2">
      <c r="A14" s="40" t="s">
        <v>181</v>
      </c>
      <c r="B14" s="36" t="s">
        <v>234</v>
      </c>
      <c r="D14" s="41"/>
    </row>
    <row r="15" spans="1:5" x14ac:dyDescent="0.2">
      <c r="A15" s="40" t="s">
        <v>184</v>
      </c>
      <c r="B15" s="36" t="s">
        <v>143</v>
      </c>
    </row>
    <row r="16" spans="1:5" x14ac:dyDescent="0.2">
      <c r="A16" s="36" t="s">
        <v>182</v>
      </c>
      <c r="B16" s="36" t="s">
        <v>144</v>
      </c>
    </row>
    <row r="17" spans="1:2" x14ac:dyDescent="0.2">
      <c r="A17" s="81" t="s">
        <v>288</v>
      </c>
      <c r="B17" s="36" t="s">
        <v>174</v>
      </c>
    </row>
    <row r="18" spans="1:2" x14ac:dyDescent="0.2">
      <c r="A18" s="81" t="s">
        <v>289</v>
      </c>
      <c r="B18" s="36" t="s">
        <v>301</v>
      </c>
    </row>
    <row r="19" spans="1:2" x14ac:dyDescent="0.2">
      <c r="A19" s="40" t="s">
        <v>49</v>
      </c>
      <c r="B19" s="36" t="s">
        <v>225</v>
      </c>
    </row>
    <row r="20" spans="1:2" x14ac:dyDescent="0.2">
      <c r="A20" s="81" t="s">
        <v>51</v>
      </c>
      <c r="B20" s="36" t="s">
        <v>302</v>
      </c>
    </row>
    <row r="21" spans="1:2" x14ac:dyDescent="0.2">
      <c r="A21" s="81" t="s">
        <v>55</v>
      </c>
      <c r="B21" s="36" t="s">
        <v>298</v>
      </c>
    </row>
    <row r="22" spans="1:2" x14ac:dyDescent="0.2">
      <c r="A22" s="40" t="s">
        <v>56</v>
      </c>
      <c r="B22" s="36" t="s">
        <v>227</v>
      </c>
    </row>
    <row r="23" spans="1:2" x14ac:dyDescent="0.2">
      <c r="A23" s="40" t="s">
        <v>205</v>
      </c>
      <c r="B23" s="36" t="s">
        <v>276</v>
      </c>
    </row>
    <row r="24" spans="1:2" x14ac:dyDescent="0.2">
      <c r="A24" s="81" t="s">
        <v>277</v>
      </c>
      <c r="B24" s="36" t="s">
        <v>33</v>
      </c>
    </row>
    <row r="25" spans="1:2" x14ac:dyDescent="0.2">
      <c r="A25" s="40" t="s">
        <v>231</v>
      </c>
      <c r="B25" s="36" t="s">
        <v>226</v>
      </c>
    </row>
    <row r="26" spans="1:2" x14ac:dyDescent="0.2">
      <c r="A26" s="81" t="s">
        <v>296</v>
      </c>
      <c r="B26" s="36" t="s">
        <v>34</v>
      </c>
    </row>
    <row r="27" spans="1:2" x14ac:dyDescent="0.2">
      <c r="A27" s="40" t="s">
        <v>71</v>
      </c>
      <c r="B27" s="36" t="s">
        <v>180</v>
      </c>
    </row>
    <row r="28" spans="1:2" x14ac:dyDescent="0.2">
      <c r="A28" s="40" t="s">
        <v>199</v>
      </c>
      <c r="B28" s="36" t="s">
        <v>252</v>
      </c>
    </row>
    <row r="29" spans="1:2" x14ac:dyDescent="0.2">
      <c r="A29" s="81" t="s">
        <v>297</v>
      </c>
      <c r="B29" s="83" t="s">
        <v>324</v>
      </c>
    </row>
    <row r="30" spans="1:2" x14ac:dyDescent="0.2">
      <c r="A30" s="40" t="s">
        <v>62</v>
      </c>
      <c r="B30" s="36" t="s">
        <v>303</v>
      </c>
    </row>
    <row r="31" spans="1:2" x14ac:dyDescent="0.2">
      <c r="A31" s="36" t="s">
        <v>201</v>
      </c>
      <c r="B31" s="36" t="s">
        <v>320</v>
      </c>
    </row>
    <row r="32" spans="1:2" x14ac:dyDescent="0.2">
      <c r="A32" s="36" t="s">
        <v>59</v>
      </c>
      <c r="B32" s="36" t="s">
        <v>15</v>
      </c>
    </row>
    <row r="33" spans="1:2" x14ac:dyDescent="0.2">
      <c r="A33" s="40"/>
      <c r="B33" s="36" t="s">
        <v>135</v>
      </c>
    </row>
    <row r="34" spans="1:2" x14ac:dyDescent="0.2">
      <c r="A34" s="40"/>
      <c r="B34" s="36" t="s">
        <v>36</v>
      </c>
    </row>
    <row r="35" spans="1:2" x14ac:dyDescent="0.2">
      <c r="A35" s="40"/>
      <c r="B35" s="36" t="s">
        <v>16</v>
      </c>
    </row>
    <row r="36" spans="1:2" x14ac:dyDescent="0.2">
      <c r="A36" s="40"/>
      <c r="B36" s="36" t="s">
        <v>202</v>
      </c>
    </row>
    <row r="37" spans="1:2" x14ac:dyDescent="0.2">
      <c r="A37" s="40"/>
      <c r="B37" s="37" t="s">
        <v>319</v>
      </c>
    </row>
    <row r="38" spans="1:2" x14ac:dyDescent="0.2">
      <c r="A38" s="40"/>
      <c r="B38" s="36" t="s">
        <v>221</v>
      </c>
    </row>
    <row r="39" spans="1:2" x14ac:dyDescent="0.2">
      <c r="A39" s="40"/>
      <c r="B39" s="36" t="s">
        <v>222</v>
      </c>
    </row>
    <row r="40" spans="1:2" x14ac:dyDescent="0.2">
      <c r="A40" s="40"/>
      <c r="B40" s="36" t="s">
        <v>50</v>
      </c>
    </row>
    <row r="41" spans="1:2" x14ac:dyDescent="0.2">
      <c r="A41" s="40"/>
      <c r="B41" s="84" t="s">
        <v>327</v>
      </c>
    </row>
    <row r="42" spans="1:2" x14ac:dyDescent="0.2">
      <c r="A42" s="40"/>
      <c r="B42" s="36" t="s">
        <v>294</v>
      </c>
    </row>
    <row r="43" spans="1:2" x14ac:dyDescent="0.2">
      <c r="A43" s="40"/>
      <c r="B43" s="36" t="s">
        <v>269</v>
      </c>
    </row>
    <row r="44" spans="1:2" x14ac:dyDescent="0.2">
      <c r="A44" s="40"/>
      <c r="B44" s="36" t="s">
        <v>271</v>
      </c>
    </row>
    <row r="45" spans="1:2" x14ac:dyDescent="0.2">
      <c r="A45" s="40"/>
      <c r="B45" s="36" t="s">
        <v>163</v>
      </c>
    </row>
    <row r="46" spans="1:2" x14ac:dyDescent="0.2">
      <c r="A46" s="40"/>
      <c r="B46" s="36" t="s">
        <v>279</v>
      </c>
    </row>
    <row r="47" spans="1:2" x14ac:dyDescent="0.2">
      <c r="A47" s="40"/>
      <c r="B47" s="36" t="s">
        <v>54</v>
      </c>
    </row>
    <row r="48" spans="1:2" x14ac:dyDescent="0.2">
      <c r="A48" s="40"/>
      <c r="B48" s="36" t="s">
        <v>170</v>
      </c>
    </row>
    <row r="49" spans="1:2" x14ac:dyDescent="0.2">
      <c r="A49" s="40"/>
      <c r="B49" s="36" t="s">
        <v>283</v>
      </c>
    </row>
    <row r="50" spans="1:2" x14ac:dyDescent="0.2">
      <c r="A50" s="40"/>
      <c r="B50" s="36" t="s">
        <v>285</v>
      </c>
    </row>
    <row r="51" spans="1:2" x14ac:dyDescent="0.2">
      <c r="A51" s="40"/>
      <c r="B51" s="36" t="s">
        <v>256</v>
      </c>
    </row>
    <row r="52" spans="1:2" x14ac:dyDescent="0.2">
      <c r="A52" s="40"/>
      <c r="B52" s="36" t="s">
        <v>175</v>
      </c>
    </row>
    <row r="53" spans="1:2" x14ac:dyDescent="0.2">
      <c r="A53" s="40"/>
      <c r="B53" s="36" t="s">
        <v>328</v>
      </c>
    </row>
    <row r="54" spans="1:2" x14ac:dyDescent="0.2">
      <c r="A54" s="40"/>
      <c r="B54" s="37" t="s">
        <v>299</v>
      </c>
    </row>
    <row r="55" spans="1:2" x14ac:dyDescent="0.2">
      <c r="A55" s="40"/>
      <c r="B55" s="36" t="s">
        <v>281</v>
      </c>
    </row>
    <row r="56" spans="1:2" x14ac:dyDescent="0.2">
      <c r="A56" s="40"/>
      <c r="B56" s="85" t="s">
        <v>329</v>
      </c>
    </row>
    <row r="57" spans="1:2" x14ac:dyDescent="0.2">
      <c r="A57" s="40"/>
      <c r="B57" s="36" t="s">
        <v>265</v>
      </c>
    </row>
    <row r="58" spans="1:2" x14ac:dyDescent="0.2">
      <c r="A58" s="40"/>
      <c r="B58" s="36" t="s">
        <v>275</v>
      </c>
    </row>
    <row r="59" spans="1:2" x14ac:dyDescent="0.2">
      <c r="A59" s="40"/>
      <c r="B59" s="36" t="s">
        <v>266</v>
      </c>
    </row>
    <row r="60" spans="1:2" x14ac:dyDescent="0.2">
      <c r="A60" s="40"/>
      <c r="B60" s="36" t="s">
        <v>136</v>
      </c>
    </row>
    <row r="61" spans="1:2" x14ac:dyDescent="0.2">
      <c r="A61" s="40"/>
      <c r="B61" s="36" t="s">
        <v>145</v>
      </c>
    </row>
    <row r="62" spans="1:2" x14ac:dyDescent="0.2">
      <c r="A62" s="40"/>
      <c r="B62" s="36" t="s">
        <v>37</v>
      </c>
    </row>
    <row r="63" spans="1:2" x14ac:dyDescent="0.2">
      <c r="A63" s="40"/>
      <c r="B63" s="36" t="s">
        <v>293</v>
      </c>
    </row>
    <row r="64" spans="1:2" x14ac:dyDescent="0.2">
      <c r="A64" s="40"/>
      <c r="B64" s="36" t="s">
        <v>253</v>
      </c>
    </row>
    <row r="65" spans="1:2" x14ac:dyDescent="0.2">
      <c r="A65" s="40"/>
      <c r="B65" s="36" t="s">
        <v>137</v>
      </c>
    </row>
    <row r="66" spans="1:2" x14ac:dyDescent="0.2">
      <c r="A66" s="40"/>
      <c r="B66" s="36" t="s">
        <v>182</v>
      </c>
    </row>
    <row r="67" spans="1:2" x14ac:dyDescent="0.2">
      <c r="A67" s="40"/>
      <c r="B67" s="36" t="s">
        <v>288</v>
      </c>
    </row>
    <row r="68" spans="1:2" x14ac:dyDescent="0.2">
      <c r="A68" s="40"/>
      <c r="B68" s="36" t="s">
        <v>146</v>
      </c>
    </row>
    <row r="69" spans="1:2" x14ac:dyDescent="0.2">
      <c r="A69" s="40"/>
      <c r="B69" s="36" t="s">
        <v>38</v>
      </c>
    </row>
    <row r="70" spans="1:2" x14ac:dyDescent="0.2">
      <c r="A70" s="40"/>
      <c r="B70" s="36" t="s">
        <v>147</v>
      </c>
    </row>
    <row r="71" spans="1:2" x14ac:dyDescent="0.2">
      <c r="A71" s="40"/>
      <c r="B71" s="36" t="s">
        <v>189</v>
      </c>
    </row>
    <row r="72" spans="1:2" x14ac:dyDescent="0.2">
      <c r="A72" s="40"/>
      <c r="B72" s="36" t="s">
        <v>251</v>
      </c>
    </row>
    <row r="73" spans="1:2" x14ac:dyDescent="0.2">
      <c r="A73" s="40"/>
      <c r="B73" s="36" t="s">
        <v>187</v>
      </c>
    </row>
    <row r="74" spans="1:2" x14ac:dyDescent="0.2">
      <c r="A74" s="40"/>
      <c r="B74" s="36" t="s">
        <v>284</v>
      </c>
    </row>
    <row r="75" spans="1:2" x14ac:dyDescent="0.2">
      <c r="A75" s="40"/>
      <c r="B75" s="36" t="s">
        <v>316</v>
      </c>
    </row>
    <row r="76" spans="1:2" x14ac:dyDescent="0.2">
      <c r="A76" s="40"/>
      <c r="B76" s="36" t="s">
        <v>176</v>
      </c>
    </row>
    <row r="77" spans="1:2" x14ac:dyDescent="0.2">
      <c r="A77" s="40"/>
      <c r="B77" s="36" t="s">
        <v>17</v>
      </c>
    </row>
    <row r="78" spans="1:2" x14ac:dyDescent="0.2">
      <c r="A78" s="40"/>
      <c r="B78" s="36" t="s">
        <v>60</v>
      </c>
    </row>
    <row r="79" spans="1:2" x14ac:dyDescent="0.2">
      <c r="A79" s="40"/>
      <c r="B79" s="36" t="s">
        <v>258</v>
      </c>
    </row>
    <row r="80" spans="1:2" x14ac:dyDescent="0.2">
      <c r="A80" s="40"/>
      <c r="B80" s="36" t="s">
        <v>310</v>
      </c>
    </row>
    <row r="81" spans="1:2" x14ac:dyDescent="0.2">
      <c r="A81" s="40"/>
      <c r="B81" s="36" t="s">
        <v>289</v>
      </c>
    </row>
    <row r="82" spans="1:2" x14ac:dyDescent="0.2">
      <c r="A82" s="40"/>
      <c r="B82" s="36" t="s">
        <v>49</v>
      </c>
    </row>
    <row r="83" spans="1:2" x14ac:dyDescent="0.2">
      <c r="A83" s="40"/>
      <c r="B83" s="36" t="s">
        <v>304</v>
      </c>
    </row>
    <row r="84" spans="1:2" x14ac:dyDescent="0.2">
      <c r="A84" s="40"/>
      <c r="B84" s="36" t="s">
        <v>270</v>
      </c>
    </row>
    <row r="85" spans="1:2" x14ac:dyDescent="0.2">
      <c r="A85" s="40"/>
      <c r="B85" s="36" t="s">
        <v>272</v>
      </c>
    </row>
    <row r="86" spans="1:2" x14ac:dyDescent="0.2">
      <c r="A86" s="40"/>
      <c r="B86" s="36" t="s">
        <v>148</v>
      </c>
    </row>
    <row r="87" spans="1:2" x14ac:dyDescent="0.2">
      <c r="A87" s="40"/>
      <c r="B87" s="36" t="s">
        <v>314</v>
      </c>
    </row>
    <row r="88" spans="1:2" x14ac:dyDescent="0.2">
      <c r="A88" s="40"/>
      <c r="B88" s="36" t="s">
        <v>287</v>
      </c>
    </row>
    <row r="89" spans="1:2" x14ac:dyDescent="0.2">
      <c r="A89" s="40"/>
      <c r="B89" s="36" t="s">
        <v>48</v>
      </c>
    </row>
    <row r="90" spans="1:2" x14ac:dyDescent="0.2">
      <c r="A90" s="40"/>
      <c r="B90" s="36" t="s">
        <v>149</v>
      </c>
    </row>
    <row r="91" spans="1:2" x14ac:dyDescent="0.2">
      <c r="A91" s="40"/>
      <c r="B91" s="36" t="s">
        <v>169</v>
      </c>
    </row>
    <row r="92" spans="1:2" x14ac:dyDescent="0.2">
      <c r="A92" s="40"/>
      <c r="B92" s="36" t="s">
        <v>63</v>
      </c>
    </row>
    <row r="93" spans="1:2" x14ac:dyDescent="0.2">
      <c r="A93" s="40"/>
      <c r="B93" s="36" t="s">
        <v>52</v>
      </c>
    </row>
    <row r="94" spans="1:2" x14ac:dyDescent="0.2">
      <c r="A94" s="40"/>
      <c r="B94" s="36" t="s">
        <v>203</v>
      </c>
    </row>
    <row r="95" spans="1:2" x14ac:dyDescent="0.2">
      <c r="A95" s="40"/>
      <c r="B95" s="36" t="s">
        <v>229</v>
      </c>
    </row>
    <row r="96" spans="1:2" x14ac:dyDescent="0.2">
      <c r="A96" s="40"/>
      <c r="B96" s="36" t="s">
        <v>39</v>
      </c>
    </row>
    <row r="97" spans="1:2" x14ac:dyDescent="0.2">
      <c r="A97" s="40"/>
      <c r="B97" s="36" t="s">
        <v>57</v>
      </c>
    </row>
    <row r="98" spans="1:2" x14ac:dyDescent="0.2">
      <c r="A98" s="40"/>
      <c r="B98" s="36" t="s">
        <v>196</v>
      </c>
    </row>
    <row r="99" spans="1:2" x14ac:dyDescent="0.2">
      <c r="A99" s="40"/>
      <c r="B99" s="36" t="s">
        <v>23</v>
      </c>
    </row>
    <row r="100" spans="1:2" x14ac:dyDescent="0.2">
      <c r="A100" s="40"/>
      <c r="B100" s="36" t="s">
        <v>309</v>
      </c>
    </row>
    <row r="101" spans="1:2" x14ac:dyDescent="0.2">
      <c r="A101" s="40"/>
      <c r="B101" s="36" t="s">
        <v>58</v>
      </c>
    </row>
    <row r="102" spans="1:2" x14ac:dyDescent="0.2">
      <c r="A102" s="40"/>
      <c r="B102" s="36" t="s">
        <v>40</v>
      </c>
    </row>
    <row r="103" spans="1:2" x14ac:dyDescent="0.2">
      <c r="A103" s="40"/>
      <c r="B103" s="36" t="s">
        <v>282</v>
      </c>
    </row>
    <row r="104" spans="1:2" x14ac:dyDescent="0.2">
      <c r="A104" s="40"/>
      <c r="B104" s="36" t="s">
        <v>45</v>
      </c>
    </row>
    <row r="105" spans="1:2" x14ac:dyDescent="0.2">
      <c r="A105" s="40"/>
      <c r="B105" s="36" t="s">
        <v>18</v>
      </c>
    </row>
    <row r="106" spans="1:2" x14ac:dyDescent="0.2">
      <c r="A106" s="40"/>
      <c r="B106" s="36" t="s">
        <v>286</v>
      </c>
    </row>
    <row r="107" spans="1:2" x14ac:dyDescent="0.2">
      <c r="A107" s="40"/>
      <c r="B107" s="36" t="s">
        <v>262</v>
      </c>
    </row>
    <row r="108" spans="1:2" x14ac:dyDescent="0.2">
      <c r="A108" s="40"/>
      <c r="B108" s="36" t="s">
        <v>55</v>
      </c>
    </row>
    <row r="109" spans="1:2" x14ac:dyDescent="0.2">
      <c r="A109" s="40"/>
      <c r="B109" s="36" t="s">
        <v>56</v>
      </c>
    </row>
    <row r="110" spans="1:2" x14ac:dyDescent="0.2">
      <c r="A110" s="40"/>
      <c r="B110" s="36" t="s">
        <v>315</v>
      </c>
    </row>
    <row r="111" spans="1:2" x14ac:dyDescent="0.2">
      <c r="A111" s="40"/>
      <c r="B111" s="36" t="s">
        <v>197</v>
      </c>
    </row>
    <row r="112" spans="1:2" x14ac:dyDescent="0.2">
      <c r="A112" s="40"/>
      <c r="B112" s="36" t="s">
        <v>193</v>
      </c>
    </row>
    <row r="113" spans="1:2" x14ac:dyDescent="0.2">
      <c r="A113" s="40"/>
      <c r="B113" s="36" t="s">
        <v>312</v>
      </c>
    </row>
    <row r="114" spans="1:2" x14ac:dyDescent="0.2">
      <c r="A114" s="40"/>
      <c r="B114" s="36" t="s">
        <v>313</v>
      </c>
    </row>
    <row r="115" spans="1:2" x14ac:dyDescent="0.2">
      <c r="A115" s="40"/>
      <c r="B115" s="36" t="s">
        <v>179</v>
      </c>
    </row>
    <row r="116" spans="1:2" x14ac:dyDescent="0.2">
      <c r="A116" s="40"/>
      <c r="B116" s="36" t="s">
        <v>41</v>
      </c>
    </row>
    <row r="117" spans="1:2" x14ac:dyDescent="0.2">
      <c r="A117" s="40"/>
      <c r="B117" s="36" t="s">
        <v>150</v>
      </c>
    </row>
    <row r="118" spans="1:2" x14ac:dyDescent="0.2">
      <c r="A118" s="40"/>
      <c r="B118" s="36" t="s">
        <v>28</v>
      </c>
    </row>
    <row r="119" spans="1:2" x14ac:dyDescent="0.2">
      <c r="A119" s="40"/>
      <c r="B119" s="36" t="s">
        <v>317</v>
      </c>
    </row>
    <row r="120" spans="1:2" x14ac:dyDescent="0.2">
      <c r="A120" s="40"/>
      <c r="B120" s="36" t="s">
        <v>305</v>
      </c>
    </row>
    <row r="121" spans="1:2" x14ac:dyDescent="0.2">
      <c r="A121" s="40"/>
      <c r="B121" s="36" t="s">
        <v>29</v>
      </c>
    </row>
    <row r="122" spans="1:2" x14ac:dyDescent="0.2">
      <c r="A122" s="40"/>
      <c r="B122" s="36" t="s">
        <v>230</v>
      </c>
    </row>
    <row r="123" spans="1:2" x14ac:dyDescent="0.2">
      <c r="A123" s="40"/>
      <c r="B123" s="36" t="s">
        <v>273</v>
      </c>
    </row>
    <row r="124" spans="1:2" x14ac:dyDescent="0.2">
      <c r="A124" s="40"/>
      <c r="B124" s="36" t="s">
        <v>194</v>
      </c>
    </row>
    <row r="125" spans="1:2" x14ac:dyDescent="0.2">
      <c r="A125" s="40"/>
      <c r="B125" s="36" t="s">
        <v>152</v>
      </c>
    </row>
    <row r="126" spans="1:2" x14ac:dyDescent="0.2">
      <c r="A126" s="40"/>
      <c r="B126" s="36" t="s">
        <v>198</v>
      </c>
    </row>
    <row r="127" spans="1:2" x14ac:dyDescent="0.2">
      <c r="A127" s="40"/>
      <c r="B127" s="36" t="s">
        <v>153</v>
      </c>
    </row>
    <row r="128" spans="1:2" x14ac:dyDescent="0.2">
      <c r="A128" s="40"/>
      <c r="B128" s="36" t="s">
        <v>291</v>
      </c>
    </row>
    <row r="129" spans="1:2" x14ac:dyDescent="0.2">
      <c r="A129" s="40"/>
      <c r="B129" s="36" t="s">
        <v>42</v>
      </c>
    </row>
    <row r="130" spans="1:2" x14ac:dyDescent="0.2">
      <c r="A130" s="40"/>
      <c r="B130" s="36" t="s">
        <v>19</v>
      </c>
    </row>
    <row r="131" spans="1:2" x14ac:dyDescent="0.2">
      <c r="A131" s="40"/>
      <c r="B131" s="36" t="s">
        <v>154</v>
      </c>
    </row>
    <row r="132" spans="1:2" x14ac:dyDescent="0.2">
      <c r="A132" s="40"/>
      <c r="B132" s="36" t="s">
        <v>311</v>
      </c>
    </row>
    <row r="133" spans="1:2" x14ac:dyDescent="0.2">
      <c r="A133" s="40"/>
      <c r="B133" s="36" t="s">
        <v>206</v>
      </c>
    </row>
    <row r="134" spans="1:2" x14ac:dyDescent="0.2">
      <c r="A134" s="40"/>
      <c r="B134" s="36" t="s">
        <v>205</v>
      </c>
    </row>
    <row r="135" spans="1:2" x14ac:dyDescent="0.2">
      <c r="A135" s="40"/>
      <c r="B135" s="36" t="s">
        <v>61</v>
      </c>
    </row>
    <row r="136" spans="1:2" x14ac:dyDescent="0.2">
      <c r="A136" s="40"/>
      <c r="B136" s="36" t="s">
        <v>46</v>
      </c>
    </row>
    <row r="137" spans="1:2" x14ac:dyDescent="0.2">
      <c r="A137" s="40"/>
      <c r="B137" s="36" t="s">
        <v>292</v>
      </c>
    </row>
    <row r="138" spans="1:2" x14ac:dyDescent="0.2">
      <c r="A138" s="40"/>
      <c r="B138" s="36" t="s">
        <v>138</v>
      </c>
    </row>
    <row r="139" spans="1:2" x14ac:dyDescent="0.2">
      <c r="A139" s="40"/>
      <c r="B139" s="36" t="s">
        <v>277</v>
      </c>
    </row>
    <row r="140" spans="1:2" x14ac:dyDescent="0.2">
      <c r="A140" s="40"/>
      <c r="B140" s="36" t="s">
        <v>296</v>
      </c>
    </row>
    <row r="141" spans="1:2" x14ac:dyDescent="0.2">
      <c r="A141" s="40"/>
      <c r="B141" s="36" t="s">
        <v>278</v>
      </c>
    </row>
    <row r="142" spans="1:2" x14ac:dyDescent="0.2">
      <c r="A142" s="40"/>
      <c r="B142" s="36" t="s">
        <v>172</v>
      </c>
    </row>
    <row r="143" spans="1:2" x14ac:dyDescent="0.2">
      <c r="A143" s="40"/>
      <c r="B143" s="36" t="s">
        <v>190</v>
      </c>
    </row>
    <row r="144" spans="1:2" x14ac:dyDescent="0.2">
      <c r="A144" s="40"/>
      <c r="B144" s="36" t="s">
        <v>155</v>
      </c>
    </row>
    <row r="145" spans="1:2" x14ac:dyDescent="0.2">
      <c r="A145" s="40"/>
      <c r="B145" s="36" t="s">
        <v>156</v>
      </c>
    </row>
    <row r="146" spans="1:2" x14ac:dyDescent="0.2">
      <c r="A146" s="40"/>
      <c r="B146" s="36" t="s">
        <v>306</v>
      </c>
    </row>
    <row r="147" spans="1:2" x14ac:dyDescent="0.2">
      <c r="A147" s="40"/>
      <c r="B147" s="36" t="s">
        <v>204</v>
      </c>
    </row>
    <row r="148" spans="1:2" x14ac:dyDescent="0.2">
      <c r="A148" s="40"/>
      <c r="B148" s="36" t="s">
        <v>248</v>
      </c>
    </row>
    <row r="149" spans="1:2" x14ac:dyDescent="0.2">
      <c r="A149" s="40"/>
      <c r="B149" s="36" t="s">
        <v>24</v>
      </c>
    </row>
    <row r="150" spans="1:2" x14ac:dyDescent="0.2">
      <c r="A150" s="40"/>
      <c r="B150" s="36" t="s">
        <v>308</v>
      </c>
    </row>
    <row r="151" spans="1:2" x14ac:dyDescent="0.2">
      <c r="A151" s="40"/>
      <c r="B151" s="36" t="s">
        <v>25</v>
      </c>
    </row>
    <row r="152" spans="1:2" x14ac:dyDescent="0.2">
      <c r="A152" s="40"/>
      <c r="B152" s="36" t="s">
        <v>195</v>
      </c>
    </row>
    <row r="153" spans="1:2" x14ac:dyDescent="0.2">
      <c r="A153" s="40"/>
      <c r="B153" s="36" t="s">
        <v>30</v>
      </c>
    </row>
    <row r="154" spans="1:2" x14ac:dyDescent="0.2">
      <c r="A154" s="40"/>
      <c r="B154" s="36" t="s">
        <v>168</v>
      </c>
    </row>
    <row r="155" spans="1:2" x14ac:dyDescent="0.2">
      <c r="A155" s="40"/>
      <c r="B155" s="36" t="s">
        <v>31</v>
      </c>
    </row>
    <row r="156" spans="1:2" x14ac:dyDescent="0.2">
      <c r="A156" s="40"/>
      <c r="B156" s="36" t="s">
        <v>43</v>
      </c>
    </row>
    <row r="157" spans="1:2" x14ac:dyDescent="0.2">
      <c r="A157" s="40"/>
      <c r="B157" s="36" t="s">
        <v>267</v>
      </c>
    </row>
    <row r="158" spans="1:2" x14ac:dyDescent="0.2">
      <c r="A158" s="40"/>
      <c r="B158" s="36" t="s">
        <v>199</v>
      </c>
    </row>
    <row r="159" spans="1:2" x14ac:dyDescent="0.2">
      <c r="A159" s="40"/>
      <c r="B159" s="36" t="s">
        <v>44</v>
      </c>
    </row>
    <row r="160" spans="1:2" x14ac:dyDescent="0.2">
      <c r="A160" s="40"/>
      <c r="B160" s="36" t="s">
        <v>297</v>
      </c>
    </row>
    <row r="161" spans="1:2" x14ac:dyDescent="0.2">
      <c r="A161" s="40"/>
      <c r="B161" s="36" t="s">
        <v>53</v>
      </c>
    </row>
    <row r="162" spans="1:2" x14ac:dyDescent="0.2">
      <c r="A162" s="40"/>
      <c r="B162" s="36" t="s">
        <v>223</v>
      </c>
    </row>
    <row r="163" spans="1:2" x14ac:dyDescent="0.2">
      <c r="A163" s="40"/>
      <c r="B163" s="36" t="s">
        <v>157</v>
      </c>
    </row>
    <row r="164" spans="1:2" x14ac:dyDescent="0.2">
      <c r="A164" s="40"/>
      <c r="B164" s="36" t="s">
        <v>300</v>
      </c>
    </row>
    <row r="165" spans="1:2" x14ac:dyDescent="0.2">
      <c r="A165" s="40"/>
      <c r="B165" s="36" t="s">
        <v>158</v>
      </c>
    </row>
    <row r="166" spans="1:2" x14ac:dyDescent="0.2">
      <c r="A166" s="40"/>
      <c r="B166" s="36" t="s">
        <v>254</v>
      </c>
    </row>
    <row r="167" spans="1:2" x14ac:dyDescent="0.2">
      <c r="A167" s="40"/>
      <c r="B167" s="36" t="s">
        <v>20</v>
      </c>
    </row>
    <row r="168" spans="1:2" x14ac:dyDescent="0.2">
      <c r="A168" s="40"/>
      <c r="B168" s="36" t="s">
        <v>159</v>
      </c>
    </row>
    <row r="169" spans="1:2" x14ac:dyDescent="0.2">
      <c r="A169" s="40"/>
      <c r="B169" s="36" t="s">
        <v>21</v>
      </c>
    </row>
    <row r="170" spans="1:2" x14ac:dyDescent="0.2">
      <c r="A170" s="40"/>
      <c r="B170" s="36" t="s">
        <v>164</v>
      </c>
    </row>
    <row r="171" spans="1:2" x14ac:dyDescent="0.2">
      <c r="A171" s="40"/>
      <c r="B171" s="36" t="s">
        <v>200</v>
      </c>
    </row>
    <row r="172" spans="1:2" x14ac:dyDescent="0.2">
      <c r="A172" s="40"/>
      <c r="B172" s="36" t="s">
        <v>64</v>
      </c>
    </row>
    <row r="173" spans="1:2" x14ac:dyDescent="0.2">
      <c r="A173" s="40"/>
      <c r="B173" s="36" t="s">
        <v>35</v>
      </c>
    </row>
    <row r="174" spans="1:2" x14ac:dyDescent="0.2">
      <c r="A174" s="40"/>
      <c r="B174" s="36" t="s">
        <v>224</v>
      </c>
    </row>
    <row r="175" spans="1:2" x14ac:dyDescent="0.2">
      <c r="A175" s="40"/>
      <c r="B175" s="36" t="s">
        <v>177</v>
      </c>
    </row>
    <row r="176" spans="1:2" x14ac:dyDescent="0.2">
      <c r="A176" s="40"/>
      <c r="B176" s="36" t="s">
        <v>160</v>
      </c>
    </row>
    <row r="177" spans="1:2" x14ac:dyDescent="0.2">
      <c r="A177" s="40"/>
      <c r="B177" s="36" t="s">
        <v>268</v>
      </c>
    </row>
    <row r="178" spans="1:2" x14ac:dyDescent="0.2">
      <c r="A178" s="40"/>
      <c r="B178" s="36" t="s">
        <v>318</v>
      </c>
    </row>
    <row r="179" spans="1:2" x14ac:dyDescent="0.2">
      <c r="A179" s="40"/>
      <c r="B179" s="36" t="s">
        <v>192</v>
      </c>
    </row>
    <row r="180" spans="1:2" x14ac:dyDescent="0.2">
      <c r="A180" s="40"/>
      <c r="B180" s="36" t="s">
        <v>233</v>
      </c>
    </row>
    <row r="181" spans="1:2" x14ac:dyDescent="0.2">
      <c r="A181" s="40"/>
      <c r="B181" s="36" t="s">
        <v>249</v>
      </c>
    </row>
    <row r="182" spans="1:2" x14ac:dyDescent="0.2">
      <c r="A182" s="40"/>
      <c r="B182" s="36" t="s">
        <v>32</v>
      </c>
    </row>
    <row r="183" spans="1:2" x14ac:dyDescent="0.2">
      <c r="A183" s="40"/>
      <c r="B183" s="36" t="s">
        <v>201</v>
      </c>
    </row>
    <row r="184" spans="1:2" x14ac:dyDescent="0.2">
      <c r="A184" s="40"/>
      <c r="B184" s="36" t="s">
        <v>22</v>
      </c>
    </row>
    <row r="185" spans="1:2" x14ac:dyDescent="0.2">
      <c r="A185" s="40"/>
      <c r="B185" s="36" t="s">
        <v>62</v>
      </c>
    </row>
    <row r="186" spans="1:2" x14ac:dyDescent="0.2">
      <c r="A186" s="40"/>
      <c r="B186" s="36" t="s">
        <v>188</v>
      </c>
    </row>
    <row r="187" spans="1:2" x14ac:dyDescent="0.2">
      <c r="A187" s="40"/>
      <c r="B187" s="36" t="s">
        <v>26</v>
      </c>
    </row>
    <row r="188" spans="1:2" x14ac:dyDescent="0.2">
      <c r="A188" s="40"/>
      <c r="B188" s="36" t="s">
        <v>173</v>
      </c>
    </row>
    <row r="189" spans="1:2" x14ac:dyDescent="0.2">
      <c r="A189" s="40"/>
      <c r="B189" s="36" t="s">
        <v>307</v>
      </c>
    </row>
    <row r="190" spans="1:2" x14ac:dyDescent="0.2">
      <c r="A190" s="40"/>
      <c r="B190" s="36" t="s">
        <v>274</v>
      </c>
    </row>
    <row r="191" spans="1:2" x14ac:dyDescent="0.2">
      <c r="A191" s="40"/>
      <c r="B191" s="36" t="s">
        <v>161</v>
      </c>
    </row>
    <row r="192" spans="1:2" x14ac:dyDescent="0.2">
      <c r="A192" s="40"/>
      <c r="B192" s="36" t="s">
        <v>59</v>
      </c>
    </row>
    <row r="193" spans="1:2" x14ac:dyDescent="0.2">
      <c r="A193" s="40"/>
      <c r="B193" s="36" t="s">
        <v>162</v>
      </c>
    </row>
    <row r="194" spans="1:2" x14ac:dyDescent="0.2">
      <c r="A194" s="40"/>
      <c r="B194" s="36" t="s">
        <v>166</v>
      </c>
    </row>
    <row r="195" spans="1:2" x14ac:dyDescent="0.2">
      <c r="A195" s="40"/>
      <c r="B195" s="36" t="s">
        <v>27</v>
      </c>
    </row>
    <row r="196" spans="1:2" x14ac:dyDescent="0.2">
      <c r="A196" s="40"/>
      <c r="B196" s="36" t="s">
        <v>47</v>
      </c>
    </row>
    <row r="197" spans="1:2" x14ac:dyDescent="0.2">
      <c r="A197" s="40"/>
      <c r="B197" s="36" t="s">
        <v>185</v>
      </c>
    </row>
    <row r="198" spans="1:2" x14ac:dyDescent="0.2">
      <c r="A198" s="40"/>
      <c r="B198" s="37" t="s">
        <v>295</v>
      </c>
    </row>
    <row r="199" spans="1:2" x14ac:dyDescent="0.2">
      <c r="A199" s="40"/>
    </row>
    <row r="200" spans="1:2" x14ac:dyDescent="0.2">
      <c r="A200" s="40"/>
      <c r="B200" s="36"/>
    </row>
    <row r="201" spans="1:2" x14ac:dyDescent="0.2">
      <c r="A201" s="40"/>
      <c r="B201" s="36"/>
    </row>
    <row r="202" spans="1:2" x14ac:dyDescent="0.2">
      <c r="A202" s="40"/>
      <c r="B202" s="36"/>
    </row>
    <row r="203" spans="1:2" x14ac:dyDescent="0.2">
      <c r="A203" s="40"/>
      <c r="B203" s="36"/>
    </row>
    <row r="204" spans="1:2" x14ac:dyDescent="0.2">
      <c r="A204" s="40"/>
      <c r="B204" s="36"/>
    </row>
    <row r="205" spans="1:2" x14ac:dyDescent="0.2">
      <c r="A205" s="40"/>
      <c r="B205" s="36"/>
    </row>
    <row r="206" spans="1:2" x14ac:dyDescent="0.2">
      <c r="A206" s="40"/>
      <c r="B206" s="36"/>
    </row>
    <row r="207" spans="1:2" x14ac:dyDescent="0.2">
      <c r="A207" s="40"/>
      <c r="B207" s="36"/>
    </row>
    <row r="208" spans="1:2" x14ac:dyDescent="0.2">
      <c r="A208" s="40"/>
      <c r="B208" s="36"/>
    </row>
    <row r="209" spans="1:2" x14ac:dyDescent="0.2">
      <c r="A209" s="40"/>
      <c r="B209" s="42"/>
    </row>
    <row r="210" spans="1:2" x14ac:dyDescent="0.2">
      <c r="A210" s="40"/>
      <c r="B210" s="42"/>
    </row>
    <row r="211" spans="1:2" x14ac:dyDescent="0.2">
      <c r="A211" s="40"/>
      <c r="B211" s="42"/>
    </row>
    <row r="212" spans="1:2" x14ac:dyDescent="0.2">
      <c r="A212" s="40"/>
      <c r="B212" s="42"/>
    </row>
    <row r="213" spans="1:2" x14ac:dyDescent="0.2">
      <c r="A213" s="40"/>
      <c r="B213" s="40"/>
    </row>
    <row r="214" spans="1:2" x14ac:dyDescent="0.2">
      <c r="A214" s="40"/>
      <c r="B214" s="40"/>
    </row>
    <row r="215" spans="1:2" x14ac:dyDescent="0.2">
      <c r="A215" s="39"/>
      <c r="B215" s="42"/>
    </row>
    <row r="216" spans="1:2" x14ac:dyDescent="0.2">
      <c r="A216" s="39"/>
      <c r="B216" s="40"/>
    </row>
    <row r="217" spans="1:2" x14ac:dyDescent="0.2">
      <c r="A217" s="39"/>
      <c r="B217" s="42"/>
    </row>
    <row r="218" spans="1:2" x14ac:dyDescent="0.2">
      <c r="A218" s="39"/>
      <c r="B218" s="40"/>
    </row>
    <row r="219" spans="1:2" x14ac:dyDescent="0.2">
      <c r="A219" s="39"/>
      <c r="B219" s="40"/>
    </row>
    <row r="220" spans="1:2" x14ac:dyDescent="0.2">
      <c r="A220" s="39"/>
      <c r="B220" s="40"/>
    </row>
    <row r="221" spans="1:2" x14ac:dyDescent="0.2">
      <c r="A221" s="39"/>
      <c r="B221" s="40"/>
    </row>
    <row r="222" spans="1:2" x14ac:dyDescent="0.2">
      <c r="A222" s="39"/>
      <c r="B222" s="40"/>
    </row>
    <row r="223" spans="1:2" x14ac:dyDescent="0.2">
      <c r="A223" s="39"/>
      <c r="B223" s="40"/>
    </row>
    <row r="224" spans="1:2"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phoneticPr fontId="62" type="noConversion"/>
  <pageMargins left="0.7" right="0.7" top="0.75" bottom="0.75" header="0.3" footer="0.3"/>
  <pageSetup paperSize="9" orientation="portrait" verticalDpi="4"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workbookViewId="0">
      <selection activeCell="B23" sqref="B23:B38"/>
    </sheetView>
  </sheetViews>
  <sheetFormatPr defaultColWidth="8.88671875" defaultRowHeight="15" x14ac:dyDescent="0.2"/>
  <cols>
    <col min="1" max="1" width="0.88671875" style="11" customWidth="1"/>
    <col min="2" max="2" width="47.44140625" style="11" customWidth="1"/>
    <col min="3" max="3" width="8.88671875" style="11"/>
    <col min="4" max="4" width="18.88671875" style="11" customWidth="1"/>
    <col min="5" max="5" width="6.109375" style="11" customWidth="1"/>
    <col min="6" max="6" width="1.88671875" style="11" customWidth="1"/>
    <col min="7" max="7" width="9.88671875" style="11" customWidth="1"/>
    <col min="8" max="16384" width="8.88671875" style="11"/>
  </cols>
  <sheetData>
    <row r="1" spans="2:12" ht="23.25" x14ac:dyDescent="0.35">
      <c r="B1" s="21" t="s">
        <v>237</v>
      </c>
      <c r="L1" s="23"/>
    </row>
    <row r="2" spans="2:12" ht="5.25" customHeight="1" x14ac:dyDescent="0.2">
      <c r="H2" s="22"/>
      <c r="I2" s="22"/>
      <c r="J2" s="22"/>
      <c r="K2" s="22"/>
    </row>
    <row r="3" spans="2:12" ht="27" customHeight="1" x14ac:dyDescent="0.3">
      <c r="B3" s="25" t="s">
        <v>83</v>
      </c>
      <c r="C3" s="176"/>
      <c r="D3" s="177"/>
      <c r="E3" s="31"/>
      <c r="I3" s="22"/>
      <c r="J3" s="22"/>
      <c r="K3" s="22"/>
    </row>
    <row r="4" spans="2:12" ht="5.25" customHeight="1" x14ac:dyDescent="0.3">
      <c r="B4" s="26"/>
      <c r="C4" s="12"/>
      <c r="D4" s="12"/>
      <c r="H4" s="22"/>
      <c r="I4" s="22"/>
      <c r="J4" s="22"/>
      <c r="K4" s="22"/>
    </row>
    <row r="5" spans="2:12" ht="27" customHeight="1" x14ac:dyDescent="0.3">
      <c r="B5" s="25" t="s">
        <v>96</v>
      </c>
      <c r="C5" s="181"/>
      <c r="D5" s="183"/>
      <c r="E5" s="30"/>
      <c r="H5" s="22"/>
      <c r="I5" s="22"/>
      <c r="J5" s="22"/>
      <c r="K5" s="22"/>
    </row>
    <row r="6" spans="2:12" ht="5.25" customHeight="1" x14ac:dyDescent="0.25">
      <c r="B6" s="12"/>
      <c r="H6" s="22"/>
      <c r="I6" s="22"/>
      <c r="J6" s="22"/>
      <c r="K6" s="22"/>
    </row>
    <row r="7" spans="2:12" ht="21" x14ac:dyDescent="0.35">
      <c r="B7" s="13"/>
      <c r="C7" s="184" t="s">
        <v>100</v>
      </c>
      <c r="D7" s="184"/>
      <c r="E7" s="184"/>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98</v>
      </c>
      <c r="C9" s="181"/>
      <c r="D9" s="182"/>
      <c r="E9" s="182"/>
      <c r="F9" s="182"/>
      <c r="G9" s="182"/>
      <c r="H9" s="182"/>
      <c r="I9" s="182"/>
      <c r="J9" s="182"/>
      <c r="K9" s="183"/>
    </row>
    <row r="10" spans="2:12" ht="5.25" customHeight="1" x14ac:dyDescent="0.2">
      <c r="B10" s="24"/>
      <c r="C10" s="14"/>
      <c r="D10" s="14"/>
      <c r="E10" s="14"/>
      <c r="F10" s="14"/>
      <c r="G10" s="14"/>
      <c r="H10" s="14"/>
      <c r="I10" s="14"/>
      <c r="J10" s="14"/>
      <c r="K10" s="14"/>
    </row>
    <row r="11" spans="2:12" ht="27" customHeight="1" x14ac:dyDescent="0.2">
      <c r="B11" s="24" t="s">
        <v>80</v>
      </c>
      <c r="C11" s="178"/>
      <c r="D11" s="179"/>
      <c r="E11" s="179"/>
      <c r="F11" s="179"/>
      <c r="G11" s="179"/>
      <c r="H11" s="179"/>
      <c r="I11" s="179"/>
      <c r="J11" s="179"/>
      <c r="K11" s="180"/>
    </row>
    <row r="12" spans="2:12" ht="5.25" customHeight="1" x14ac:dyDescent="0.2">
      <c r="B12" s="24"/>
      <c r="C12" s="14"/>
      <c r="D12" s="14"/>
      <c r="E12" s="14"/>
      <c r="F12" s="14"/>
      <c r="G12" s="14"/>
      <c r="H12" s="14"/>
      <c r="I12" s="14"/>
      <c r="J12" s="14"/>
      <c r="K12" s="14"/>
    </row>
    <row r="13" spans="2:12" ht="27" customHeight="1" x14ac:dyDescent="0.2">
      <c r="B13" s="24" t="s">
        <v>81</v>
      </c>
      <c r="C13" s="178"/>
      <c r="D13" s="179"/>
      <c r="E13" s="179"/>
      <c r="F13" s="179"/>
      <c r="G13" s="179"/>
      <c r="H13" s="179"/>
      <c r="I13" s="179"/>
      <c r="J13" s="179"/>
      <c r="K13" s="180"/>
    </row>
    <row r="14" spans="2:12" ht="5.25" customHeight="1" x14ac:dyDescent="0.2">
      <c r="B14" s="24"/>
      <c r="C14" s="14"/>
      <c r="D14" s="14"/>
      <c r="E14" s="14"/>
      <c r="F14" s="14"/>
      <c r="G14" s="14"/>
      <c r="H14" s="14"/>
      <c r="I14" s="14"/>
      <c r="J14" s="14"/>
      <c r="K14" s="14"/>
    </row>
    <row r="15" spans="2:12" ht="27" customHeight="1" x14ac:dyDescent="0.2">
      <c r="B15" s="24" t="s">
        <v>82</v>
      </c>
      <c r="C15" s="178"/>
      <c r="D15" s="179"/>
      <c r="E15" s="179"/>
      <c r="F15" s="179"/>
      <c r="G15" s="179"/>
      <c r="H15" s="179"/>
      <c r="I15" s="179"/>
      <c r="J15" s="179"/>
      <c r="K15" s="180"/>
    </row>
    <row r="16" spans="2:12" ht="5.25" customHeight="1" x14ac:dyDescent="0.3">
      <c r="B16" s="17"/>
      <c r="C16" s="15"/>
      <c r="D16" s="15"/>
      <c r="E16" s="15"/>
      <c r="F16" s="15"/>
      <c r="G16" s="16"/>
      <c r="H16" s="16"/>
      <c r="I16" s="16"/>
      <c r="J16" s="16"/>
      <c r="K16" s="16"/>
    </row>
    <row r="17" spans="2:11" ht="21" x14ac:dyDescent="0.35">
      <c r="C17" s="28" t="s">
        <v>240</v>
      </c>
      <c r="D17" s="28"/>
      <c r="E17" s="28"/>
    </row>
    <row r="18" spans="2:11" ht="4.5" customHeight="1" x14ac:dyDescent="0.35">
      <c r="C18" s="28"/>
      <c r="D18" s="28"/>
      <c r="E18" s="28"/>
    </row>
    <row r="19" spans="2:11" ht="27" customHeight="1" x14ac:dyDescent="0.2">
      <c r="B19" s="24" t="s">
        <v>239</v>
      </c>
      <c r="C19" s="181"/>
      <c r="D19" s="183"/>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243</v>
      </c>
      <c r="C21" s="181"/>
      <c r="D21" s="182"/>
      <c r="E21" s="182"/>
      <c r="F21" s="183"/>
      <c r="G21" s="63" t="s">
        <v>244</v>
      </c>
      <c r="H21" s="181"/>
      <c r="I21" s="182"/>
      <c r="J21" s="182"/>
      <c r="K21" s="183"/>
    </row>
    <row r="22" spans="2:11" ht="5.25" customHeight="1" x14ac:dyDescent="0.3">
      <c r="B22" s="17"/>
      <c r="C22" s="15"/>
      <c r="D22" s="15"/>
      <c r="E22" s="15"/>
      <c r="F22" s="15"/>
      <c r="G22" s="16"/>
      <c r="H22" s="16"/>
      <c r="I22" s="16"/>
      <c r="J22" s="16"/>
      <c r="K22" s="16"/>
    </row>
    <row r="23" spans="2:11" ht="15.75" customHeight="1" x14ac:dyDescent="0.2">
      <c r="B23" s="166" t="s">
        <v>99</v>
      </c>
      <c r="C23" s="167"/>
      <c r="D23" s="168"/>
      <c r="E23" s="168"/>
      <c r="F23" s="168"/>
      <c r="G23" s="168"/>
      <c r="H23" s="168"/>
      <c r="I23" s="168"/>
      <c r="J23" s="168"/>
      <c r="K23" s="169"/>
    </row>
    <row r="24" spans="2:11" ht="15" customHeight="1" x14ac:dyDescent="0.2">
      <c r="B24" s="166"/>
      <c r="C24" s="170"/>
      <c r="D24" s="171"/>
      <c r="E24" s="171"/>
      <c r="F24" s="171"/>
      <c r="G24" s="171"/>
      <c r="H24" s="171"/>
      <c r="I24" s="171"/>
      <c r="J24" s="171"/>
      <c r="K24" s="172"/>
    </row>
    <row r="25" spans="2:11" ht="15" customHeight="1" x14ac:dyDescent="0.2">
      <c r="B25" s="166"/>
      <c r="C25" s="170"/>
      <c r="D25" s="171"/>
      <c r="E25" s="171"/>
      <c r="F25" s="171"/>
      <c r="G25" s="171"/>
      <c r="H25" s="171"/>
      <c r="I25" s="171"/>
      <c r="J25" s="171"/>
      <c r="K25" s="172"/>
    </row>
    <row r="26" spans="2:11" ht="15" customHeight="1" x14ac:dyDescent="0.2">
      <c r="B26" s="166"/>
      <c r="C26" s="170"/>
      <c r="D26" s="171"/>
      <c r="E26" s="171"/>
      <c r="F26" s="171"/>
      <c r="G26" s="171"/>
      <c r="H26" s="171"/>
      <c r="I26" s="171"/>
      <c r="J26" s="171"/>
      <c r="K26" s="172"/>
    </row>
    <row r="27" spans="2:11" ht="15" customHeight="1" x14ac:dyDescent="0.2">
      <c r="B27" s="166"/>
      <c r="C27" s="170"/>
      <c r="D27" s="171"/>
      <c r="E27" s="171"/>
      <c r="F27" s="171"/>
      <c r="G27" s="171"/>
      <c r="H27" s="171"/>
      <c r="I27" s="171"/>
      <c r="J27" s="171"/>
      <c r="K27" s="172"/>
    </row>
    <row r="28" spans="2:11" ht="15" customHeight="1" x14ac:dyDescent="0.2">
      <c r="B28" s="166"/>
      <c r="C28" s="170"/>
      <c r="D28" s="171"/>
      <c r="E28" s="171"/>
      <c r="F28" s="171"/>
      <c r="G28" s="171"/>
      <c r="H28" s="171"/>
      <c r="I28" s="171"/>
      <c r="J28" s="171"/>
      <c r="K28" s="172"/>
    </row>
    <row r="29" spans="2:11" ht="15" customHeight="1" x14ac:dyDescent="0.2">
      <c r="B29" s="166"/>
      <c r="C29" s="170"/>
      <c r="D29" s="171"/>
      <c r="E29" s="171"/>
      <c r="F29" s="171"/>
      <c r="G29" s="171"/>
      <c r="H29" s="171"/>
      <c r="I29" s="171"/>
      <c r="J29" s="171"/>
      <c r="K29" s="172"/>
    </row>
    <row r="30" spans="2:11" ht="15" customHeight="1" x14ac:dyDescent="0.2">
      <c r="B30" s="166"/>
      <c r="C30" s="170"/>
      <c r="D30" s="171"/>
      <c r="E30" s="171"/>
      <c r="F30" s="171"/>
      <c r="G30" s="171"/>
      <c r="H30" s="171"/>
      <c r="I30" s="171"/>
      <c r="J30" s="171"/>
      <c r="K30" s="172"/>
    </row>
    <row r="31" spans="2:11" ht="15" customHeight="1" x14ac:dyDescent="0.2">
      <c r="B31" s="166"/>
      <c r="C31" s="170"/>
      <c r="D31" s="171"/>
      <c r="E31" s="171"/>
      <c r="F31" s="171"/>
      <c r="G31" s="171"/>
      <c r="H31" s="171"/>
      <c r="I31" s="171"/>
      <c r="J31" s="171"/>
      <c r="K31" s="172"/>
    </row>
    <row r="32" spans="2:11" ht="15" customHeight="1" x14ac:dyDescent="0.2">
      <c r="B32" s="166"/>
      <c r="C32" s="170"/>
      <c r="D32" s="171"/>
      <c r="E32" s="171"/>
      <c r="F32" s="171"/>
      <c r="G32" s="171"/>
      <c r="H32" s="171"/>
      <c r="I32" s="171"/>
      <c r="J32" s="171"/>
      <c r="K32" s="172"/>
    </row>
    <row r="33" spans="2:11" ht="15" customHeight="1" x14ac:dyDescent="0.2">
      <c r="B33" s="166"/>
      <c r="C33" s="170"/>
      <c r="D33" s="171"/>
      <c r="E33" s="171"/>
      <c r="F33" s="171"/>
      <c r="G33" s="171"/>
      <c r="H33" s="171"/>
      <c r="I33" s="171"/>
      <c r="J33" s="171"/>
      <c r="K33" s="172"/>
    </row>
    <row r="34" spans="2:11" ht="15" customHeight="1" x14ac:dyDescent="0.2">
      <c r="B34" s="166"/>
      <c r="C34" s="170"/>
      <c r="D34" s="171"/>
      <c r="E34" s="171"/>
      <c r="F34" s="171"/>
      <c r="G34" s="171"/>
      <c r="H34" s="171"/>
      <c r="I34" s="171"/>
      <c r="J34" s="171"/>
      <c r="K34" s="172"/>
    </row>
    <row r="35" spans="2:11" ht="15" customHeight="1" x14ac:dyDescent="0.2">
      <c r="B35" s="166"/>
      <c r="C35" s="170"/>
      <c r="D35" s="171"/>
      <c r="E35" s="171"/>
      <c r="F35" s="171"/>
      <c r="G35" s="171"/>
      <c r="H35" s="171"/>
      <c r="I35" s="171"/>
      <c r="J35" s="171"/>
      <c r="K35" s="172"/>
    </row>
    <row r="36" spans="2:11" ht="15" customHeight="1" x14ac:dyDescent="0.2">
      <c r="B36" s="166"/>
      <c r="C36" s="170"/>
      <c r="D36" s="171"/>
      <c r="E36" s="171"/>
      <c r="F36" s="171"/>
      <c r="G36" s="171"/>
      <c r="H36" s="171"/>
      <c r="I36" s="171"/>
      <c r="J36" s="171"/>
      <c r="K36" s="172"/>
    </row>
    <row r="37" spans="2:11" ht="15" customHeight="1" x14ac:dyDescent="0.2">
      <c r="B37" s="166"/>
      <c r="C37" s="170"/>
      <c r="D37" s="171"/>
      <c r="E37" s="171"/>
      <c r="F37" s="171"/>
      <c r="G37" s="171"/>
      <c r="H37" s="171"/>
      <c r="I37" s="171"/>
      <c r="J37" s="171"/>
      <c r="K37" s="172"/>
    </row>
    <row r="38" spans="2:11" ht="15" customHeight="1" x14ac:dyDescent="0.2">
      <c r="B38" s="166"/>
      <c r="C38" s="173"/>
      <c r="D38" s="174"/>
      <c r="E38" s="174"/>
      <c r="F38" s="174"/>
      <c r="G38" s="174"/>
      <c r="H38" s="174"/>
      <c r="I38" s="174"/>
      <c r="J38" s="174"/>
      <c r="K38" s="175"/>
    </row>
  </sheetData>
  <mergeCells count="12">
    <mergeCell ref="B23:B38"/>
    <mergeCell ref="C23:K38"/>
    <mergeCell ref="C3:D3"/>
    <mergeCell ref="C11:K11"/>
    <mergeCell ref="C13:K13"/>
    <mergeCell ref="C15:K15"/>
    <mergeCell ref="C9:K9"/>
    <mergeCell ref="C7:E7"/>
    <mergeCell ref="C5:D5"/>
    <mergeCell ref="C19:D19"/>
    <mergeCell ref="C21:F21"/>
    <mergeCell ref="H21:K21"/>
  </mergeCells>
  <phoneticPr fontId="62" type="noConversion"/>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workbookViewId="0">
      <selection activeCell="D8" sqref="D8"/>
    </sheetView>
  </sheetViews>
  <sheetFormatPr defaultColWidth="8.88671875" defaultRowHeight="12.75" x14ac:dyDescent="0.2"/>
  <cols>
    <col min="1" max="1" width="10.109375" style="5" customWidth="1"/>
    <col min="2" max="2" width="12.44140625" style="6" customWidth="1"/>
    <col min="3" max="3" width="13.109375" style="5" bestFit="1" customWidth="1"/>
    <col min="4" max="4" width="63" style="8" customWidth="1"/>
    <col min="5" max="16384" width="8.88671875" style="5"/>
  </cols>
  <sheetData>
    <row r="1" spans="1:4" ht="25.5" customHeight="1" x14ac:dyDescent="0.2">
      <c r="A1" s="204" t="s">
        <v>242</v>
      </c>
      <c r="B1" s="204"/>
      <c r="C1" s="204"/>
      <c r="D1" s="204"/>
    </row>
    <row r="2" spans="1:4" ht="33.75" customHeight="1" x14ac:dyDescent="0.2">
      <c r="A2" s="205" t="s">
        <v>86</v>
      </c>
      <c r="B2" s="205"/>
      <c r="C2" s="206"/>
      <c r="D2" s="19" t="s">
        <v>87</v>
      </c>
    </row>
    <row r="3" spans="1:4" ht="105.75" customHeight="1" x14ac:dyDescent="0.2">
      <c r="A3" s="186" t="s">
        <v>72</v>
      </c>
      <c r="B3" s="187"/>
      <c r="C3" s="187"/>
      <c r="D3" s="32" t="s">
        <v>323</v>
      </c>
    </row>
    <row r="4" spans="1:4" ht="55.5" customHeight="1" x14ac:dyDescent="0.2">
      <c r="A4" s="186" t="s">
        <v>1</v>
      </c>
      <c r="B4" s="187"/>
      <c r="C4" s="187"/>
      <c r="D4" s="32" t="s">
        <v>236</v>
      </c>
    </row>
    <row r="5" spans="1:4" ht="42" customHeight="1" x14ac:dyDescent="0.2">
      <c r="A5" s="186" t="s">
        <v>0</v>
      </c>
      <c r="B5" s="187"/>
      <c r="C5" s="187"/>
      <c r="D5" s="32" t="s">
        <v>238</v>
      </c>
    </row>
    <row r="6" spans="1:4" ht="38.25" x14ac:dyDescent="0.2">
      <c r="A6" s="188" t="s">
        <v>12</v>
      </c>
      <c r="B6" s="191" t="s">
        <v>119</v>
      </c>
      <c r="C6" s="80" t="s">
        <v>2</v>
      </c>
      <c r="D6" s="33" t="s">
        <v>112</v>
      </c>
    </row>
    <row r="7" spans="1:4" ht="51" x14ac:dyDescent="0.2">
      <c r="A7" s="189"/>
      <c r="B7" s="191"/>
      <c r="C7" s="80" t="s">
        <v>11</v>
      </c>
      <c r="D7" s="33" t="s">
        <v>113</v>
      </c>
    </row>
    <row r="8" spans="1:4" ht="38.25" x14ac:dyDescent="0.2">
      <c r="A8" s="189"/>
      <c r="B8" s="191" t="s">
        <v>7</v>
      </c>
      <c r="C8" s="80" t="s">
        <v>2</v>
      </c>
      <c r="D8" s="33" t="s">
        <v>111</v>
      </c>
    </row>
    <row r="9" spans="1:4" ht="51" x14ac:dyDescent="0.2">
      <c r="A9" s="189"/>
      <c r="B9" s="191"/>
      <c r="C9" s="80" t="s">
        <v>11</v>
      </c>
      <c r="D9" s="33" t="s">
        <v>116</v>
      </c>
    </row>
    <row r="10" spans="1:4" ht="42" customHeight="1" x14ac:dyDescent="0.2">
      <c r="A10" s="189"/>
      <c r="B10" s="191" t="s">
        <v>6</v>
      </c>
      <c r="C10" s="80" t="s">
        <v>2</v>
      </c>
      <c r="D10" s="33" t="s">
        <v>110</v>
      </c>
    </row>
    <row r="11" spans="1:4" ht="51" x14ac:dyDescent="0.2">
      <c r="A11" s="189"/>
      <c r="B11" s="191"/>
      <c r="C11" s="80" t="s">
        <v>11</v>
      </c>
      <c r="D11" s="33" t="s">
        <v>115</v>
      </c>
    </row>
    <row r="12" spans="1:4" ht="42.75" customHeight="1" x14ac:dyDescent="0.2">
      <c r="A12" s="189"/>
      <c r="B12" s="191" t="s">
        <v>10</v>
      </c>
      <c r="C12" s="80" t="s">
        <v>2</v>
      </c>
      <c r="D12" s="33" t="s">
        <v>109</v>
      </c>
    </row>
    <row r="13" spans="1:4" ht="51" x14ac:dyDescent="0.2">
      <c r="A13" s="189"/>
      <c r="B13" s="191"/>
      <c r="C13" s="80" t="s">
        <v>11</v>
      </c>
      <c r="D13" s="33" t="s">
        <v>114</v>
      </c>
    </row>
    <row r="14" spans="1:4" ht="51" x14ac:dyDescent="0.2">
      <c r="A14" s="189"/>
      <c r="B14" s="191" t="s">
        <v>120</v>
      </c>
      <c r="C14" s="80" t="s">
        <v>2</v>
      </c>
      <c r="D14" s="33" t="s">
        <v>107</v>
      </c>
    </row>
    <row r="15" spans="1:4" ht="51" x14ac:dyDescent="0.2">
      <c r="A15" s="189"/>
      <c r="B15" s="191"/>
      <c r="C15" s="80" t="s">
        <v>11</v>
      </c>
      <c r="D15" s="33" t="s">
        <v>108</v>
      </c>
    </row>
    <row r="16" spans="1:4" ht="51" x14ac:dyDescent="0.2">
      <c r="A16" s="189"/>
      <c r="B16" s="191" t="s">
        <v>9</v>
      </c>
      <c r="C16" s="80" t="s">
        <v>2</v>
      </c>
      <c r="D16" s="33" t="s">
        <v>118</v>
      </c>
    </row>
    <row r="17" spans="1:4" ht="51" x14ac:dyDescent="0.2">
      <c r="A17" s="189"/>
      <c r="B17" s="191"/>
      <c r="C17" s="80" t="s">
        <v>11</v>
      </c>
      <c r="D17" s="33" t="s">
        <v>117</v>
      </c>
    </row>
    <row r="18" spans="1:4" ht="12.75" customHeight="1" x14ac:dyDescent="0.2">
      <c r="A18" s="189"/>
      <c r="B18" s="191" t="s">
        <v>13</v>
      </c>
      <c r="C18" s="80" t="s">
        <v>2</v>
      </c>
      <c r="D18" s="10" t="s">
        <v>73</v>
      </c>
    </row>
    <row r="19" spans="1:4" ht="25.5" x14ac:dyDescent="0.2">
      <c r="A19" s="190"/>
      <c r="B19" s="191"/>
      <c r="C19" s="80" t="s">
        <v>11</v>
      </c>
      <c r="D19" s="10" t="s">
        <v>73</v>
      </c>
    </row>
    <row r="20" spans="1:4" ht="58.5" customHeight="1" x14ac:dyDescent="0.2">
      <c r="A20" s="198" t="s">
        <v>133</v>
      </c>
      <c r="B20" s="191" t="s">
        <v>74</v>
      </c>
      <c r="C20" s="80" t="s">
        <v>2</v>
      </c>
      <c r="D20" s="7" t="s">
        <v>88</v>
      </c>
    </row>
    <row r="21" spans="1:4" ht="63.75" x14ac:dyDescent="0.2">
      <c r="A21" s="199"/>
      <c r="B21" s="191"/>
      <c r="C21" s="80" t="s">
        <v>11</v>
      </c>
      <c r="D21" s="7" t="s">
        <v>89</v>
      </c>
    </row>
    <row r="22" spans="1:4" ht="58.5" customHeight="1" x14ac:dyDescent="0.2">
      <c r="A22" s="199"/>
      <c r="B22" s="191" t="s">
        <v>3</v>
      </c>
      <c r="C22" s="80" t="s">
        <v>2</v>
      </c>
      <c r="D22" s="7" t="s">
        <v>90</v>
      </c>
    </row>
    <row r="23" spans="1:4" ht="68.25" customHeight="1" x14ac:dyDescent="0.2">
      <c r="A23" s="199"/>
      <c r="B23" s="191"/>
      <c r="C23" s="80" t="s">
        <v>11</v>
      </c>
      <c r="D23" s="7" t="s">
        <v>91</v>
      </c>
    </row>
    <row r="24" spans="1:4" ht="58.5" customHeight="1" x14ac:dyDescent="0.2">
      <c r="A24" s="199"/>
      <c r="B24" s="191" t="s">
        <v>4</v>
      </c>
      <c r="C24" s="80" t="s">
        <v>2</v>
      </c>
      <c r="D24" s="7" t="s">
        <v>92</v>
      </c>
    </row>
    <row r="25" spans="1:4" ht="68.25" customHeight="1" x14ac:dyDescent="0.2">
      <c r="A25" s="199"/>
      <c r="B25" s="191"/>
      <c r="C25" s="80" t="s">
        <v>11</v>
      </c>
      <c r="D25" s="7" t="s">
        <v>93</v>
      </c>
    </row>
    <row r="26" spans="1:4" ht="58.5" customHeight="1" x14ac:dyDescent="0.2">
      <c r="A26" s="199"/>
      <c r="B26" s="191" t="s">
        <v>76</v>
      </c>
      <c r="C26" s="80" t="s">
        <v>2</v>
      </c>
      <c r="D26" s="7" t="s">
        <v>94</v>
      </c>
    </row>
    <row r="27" spans="1:4" ht="58.5" customHeight="1" x14ac:dyDescent="0.2">
      <c r="A27" s="199"/>
      <c r="B27" s="191"/>
      <c r="C27" s="80" t="s">
        <v>11</v>
      </c>
      <c r="D27" s="7" t="s">
        <v>95</v>
      </c>
    </row>
    <row r="28" spans="1:4" x14ac:dyDescent="0.2">
      <c r="A28" s="199"/>
      <c r="B28" s="191" t="s">
        <v>14</v>
      </c>
      <c r="C28" s="80" t="s">
        <v>2</v>
      </c>
      <c r="D28" s="10" t="s">
        <v>73</v>
      </c>
    </row>
    <row r="29" spans="1:4" ht="25.5" x14ac:dyDescent="0.2">
      <c r="A29" s="200"/>
      <c r="B29" s="191"/>
      <c r="C29" s="80" t="s">
        <v>11</v>
      </c>
      <c r="D29" s="10" t="s">
        <v>73</v>
      </c>
    </row>
    <row r="30" spans="1:4" ht="35.25" customHeight="1" x14ac:dyDescent="0.2">
      <c r="A30" s="210" t="s">
        <v>132</v>
      </c>
      <c r="B30" s="211"/>
      <c r="C30" s="80" t="s">
        <v>2</v>
      </c>
      <c r="D30" s="10" t="s">
        <v>73</v>
      </c>
    </row>
    <row r="31" spans="1:4" ht="35.25" customHeight="1" x14ac:dyDescent="0.2">
      <c r="A31" s="212"/>
      <c r="B31" s="213"/>
      <c r="C31" s="80" t="s">
        <v>11</v>
      </c>
      <c r="D31" s="10" t="s">
        <v>73</v>
      </c>
    </row>
    <row r="32" spans="1:4" ht="45" customHeight="1" x14ac:dyDescent="0.2">
      <c r="A32" s="192" t="s">
        <v>70</v>
      </c>
      <c r="B32" s="201" t="s">
        <v>102</v>
      </c>
      <c r="C32" s="202"/>
      <c r="D32" s="207" t="s">
        <v>121</v>
      </c>
    </row>
    <row r="33" spans="1:4" ht="45" customHeight="1" x14ac:dyDescent="0.2">
      <c r="A33" s="193"/>
      <c r="B33" s="201" t="s">
        <v>101</v>
      </c>
      <c r="C33" s="202"/>
      <c r="D33" s="208"/>
    </row>
    <row r="34" spans="1:4" ht="45" customHeight="1" x14ac:dyDescent="0.2">
      <c r="A34" s="193"/>
      <c r="B34" s="201" t="s">
        <v>103</v>
      </c>
      <c r="C34" s="202"/>
      <c r="D34" s="208"/>
    </row>
    <row r="35" spans="1:4" ht="45" customHeight="1" x14ac:dyDescent="0.2">
      <c r="A35" s="193"/>
      <c r="B35" s="201" t="s">
        <v>104</v>
      </c>
      <c r="C35" s="202"/>
      <c r="D35" s="208"/>
    </row>
    <row r="36" spans="1:4" ht="45" customHeight="1" x14ac:dyDescent="0.2">
      <c r="A36" s="193"/>
      <c r="B36" s="201" t="s">
        <v>105</v>
      </c>
      <c r="C36" s="202"/>
      <c r="D36" s="208"/>
    </row>
    <row r="37" spans="1:4" ht="35.25" customHeight="1" x14ac:dyDescent="0.2">
      <c r="A37" s="193"/>
      <c r="B37" s="201" t="s">
        <v>106</v>
      </c>
      <c r="C37" s="202"/>
      <c r="D37" s="209"/>
    </row>
    <row r="38" spans="1:4" ht="35.25" customHeight="1" x14ac:dyDescent="0.2">
      <c r="A38" s="194"/>
      <c r="B38" s="201" t="s">
        <v>69</v>
      </c>
      <c r="C38" s="202"/>
      <c r="D38" s="10" t="s">
        <v>73</v>
      </c>
    </row>
    <row r="39" spans="1:4" ht="54.75" customHeight="1" x14ac:dyDescent="0.2">
      <c r="A39" s="203" t="s">
        <v>78</v>
      </c>
      <c r="B39" s="185" t="s">
        <v>122</v>
      </c>
      <c r="C39" s="185"/>
      <c r="D39" s="9" t="s">
        <v>130</v>
      </c>
    </row>
    <row r="40" spans="1:4" ht="42" customHeight="1" x14ac:dyDescent="0.2">
      <c r="A40" s="203"/>
      <c r="B40" s="185" t="s">
        <v>123</v>
      </c>
      <c r="C40" s="185"/>
      <c r="D40" s="9" t="s">
        <v>131</v>
      </c>
    </row>
    <row r="41" spans="1:4" ht="42" customHeight="1" x14ac:dyDescent="0.2">
      <c r="A41" s="203"/>
      <c r="B41" s="185" t="s">
        <v>124</v>
      </c>
      <c r="C41" s="185"/>
      <c r="D41" s="10" t="s">
        <v>73</v>
      </c>
    </row>
    <row r="42" spans="1:4" ht="29.25" customHeight="1" x14ac:dyDescent="0.2">
      <c r="A42" s="186" t="s">
        <v>126</v>
      </c>
      <c r="B42" s="186"/>
      <c r="C42" s="186"/>
      <c r="D42" s="10" t="s">
        <v>73</v>
      </c>
    </row>
    <row r="43" spans="1:4" ht="42" customHeight="1" x14ac:dyDescent="0.2">
      <c r="A43" s="195" t="s">
        <v>128</v>
      </c>
      <c r="B43" s="196"/>
      <c r="C43" s="197"/>
      <c r="D43" s="9" t="s">
        <v>245</v>
      </c>
    </row>
    <row r="44" spans="1:4" ht="27" customHeight="1" x14ac:dyDescent="0.2">
      <c r="A44" s="185" t="s">
        <v>127</v>
      </c>
      <c r="B44" s="185"/>
      <c r="C44" s="185"/>
      <c r="D44" s="9" t="s">
        <v>77</v>
      </c>
    </row>
  </sheetData>
  <mergeCells count="36">
    <mergeCell ref="D32:D37"/>
    <mergeCell ref="B20:B21"/>
    <mergeCell ref="B34:C34"/>
    <mergeCell ref="B35:C35"/>
    <mergeCell ref="B24:B25"/>
    <mergeCell ref="B33:C33"/>
    <mergeCell ref="B32:C32"/>
    <mergeCell ref="A30:B31"/>
    <mergeCell ref="B36:C36"/>
    <mergeCell ref="B37:C37"/>
    <mergeCell ref="A1:D1"/>
    <mergeCell ref="A2:C2"/>
    <mergeCell ref="B26:B27"/>
    <mergeCell ref="B28:B29"/>
    <mergeCell ref="B12:B13"/>
    <mergeCell ref="B14:B15"/>
    <mergeCell ref="B22:B23"/>
    <mergeCell ref="B10:B11"/>
    <mergeCell ref="B16:B17"/>
    <mergeCell ref="B18:B19"/>
    <mergeCell ref="A44:C44"/>
    <mergeCell ref="A3:C3"/>
    <mergeCell ref="A5:C5"/>
    <mergeCell ref="A4:C4"/>
    <mergeCell ref="A6:A19"/>
    <mergeCell ref="B6:B7"/>
    <mergeCell ref="B8:B9"/>
    <mergeCell ref="A32:A38"/>
    <mergeCell ref="A43:C43"/>
    <mergeCell ref="A20:A29"/>
    <mergeCell ref="B38:C38"/>
    <mergeCell ref="A42:C42"/>
    <mergeCell ref="A39:A41"/>
    <mergeCell ref="B39:C39"/>
    <mergeCell ref="B41:C41"/>
    <mergeCell ref="B40:C40"/>
  </mergeCells>
  <phoneticPr fontId="62" type="noConversion"/>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D18" sqref="D18"/>
      <selection pane="topRight" activeCell="D18" sqref="D18"/>
      <selection pane="bottomLeft" activeCell="D18" sqref="D18"/>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35" t="s">
        <v>250</v>
      </c>
      <c r="B2" s="236"/>
      <c r="C2" s="236"/>
      <c r="D2" s="236"/>
      <c r="E2" s="236"/>
      <c r="F2" s="236"/>
      <c r="G2" s="236"/>
      <c r="H2" s="23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96" t="s">
        <v>2</v>
      </c>
      <c r="E6" s="96" t="s">
        <v>11</v>
      </c>
      <c r="F6" s="96" t="s">
        <v>2</v>
      </c>
      <c r="G6" s="96" t="s">
        <v>11</v>
      </c>
      <c r="H6" s="96" t="s">
        <v>2</v>
      </c>
      <c r="I6" s="96" t="s">
        <v>11</v>
      </c>
      <c r="J6" s="96" t="s">
        <v>2</v>
      </c>
      <c r="K6" s="96" t="s">
        <v>11</v>
      </c>
      <c r="L6" s="96" t="s">
        <v>2</v>
      </c>
      <c r="M6" s="96" t="s">
        <v>11</v>
      </c>
      <c r="N6" s="96" t="s">
        <v>2</v>
      </c>
      <c r="O6" s="96" t="s">
        <v>11</v>
      </c>
      <c r="P6" s="96" t="s">
        <v>2</v>
      </c>
      <c r="Q6" s="96" t="s">
        <v>11</v>
      </c>
      <c r="R6" s="97" t="s">
        <v>2</v>
      </c>
      <c r="S6" s="97" t="s">
        <v>11</v>
      </c>
      <c r="T6" s="97" t="s">
        <v>2</v>
      </c>
      <c r="U6" s="97" t="s">
        <v>11</v>
      </c>
      <c r="V6" s="97" t="s">
        <v>2</v>
      </c>
      <c r="W6" s="97" t="s">
        <v>11</v>
      </c>
      <c r="X6" s="97" t="s">
        <v>2</v>
      </c>
      <c r="Y6" s="97" t="s">
        <v>11</v>
      </c>
      <c r="Z6" s="97" t="s">
        <v>2</v>
      </c>
      <c r="AA6" s="97" t="s">
        <v>11</v>
      </c>
      <c r="AB6" s="67" t="s">
        <v>2</v>
      </c>
      <c r="AC6" s="98" t="s">
        <v>11</v>
      </c>
      <c r="AD6" s="231"/>
      <c r="AE6" s="231"/>
      <c r="AF6" s="231"/>
      <c r="AG6" s="231"/>
      <c r="AH6" s="231"/>
      <c r="AI6" s="231"/>
      <c r="AJ6" s="234"/>
      <c r="AK6" s="231"/>
      <c r="AL6" s="231"/>
      <c r="AM6" s="231"/>
      <c r="AN6" s="227"/>
      <c r="AO6" s="231"/>
      <c r="AP6" s="231"/>
    </row>
    <row r="7" spans="1:42" ht="30" x14ac:dyDescent="0.2">
      <c r="A7" s="64" t="s">
        <v>55</v>
      </c>
      <c r="B7" s="20" t="s">
        <v>139</v>
      </c>
      <c r="C7" s="20" t="s">
        <v>55</v>
      </c>
      <c r="D7" s="133">
        <v>10017</v>
      </c>
      <c r="E7" s="133">
        <v>9566.6905405405414</v>
      </c>
      <c r="F7" s="133">
        <v>5536</v>
      </c>
      <c r="G7" s="133">
        <v>5404.7337837837813</v>
      </c>
      <c r="H7" s="133">
        <v>8173</v>
      </c>
      <c r="I7" s="133">
        <v>8009.1775675675708</v>
      </c>
      <c r="J7" s="133">
        <v>1400</v>
      </c>
      <c r="K7" s="133">
        <v>1377.5486486486502</v>
      </c>
      <c r="L7" s="133">
        <v>186</v>
      </c>
      <c r="M7" s="133">
        <v>183.74864864864901</v>
      </c>
      <c r="N7" s="133">
        <f>9743+1925</f>
        <v>11668</v>
      </c>
      <c r="O7" s="133">
        <f>9408.58783783784+1925</f>
        <v>11333.58783783784</v>
      </c>
      <c r="P7" s="53">
        <f>SUM(D7,F7,H7,J7,L7,N7)</f>
        <v>36980</v>
      </c>
      <c r="Q7" s="53">
        <f>SUM(E7,G7,I7,K7,M7,O7)</f>
        <v>35875.487027027033</v>
      </c>
      <c r="R7" s="133">
        <v>52</v>
      </c>
      <c r="S7" s="133">
        <v>50</v>
      </c>
      <c r="T7" s="133">
        <v>258</v>
      </c>
      <c r="U7" s="133">
        <v>256</v>
      </c>
      <c r="V7" s="134">
        <v>177</v>
      </c>
      <c r="W7" s="134">
        <v>176.121081081081</v>
      </c>
      <c r="X7" s="134">
        <v>36</v>
      </c>
      <c r="Y7" s="134">
        <v>36</v>
      </c>
      <c r="Z7" s="54">
        <f>SUM(R7,T7,V7,X7,)</f>
        <v>523</v>
      </c>
      <c r="AA7" s="90">
        <f>SUM(S7,U7,W7,Y7)</f>
        <v>518.121081081081</v>
      </c>
      <c r="AB7" s="55">
        <f>P7+Z7</f>
        <v>37503</v>
      </c>
      <c r="AC7" s="55">
        <f>Q7+AA7</f>
        <v>36393.608108108114</v>
      </c>
      <c r="AD7" s="87">
        <v>89767000</v>
      </c>
      <c r="AE7" s="88">
        <v>0</v>
      </c>
      <c r="AF7" s="88">
        <v>0</v>
      </c>
      <c r="AG7" s="88">
        <v>4419000</v>
      </c>
      <c r="AH7" s="88">
        <v>17549000</v>
      </c>
      <c r="AI7" s="88">
        <v>9442000</v>
      </c>
      <c r="AJ7" s="58">
        <f>SUM(AD7:AI7)</f>
        <v>121177000</v>
      </c>
      <c r="AK7" s="91">
        <v>7365000</v>
      </c>
      <c r="AL7" s="91">
        <v>3288000</v>
      </c>
      <c r="AM7" s="60">
        <f>SUM(AK7:AL7)</f>
        <v>10653000</v>
      </c>
      <c r="AN7" s="60">
        <f>SUM(AM7,AJ7)</f>
        <v>131830000</v>
      </c>
      <c r="AO7" s="51"/>
      <c r="AP7" s="51"/>
    </row>
    <row r="8" spans="1:42" ht="30" x14ac:dyDescent="0.2">
      <c r="A8" s="64" t="s">
        <v>331</v>
      </c>
      <c r="B8" s="20" t="s">
        <v>139</v>
      </c>
      <c r="C8" s="20" t="s">
        <v>55</v>
      </c>
      <c r="D8" s="133">
        <v>780</v>
      </c>
      <c r="E8" s="133">
        <v>736.88135135135099</v>
      </c>
      <c r="F8" s="133">
        <v>1452</v>
      </c>
      <c r="G8" s="133">
        <v>1409.0532432432401</v>
      </c>
      <c r="H8" s="133">
        <v>5266</v>
      </c>
      <c r="I8" s="133">
        <v>5143.6597297297303</v>
      </c>
      <c r="J8" s="133">
        <v>1165</v>
      </c>
      <c r="K8" s="133">
        <v>1151.9386486486501</v>
      </c>
      <c r="L8" s="133">
        <v>105</v>
      </c>
      <c r="M8" s="133">
        <v>103.805675675676</v>
      </c>
      <c r="N8" s="133">
        <f>1087+29</f>
        <v>1116</v>
      </c>
      <c r="O8" s="133">
        <f>1080.56081081081+29</f>
        <v>1109.5608108108099</v>
      </c>
      <c r="P8" s="53">
        <f t="shared" ref="P8:Q51" si="0">SUM(D8,F8,H8,J8,L8,N8)</f>
        <v>9884</v>
      </c>
      <c r="Q8" s="53">
        <f>SUM(E8,G8,I8,K8,M8,O8)</f>
        <v>9654.8994594594569</v>
      </c>
      <c r="R8" s="133">
        <v>14</v>
      </c>
      <c r="S8" s="133">
        <v>14</v>
      </c>
      <c r="T8" s="133">
        <v>247</v>
      </c>
      <c r="U8" s="133">
        <v>247</v>
      </c>
      <c r="V8" s="134">
        <v>7</v>
      </c>
      <c r="W8" s="134">
        <v>7</v>
      </c>
      <c r="X8" s="134">
        <v>0</v>
      </c>
      <c r="Y8" s="134">
        <v>0</v>
      </c>
      <c r="Z8" s="54">
        <f t="shared" ref="Z8:Z51" si="1">SUM(R8,T8,V8,X8,)</f>
        <v>268</v>
      </c>
      <c r="AA8" s="54">
        <f t="shared" ref="AA8:AA51" si="2">SUM(S8,U8,W8,Y8)</f>
        <v>268</v>
      </c>
      <c r="AB8" s="55">
        <f t="shared" ref="AB8:AC51" si="3">P8+Z8</f>
        <v>10152</v>
      </c>
      <c r="AC8" s="55">
        <f t="shared" si="3"/>
        <v>9922.8994594594569</v>
      </c>
      <c r="AD8" s="87">
        <v>28306000</v>
      </c>
      <c r="AE8" s="88">
        <v>0</v>
      </c>
      <c r="AF8" s="88">
        <v>0</v>
      </c>
      <c r="AG8" s="88">
        <v>610000</v>
      </c>
      <c r="AH8" s="88">
        <v>5822000</v>
      </c>
      <c r="AI8" s="88">
        <v>2978000</v>
      </c>
      <c r="AJ8" s="58">
        <f t="shared" ref="AJ8:AJ51" si="4">SUM(AD8:AI8)</f>
        <v>37716000</v>
      </c>
      <c r="AK8" s="91">
        <v>2634000</v>
      </c>
      <c r="AL8" s="91">
        <v>1829000</v>
      </c>
      <c r="AM8" s="60">
        <f t="shared" ref="AM8:AM51" si="5">SUM(AK8:AL8)</f>
        <v>4463000</v>
      </c>
      <c r="AN8" s="60">
        <f t="shared" ref="AN8:AN44" si="6">SUM(AM8,AJ8)</f>
        <v>42179000</v>
      </c>
      <c r="AO8" s="4"/>
      <c r="AP8" s="4"/>
    </row>
    <row r="9" spans="1:42" ht="30" x14ac:dyDescent="0.2">
      <c r="A9" s="20" t="s">
        <v>294</v>
      </c>
      <c r="B9" s="20" t="s">
        <v>68</v>
      </c>
      <c r="C9" s="20" t="s">
        <v>55</v>
      </c>
      <c r="D9" s="102">
        <v>168</v>
      </c>
      <c r="E9" s="86">
        <v>163.01</v>
      </c>
      <c r="F9" s="102">
        <v>218</v>
      </c>
      <c r="G9" s="86">
        <v>209.92</v>
      </c>
      <c r="H9" s="102">
        <v>1689</v>
      </c>
      <c r="I9" s="86">
        <v>1623.81</v>
      </c>
      <c r="J9" s="102">
        <v>1533</v>
      </c>
      <c r="K9" s="86">
        <v>1460.09</v>
      </c>
      <c r="L9" s="102">
        <v>33</v>
      </c>
      <c r="M9" s="86">
        <v>29.72</v>
      </c>
      <c r="N9" s="102">
        <v>0</v>
      </c>
      <c r="O9" s="102">
        <v>0</v>
      </c>
      <c r="P9" s="53">
        <f t="shared" si="0"/>
        <v>3641</v>
      </c>
      <c r="Q9" s="53">
        <f t="shared" si="0"/>
        <v>3486.5499999999997</v>
      </c>
      <c r="R9" s="102">
        <v>0</v>
      </c>
      <c r="S9" s="102">
        <v>0</v>
      </c>
      <c r="T9" s="102">
        <v>0</v>
      </c>
      <c r="U9" s="102">
        <v>0</v>
      </c>
      <c r="V9" s="102">
        <v>159</v>
      </c>
      <c r="W9" s="102">
        <v>149.69999999999999</v>
      </c>
      <c r="X9" s="102">
        <v>0</v>
      </c>
      <c r="Y9" s="102">
        <v>0</v>
      </c>
      <c r="Z9" s="54">
        <f t="shared" si="1"/>
        <v>159</v>
      </c>
      <c r="AA9" s="90">
        <f t="shared" si="2"/>
        <v>149.69999999999999</v>
      </c>
      <c r="AB9" s="55">
        <f t="shared" si="3"/>
        <v>3800</v>
      </c>
      <c r="AC9" s="55">
        <f t="shared" si="3"/>
        <v>3636.2499999999995</v>
      </c>
      <c r="AD9" s="87">
        <v>10912957.029999999</v>
      </c>
      <c r="AE9" s="88">
        <v>94891.7</v>
      </c>
      <c r="AF9" s="88">
        <v>0</v>
      </c>
      <c r="AG9" s="88">
        <v>450715.01</v>
      </c>
      <c r="AH9" s="88">
        <v>2338889.87</v>
      </c>
      <c r="AI9" s="88">
        <v>1252128.8700000001</v>
      </c>
      <c r="AJ9" s="93">
        <f t="shared" si="4"/>
        <v>15049582.48</v>
      </c>
      <c r="AK9" s="91">
        <v>824668.72</v>
      </c>
      <c r="AL9" s="91">
        <v>0</v>
      </c>
      <c r="AM9" s="92">
        <f t="shared" si="5"/>
        <v>824668.72</v>
      </c>
      <c r="AN9" s="92">
        <f t="shared" si="6"/>
        <v>15874251.200000001</v>
      </c>
      <c r="AO9" s="89"/>
      <c r="AP9" s="4"/>
    </row>
    <row r="10" spans="1:42" ht="45" x14ac:dyDescent="0.2">
      <c r="A10" s="20" t="s">
        <v>192</v>
      </c>
      <c r="B10" s="20" t="s">
        <v>134</v>
      </c>
      <c r="C10" s="20" t="s">
        <v>55</v>
      </c>
      <c r="D10" s="100">
        <v>134</v>
      </c>
      <c r="E10" s="86">
        <v>132.41</v>
      </c>
      <c r="F10" s="102">
        <v>281</v>
      </c>
      <c r="G10" s="86">
        <v>265.29000000000002</v>
      </c>
      <c r="H10" s="102">
        <v>423</v>
      </c>
      <c r="I10" s="86">
        <v>410.48</v>
      </c>
      <c r="J10" s="102">
        <v>54</v>
      </c>
      <c r="K10" s="86">
        <v>53.7</v>
      </c>
      <c r="L10" s="102">
        <v>4</v>
      </c>
      <c r="M10" s="102">
        <v>4</v>
      </c>
      <c r="N10" s="102">
        <v>0</v>
      </c>
      <c r="O10" s="102">
        <v>0</v>
      </c>
      <c r="P10" s="53">
        <f t="shared" si="0"/>
        <v>896</v>
      </c>
      <c r="Q10" s="53">
        <f t="shared" si="0"/>
        <v>865.88000000000011</v>
      </c>
      <c r="R10" s="102">
        <v>19</v>
      </c>
      <c r="S10" s="102">
        <v>19</v>
      </c>
      <c r="T10" s="102">
        <v>54</v>
      </c>
      <c r="U10" s="102">
        <v>54</v>
      </c>
      <c r="V10" s="102">
        <v>0</v>
      </c>
      <c r="W10" s="102">
        <v>0</v>
      </c>
      <c r="X10" s="102">
        <v>0</v>
      </c>
      <c r="Y10" s="102">
        <v>0</v>
      </c>
      <c r="Z10" s="54">
        <f t="shared" si="1"/>
        <v>73</v>
      </c>
      <c r="AA10" s="54">
        <f t="shared" si="2"/>
        <v>73</v>
      </c>
      <c r="AB10" s="55">
        <f t="shared" si="3"/>
        <v>969</v>
      </c>
      <c r="AC10" s="55">
        <f t="shared" si="3"/>
        <v>938.88000000000011</v>
      </c>
      <c r="AD10" s="87">
        <v>2227831</v>
      </c>
      <c r="AE10" s="88">
        <v>58454</v>
      </c>
      <c r="AF10" s="88">
        <v>1000</v>
      </c>
      <c r="AG10" s="88">
        <v>94092</v>
      </c>
      <c r="AH10" s="88">
        <v>473622</v>
      </c>
      <c r="AI10" s="88">
        <v>241558</v>
      </c>
      <c r="AJ10" s="93">
        <f t="shared" si="4"/>
        <v>3096557</v>
      </c>
      <c r="AK10" s="94">
        <v>502717</v>
      </c>
      <c r="AL10" s="94">
        <v>0</v>
      </c>
      <c r="AM10" s="92">
        <f t="shared" si="5"/>
        <v>502717</v>
      </c>
      <c r="AN10" s="92">
        <f t="shared" si="6"/>
        <v>3599274</v>
      </c>
      <c r="AO10" s="51"/>
      <c r="AP10" s="4"/>
    </row>
    <row r="11" spans="1:42" ht="45" x14ac:dyDescent="0.2">
      <c r="A11" s="20" t="s">
        <v>195</v>
      </c>
      <c r="B11" s="20" t="s">
        <v>134</v>
      </c>
      <c r="C11" s="20" t="s">
        <v>55</v>
      </c>
      <c r="D11" s="102">
        <v>0</v>
      </c>
      <c r="E11" s="102">
        <v>0</v>
      </c>
      <c r="F11" s="102">
        <v>0</v>
      </c>
      <c r="G11" s="102">
        <v>0</v>
      </c>
      <c r="H11" s="102">
        <v>0</v>
      </c>
      <c r="I11" s="102">
        <v>0</v>
      </c>
      <c r="J11" s="102">
        <v>0</v>
      </c>
      <c r="K11" s="102">
        <v>0</v>
      </c>
      <c r="L11" s="102">
        <v>0</v>
      </c>
      <c r="M11" s="102">
        <v>0</v>
      </c>
      <c r="N11" s="102">
        <v>177</v>
      </c>
      <c r="O11" s="102">
        <v>167</v>
      </c>
      <c r="P11" s="53">
        <f t="shared" si="0"/>
        <v>177</v>
      </c>
      <c r="Q11" s="53">
        <f t="shared" si="0"/>
        <v>167</v>
      </c>
      <c r="R11" s="102">
        <v>2</v>
      </c>
      <c r="S11" s="102">
        <v>2</v>
      </c>
      <c r="T11" s="102">
        <v>0</v>
      </c>
      <c r="U11" s="102">
        <v>0</v>
      </c>
      <c r="V11" s="102">
        <v>0</v>
      </c>
      <c r="W11" s="102">
        <v>0</v>
      </c>
      <c r="X11" s="102">
        <v>1</v>
      </c>
      <c r="Y11" s="86">
        <v>1</v>
      </c>
      <c r="Z11" s="54">
        <f t="shared" si="1"/>
        <v>3</v>
      </c>
      <c r="AA11" s="54">
        <f t="shared" si="2"/>
        <v>3</v>
      </c>
      <c r="AB11" s="55">
        <f t="shared" si="3"/>
        <v>180</v>
      </c>
      <c r="AC11" s="55">
        <f t="shared" si="3"/>
        <v>170</v>
      </c>
      <c r="AD11" s="87">
        <v>364270</v>
      </c>
      <c r="AE11" s="88">
        <v>5996</v>
      </c>
      <c r="AF11" s="88">
        <v>0</v>
      </c>
      <c r="AG11" s="88">
        <v>7451</v>
      </c>
      <c r="AH11" s="88">
        <v>18775</v>
      </c>
      <c r="AI11" s="88">
        <v>37002</v>
      </c>
      <c r="AJ11" s="58">
        <f t="shared" si="4"/>
        <v>433494</v>
      </c>
      <c r="AK11" s="91">
        <v>5412</v>
      </c>
      <c r="AL11" s="91">
        <v>4378</v>
      </c>
      <c r="AM11" s="60">
        <f t="shared" si="5"/>
        <v>9790</v>
      </c>
      <c r="AN11" s="60">
        <f t="shared" si="6"/>
        <v>443284</v>
      </c>
      <c r="AO11" s="51"/>
      <c r="AP11" s="51"/>
    </row>
    <row r="12" spans="1:42" ht="45" x14ac:dyDescent="0.2">
      <c r="A12" s="20" t="s">
        <v>193</v>
      </c>
      <c r="B12" s="20" t="s">
        <v>134</v>
      </c>
      <c r="C12" s="20" t="s">
        <v>55</v>
      </c>
      <c r="D12" s="104">
        <v>0</v>
      </c>
      <c r="E12" s="105">
        <v>0</v>
      </c>
      <c r="F12" s="105">
        <v>0</v>
      </c>
      <c r="G12" s="105">
        <v>0</v>
      </c>
      <c r="H12" s="105">
        <v>3</v>
      </c>
      <c r="I12" s="105">
        <v>3</v>
      </c>
      <c r="J12" s="105">
        <v>3</v>
      </c>
      <c r="K12" s="105">
        <v>3</v>
      </c>
      <c r="L12" s="105">
        <v>1</v>
      </c>
      <c r="M12" s="105">
        <v>1</v>
      </c>
      <c r="N12" s="105">
        <v>30</v>
      </c>
      <c r="O12" s="106">
        <v>28.27</v>
      </c>
      <c r="P12" s="53">
        <f t="shared" si="0"/>
        <v>37</v>
      </c>
      <c r="Q12" s="53">
        <f t="shared" si="0"/>
        <v>35.269999999999996</v>
      </c>
      <c r="R12" s="105">
        <v>0</v>
      </c>
      <c r="S12" s="105">
        <v>0</v>
      </c>
      <c r="T12" s="105">
        <v>0</v>
      </c>
      <c r="U12" s="105">
        <v>0</v>
      </c>
      <c r="V12" s="105">
        <v>0</v>
      </c>
      <c r="W12" s="105">
        <v>0</v>
      </c>
      <c r="X12" s="105">
        <v>2</v>
      </c>
      <c r="Y12" s="106">
        <v>1.32</v>
      </c>
      <c r="Z12" s="54">
        <f t="shared" si="1"/>
        <v>2</v>
      </c>
      <c r="AA12" s="90">
        <f t="shared" si="2"/>
        <v>1.32</v>
      </c>
      <c r="AB12" s="55">
        <f t="shared" si="3"/>
        <v>39</v>
      </c>
      <c r="AC12" s="55">
        <f t="shared" si="3"/>
        <v>36.589999999999996</v>
      </c>
      <c r="AD12" s="107">
        <v>108481.24</v>
      </c>
      <c r="AE12" s="108">
        <v>7937.2</v>
      </c>
      <c r="AF12" s="108">
        <v>0</v>
      </c>
      <c r="AG12" s="108">
        <v>0</v>
      </c>
      <c r="AH12" s="108">
        <v>24196.89</v>
      </c>
      <c r="AI12" s="108">
        <v>12355.03</v>
      </c>
      <c r="AJ12" s="58">
        <f t="shared" si="4"/>
        <v>152970.36000000002</v>
      </c>
      <c r="AK12" s="110">
        <v>9550</v>
      </c>
      <c r="AL12" s="109">
        <v>0</v>
      </c>
      <c r="AM12" s="60">
        <f t="shared" si="5"/>
        <v>9550</v>
      </c>
      <c r="AN12" s="60">
        <f t="shared" si="6"/>
        <v>162520.36000000002</v>
      </c>
      <c r="AO12" s="4"/>
      <c r="AP12" s="4"/>
    </row>
    <row r="13" spans="1:42" ht="30" x14ac:dyDescent="0.2">
      <c r="A13" s="20" t="s">
        <v>194</v>
      </c>
      <c r="B13" s="20" t="s">
        <v>71</v>
      </c>
      <c r="C13" s="20" t="s">
        <v>55</v>
      </c>
      <c r="D13" s="100">
        <v>169</v>
      </c>
      <c r="E13" s="86">
        <v>62.45</v>
      </c>
      <c r="F13" s="102">
        <v>47</v>
      </c>
      <c r="G13" s="86">
        <v>43.14</v>
      </c>
      <c r="H13" s="102">
        <v>37</v>
      </c>
      <c r="I13" s="86">
        <v>36.4</v>
      </c>
      <c r="J13" s="102">
        <v>0</v>
      </c>
      <c r="K13" s="102">
        <v>0</v>
      </c>
      <c r="L13" s="102">
        <v>4</v>
      </c>
      <c r="M13" s="102">
        <v>4</v>
      </c>
      <c r="N13" s="102">
        <v>0</v>
      </c>
      <c r="O13" s="102">
        <v>0</v>
      </c>
      <c r="P13" s="53">
        <f t="shared" si="0"/>
        <v>257</v>
      </c>
      <c r="Q13" s="53">
        <f t="shared" si="0"/>
        <v>145.99</v>
      </c>
      <c r="R13" s="102">
        <v>0</v>
      </c>
      <c r="S13" s="102">
        <v>0</v>
      </c>
      <c r="T13" s="102">
        <v>0</v>
      </c>
      <c r="U13" s="102">
        <v>0</v>
      </c>
      <c r="V13" s="102">
        <v>0</v>
      </c>
      <c r="W13" s="102">
        <v>0</v>
      </c>
      <c r="X13" s="102">
        <v>1</v>
      </c>
      <c r="Y13" s="102">
        <v>1</v>
      </c>
      <c r="Z13" s="54">
        <f t="shared" si="1"/>
        <v>1</v>
      </c>
      <c r="AA13" s="54">
        <f t="shared" si="2"/>
        <v>1</v>
      </c>
      <c r="AB13" s="55">
        <f t="shared" si="3"/>
        <v>258</v>
      </c>
      <c r="AC13" s="55">
        <f t="shared" si="3"/>
        <v>146.99</v>
      </c>
      <c r="AD13" s="87">
        <v>395803</v>
      </c>
      <c r="AE13" s="88">
        <v>0</v>
      </c>
      <c r="AF13" s="88">
        <v>0</v>
      </c>
      <c r="AG13" s="88">
        <v>0</v>
      </c>
      <c r="AH13" s="88">
        <v>28256</v>
      </c>
      <c r="AI13" s="88">
        <v>26879</v>
      </c>
      <c r="AJ13" s="93">
        <f t="shared" si="4"/>
        <v>450938</v>
      </c>
      <c r="AK13" s="59">
        <v>0</v>
      </c>
      <c r="AL13" s="91">
        <v>2125</v>
      </c>
      <c r="AM13" s="92">
        <f t="shared" si="5"/>
        <v>2125</v>
      </c>
      <c r="AN13" s="92">
        <f t="shared" si="6"/>
        <v>453063</v>
      </c>
      <c r="AO13" s="4"/>
      <c r="AP13" s="4"/>
    </row>
    <row r="14" spans="1:42" ht="30" x14ac:dyDescent="0.2">
      <c r="A14" s="64" t="s">
        <v>327</v>
      </c>
      <c r="B14" s="20" t="s">
        <v>68</v>
      </c>
      <c r="C14" s="20" t="s">
        <v>55</v>
      </c>
      <c r="D14" s="100">
        <v>75</v>
      </c>
      <c r="E14" s="86">
        <v>72.310812999999996</v>
      </c>
      <c r="F14" s="102">
        <v>308</v>
      </c>
      <c r="G14" s="86">
        <v>299.66216200000002</v>
      </c>
      <c r="H14" s="102">
        <v>40</v>
      </c>
      <c r="I14" s="102">
        <v>40</v>
      </c>
      <c r="J14" s="102">
        <v>12</v>
      </c>
      <c r="K14" s="102">
        <v>12</v>
      </c>
      <c r="L14" s="102">
        <v>1</v>
      </c>
      <c r="M14" s="102">
        <v>1</v>
      </c>
      <c r="N14" s="102">
        <v>0</v>
      </c>
      <c r="O14" s="102">
        <v>0</v>
      </c>
      <c r="P14" s="53">
        <f t="shared" si="0"/>
        <v>436</v>
      </c>
      <c r="Q14" s="53">
        <f t="shared" si="0"/>
        <v>424.97297500000002</v>
      </c>
      <c r="R14" s="102">
        <v>2</v>
      </c>
      <c r="S14" s="102">
        <v>2</v>
      </c>
      <c r="T14" s="102">
        <v>0</v>
      </c>
      <c r="U14" s="102">
        <v>0</v>
      </c>
      <c r="V14" s="102">
        <v>0</v>
      </c>
      <c r="W14" s="102">
        <v>0</v>
      </c>
      <c r="X14" s="102">
        <v>0</v>
      </c>
      <c r="Y14" s="102">
        <v>0</v>
      </c>
      <c r="Z14" s="54">
        <f t="shared" si="1"/>
        <v>2</v>
      </c>
      <c r="AA14" s="54">
        <f t="shared" si="2"/>
        <v>2</v>
      </c>
      <c r="AB14" s="55">
        <f t="shared" si="3"/>
        <v>438</v>
      </c>
      <c r="AC14" s="55">
        <f t="shared" si="3"/>
        <v>426.97297500000002</v>
      </c>
      <c r="AD14" s="87">
        <v>966415.32999999798</v>
      </c>
      <c r="AE14" s="88">
        <v>26796.26</v>
      </c>
      <c r="AF14" s="88">
        <v>0</v>
      </c>
      <c r="AG14" s="88">
        <v>15481.65</v>
      </c>
      <c r="AH14" s="88">
        <v>207526.11</v>
      </c>
      <c r="AI14" s="88">
        <v>97855.9</v>
      </c>
      <c r="AJ14" s="93">
        <f t="shared" si="4"/>
        <v>1314075.2499999979</v>
      </c>
      <c r="AK14" s="94">
        <v>4020.54</v>
      </c>
      <c r="AL14" s="94">
        <v>0</v>
      </c>
      <c r="AM14" s="92">
        <f t="shared" si="5"/>
        <v>4020.54</v>
      </c>
      <c r="AN14" s="92">
        <f t="shared" si="6"/>
        <v>1318095.7899999979</v>
      </c>
      <c r="AO14" s="4"/>
      <c r="AP14" s="4"/>
    </row>
    <row r="15" spans="1:42" x14ac:dyDescent="0.2">
      <c r="A15" s="20"/>
      <c r="B15" s="20"/>
      <c r="C15" s="20"/>
      <c r="D15" s="95"/>
      <c r="E15" s="95"/>
      <c r="F15" s="95"/>
      <c r="G15" s="95"/>
      <c r="H15" s="95"/>
      <c r="I15" s="95"/>
      <c r="J15" s="95"/>
      <c r="K15" s="95"/>
      <c r="L15" s="95"/>
      <c r="M15" s="95"/>
      <c r="N15" s="95"/>
      <c r="O15" s="95"/>
      <c r="P15" s="53">
        <f t="shared" si="0"/>
        <v>0</v>
      </c>
      <c r="Q15" s="53">
        <f t="shared" si="0"/>
        <v>0</v>
      </c>
      <c r="R15" s="95"/>
      <c r="S15" s="95"/>
      <c r="T15" s="95"/>
      <c r="U15" s="95"/>
      <c r="V15" s="95"/>
      <c r="W15" s="95"/>
      <c r="X15" s="95"/>
      <c r="Y15" s="95"/>
      <c r="Z15" s="54">
        <f t="shared" si="1"/>
        <v>0</v>
      </c>
      <c r="AA15" s="54">
        <f t="shared" si="2"/>
        <v>0</v>
      </c>
      <c r="AB15" s="55">
        <f t="shared" si="3"/>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95"/>
      <c r="E16" s="95"/>
      <c r="F16" s="95"/>
      <c r="G16" s="95"/>
      <c r="H16" s="95"/>
      <c r="I16" s="95"/>
      <c r="J16" s="95"/>
      <c r="K16" s="95"/>
      <c r="L16" s="95"/>
      <c r="M16" s="95"/>
      <c r="N16" s="95"/>
      <c r="O16" s="95"/>
      <c r="P16" s="53">
        <f t="shared" si="0"/>
        <v>0</v>
      </c>
      <c r="Q16" s="53">
        <f t="shared" si="0"/>
        <v>0</v>
      </c>
      <c r="R16" s="95"/>
      <c r="S16" s="95"/>
      <c r="T16" s="95"/>
      <c r="U16" s="95"/>
      <c r="V16" s="95"/>
      <c r="W16" s="95"/>
      <c r="X16" s="95"/>
      <c r="Y16" s="95"/>
      <c r="Z16" s="54">
        <f t="shared" si="1"/>
        <v>0</v>
      </c>
      <c r="AA16" s="54">
        <f t="shared" si="2"/>
        <v>0</v>
      </c>
      <c r="AB16" s="55">
        <f t="shared" si="3"/>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95"/>
      <c r="E17" s="95"/>
      <c r="F17" s="95"/>
      <c r="G17" s="95"/>
      <c r="H17" s="95"/>
      <c r="I17" s="95"/>
      <c r="J17" s="95"/>
      <c r="K17" s="95"/>
      <c r="L17" s="95"/>
      <c r="M17" s="95"/>
      <c r="N17" s="95"/>
      <c r="O17" s="95"/>
      <c r="P17" s="53">
        <f t="shared" si="0"/>
        <v>0</v>
      </c>
      <c r="Q17" s="53">
        <f t="shared" si="0"/>
        <v>0</v>
      </c>
      <c r="R17" s="95"/>
      <c r="S17" s="95"/>
      <c r="T17" s="95"/>
      <c r="U17" s="95"/>
      <c r="V17" s="95"/>
      <c r="W17" s="95"/>
      <c r="X17" s="95"/>
      <c r="Y17" s="95"/>
      <c r="Z17" s="54">
        <f t="shared" si="1"/>
        <v>0</v>
      </c>
      <c r="AA17" s="54">
        <f t="shared" si="2"/>
        <v>0</v>
      </c>
      <c r="AB17" s="55">
        <f t="shared" si="3"/>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95"/>
      <c r="E18" s="95"/>
      <c r="F18" s="95"/>
      <c r="G18" s="95"/>
      <c r="H18" s="95"/>
      <c r="I18" s="95"/>
      <c r="J18" s="95"/>
      <c r="K18" s="95"/>
      <c r="L18" s="95"/>
      <c r="M18" s="95"/>
      <c r="N18" s="95"/>
      <c r="O18" s="95"/>
      <c r="P18" s="53">
        <f t="shared" si="0"/>
        <v>0</v>
      </c>
      <c r="Q18" s="53">
        <f t="shared" si="0"/>
        <v>0</v>
      </c>
      <c r="R18" s="95"/>
      <c r="S18" s="95"/>
      <c r="T18" s="95"/>
      <c r="U18" s="95"/>
      <c r="V18" s="95"/>
      <c r="W18" s="95"/>
      <c r="X18" s="95"/>
      <c r="Y18" s="95"/>
      <c r="Z18" s="54">
        <f t="shared" si="1"/>
        <v>0</v>
      </c>
      <c r="AA18" s="54">
        <f t="shared" si="2"/>
        <v>0</v>
      </c>
      <c r="AB18" s="55">
        <f t="shared" si="3"/>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95"/>
      <c r="E19" s="95"/>
      <c r="F19" s="95"/>
      <c r="G19" s="95"/>
      <c r="H19" s="95"/>
      <c r="I19" s="95"/>
      <c r="J19" s="95"/>
      <c r="K19" s="95"/>
      <c r="L19" s="95"/>
      <c r="M19" s="95"/>
      <c r="N19" s="95"/>
      <c r="O19" s="95"/>
      <c r="P19" s="53">
        <f t="shared" si="0"/>
        <v>0</v>
      </c>
      <c r="Q19" s="53">
        <f t="shared" si="0"/>
        <v>0</v>
      </c>
      <c r="R19" s="95"/>
      <c r="S19" s="95"/>
      <c r="T19" s="95"/>
      <c r="U19" s="95"/>
      <c r="V19" s="95"/>
      <c r="W19" s="95"/>
      <c r="X19" s="95"/>
      <c r="Y19" s="95"/>
      <c r="Z19" s="54">
        <f t="shared" si="1"/>
        <v>0</v>
      </c>
      <c r="AA19" s="54">
        <f t="shared" si="2"/>
        <v>0</v>
      </c>
      <c r="AB19" s="55">
        <f t="shared" si="3"/>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95"/>
      <c r="E20" s="95"/>
      <c r="F20" s="95"/>
      <c r="G20" s="95"/>
      <c r="H20" s="95"/>
      <c r="I20" s="95"/>
      <c r="J20" s="95"/>
      <c r="K20" s="95"/>
      <c r="L20" s="95"/>
      <c r="M20" s="95"/>
      <c r="N20" s="95"/>
      <c r="O20" s="95"/>
      <c r="P20" s="53">
        <f t="shared" si="0"/>
        <v>0</v>
      </c>
      <c r="Q20" s="53">
        <f t="shared" si="0"/>
        <v>0</v>
      </c>
      <c r="R20" s="95"/>
      <c r="S20" s="95"/>
      <c r="T20" s="95"/>
      <c r="U20" s="95"/>
      <c r="V20" s="95"/>
      <c r="W20" s="95"/>
      <c r="X20" s="95"/>
      <c r="Y20" s="95"/>
      <c r="Z20" s="54">
        <f t="shared" si="1"/>
        <v>0</v>
      </c>
      <c r="AA20" s="54">
        <f t="shared" si="2"/>
        <v>0</v>
      </c>
      <c r="AB20" s="55">
        <f t="shared" si="3"/>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95"/>
      <c r="E21" s="95"/>
      <c r="F21" s="95"/>
      <c r="G21" s="95"/>
      <c r="H21" s="95"/>
      <c r="I21" s="95"/>
      <c r="J21" s="95"/>
      <c r="K21" s="95"/>
      <c r="L21" s="95"/>
      <c r="M21" s="95"/>
      <c r="N21" s="95"/>
      <c r="O21" s="95"/>
      <c r="P21" s="53">
        <f t="shared" si="0"/>
        <v>0</v>
      </c>
      <c r="Q21" s="53">
        <f t="shared" si="0"/>
        <v>0</v>
      </c>
      <c r="R21" s="95"/>
      <c r="S21" s="95"/>
      <c r="T21" s="95"/>
      <c r="U21" s="95"/>
      <c r="V21" s="95"/>
      <c r="W21" s="95"/>
      <c r="X21" s="95"/>
      <c r="Y21" s="95"/>
      <c r="Z21" s="54">
        <f t="shared" si="1"/>
        <v>0</v>
      </c>
      <c r="AA21" s="54">
        <f t="shared" si="2"/>
        <v>0</v>
      </c>
      <c r="AB21" s="55">
        <f t="shared" si="3"/>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95"/>
      <c r="E22" s="95"/>
      <c r="F22" s="95"/>
      <c r="G22" s="95"/>
      <c r="H22" s="95"/>
      <c r="I22" s="95"/>
      <c r="J22" s="95"/>
      <c r="K22" s="95"/>
      <c r="L22" s="95"/>
      <c r="M22" s="95"/>
      <c r="N22" s="95"/>
      <c r="O22" s="95"/>
      <c r="P22" s="53">
        <f t="shared" si="0"/>
        <v>0</v>
      </c>
      <c r="Q22" s="53">
        <f t="shared" si="0"/>
        <v>0</v>
      </c>
      <c r="R22" s="95"/>
      <c r="S22" s="95"/>
      <c r="T22" s="95"/>
      <c r="U22" s="95"/>
      <c r="V22" s="95"/>
      <c r="W22" s="95"/>
      <c r="X22" s="95"/>
      <c r="Y22" s="95"/>
      <c r="Z22" s="54">
        <f t="shared" si="1"/>
        <v>0</v>
      </c>
      <c r="AA22" s="54">
        <f t="shared" si="2"/>
        <v>0</v>
      </c>
      <c r="AB22" s="55">
        <f t="shared" si="3"/>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95"/>
      <c r="E23" s="95"/>
      <c r="F23" s="95"/>
      <c r="G23" s="95"/>
      <c r="H23" s="95"/>
      <c r="I23" s="95"/>
      <c r="J23" s="95"/>
      <c r="K23" s="95"/>
      <c r="L23" s="95"/>
      <c r="M23" s="95"/>
      <c r="N23" s="95"/>
      <c r="O23" s="95"/>
      <c r="P23" s="53">
        <f t="shared" si="0"/>
        <v>0</v>
      </c>
      <c r="Q23" s="53">
        <f t="shared" si="0"/>
        <v>0</v>
      </c>
      <c r="R23" s="95"/>
      <c r="S23" s="95"/>
      <c r="T23" s="95"/>
      <c r="U23" s="95"/>
      <c r="V23" s="95"/>
      <c r="W23" s="95"/>
      <c r="X23" s="95"/>
      <c r="Y23" s="95"/>
      <c r="Z23" s="54">
        <f t="shared" si="1"/>
        <v>0</v>
      </c>
      <c r="AA23" s="54">
        <f t="shared" si="2"/>
        <v>0</v>
      </c>
      <c r="AB23" s="55">
        <f t="shared" si="3"/>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95"/>
      <c r="E24" s="95"/>
      <c r="F24" s="95"/>
      <c r="G24" s="95"/>
      <c r="H24" s="95"/>
      <c r="I24" s="95"/>
      <c r="J24" s="95"/>
      <c r="K24" s="95"/>
      <c r="L24" s="95"/>
      <c r="M24" s="95"/>
      <c r="N24" s="95"/>
      <c r="O24" s="95"/>
      <c r="P24" s="53">
        <f t="shared" si="0"/>
        <v>0</v>
      </c>
      <c r="Q24" s="53">
        <f t="shared" si="0"/>
        <v>0</v>
      </c>
      <c r="R24" s="95"/>
      <c r="S24" s="95"/>
      <c r="T24" s="95"/>
      <c r="U24" s="95"/>
      <c r="V24" s="95"/>
      <c r="W24" s="95"/>
      <c r="X24" s="95"/>
      <c r="Y24" s="95"/>
      <c r="Z24" s="54">
        <f t="shared" si="1"/>
        <v>0</v>
      </c>
      <c r="AA24" s="54">
        <f t="shared" si="2"/>
        <v>0</v>
      </c>
      <c r="AB24" s="55">
        <f t="shared" si="3"/>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95"/>
      <c r="E25" s="95"/>
      <c r="F25" s="95"/>
      <c r="G25" s="95"/>
      <c r="H25" s="95"/>
      <c r="I25" s="95"/>
      <c r="J25" s="95"/>
      <c r="K25" s="95"/>
      <c r="L25" s="95"/>
      <c r="M25" s="95"/>
      <c r="N25" s="95"/>
      <c r="O25" s="95"/>
      <c r="P25" s="53">
        <f t="shared" si="0"/>
        <v>0</v>
      </c>
      <c r="Q25" s="53">
        <f t="shared" si="0"/>
        <v>0</v>
      </c>
      <c r="R25" s="95"/>
      <c r="S25" s="95"/>
      <c r="T25" s="95"/>
      <c r="U25" s="95"/>
      <c r="V25" s="95"/>
      <c r="W25" s="95"/>
      <c r="X25" s="95"/>
      <c r="Y25" s="95"/>
      <c r="Z25" s="54">
        <f t="shared" si="1"/>
        <v>0</v>
      </c>
      <c r="AA25" s="54">
        <f t="shared" si="2"/>
        <v>0</v>
      </c>
      <c r="AB25" s="55">
        <f t="shared" si="3"/>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95"/>
      <c r="E26" s="95"/>
      <c r="F26" s="95"/>
      <c r="G26" s="95"/>
      <c r="H26" s="95"/>
      <c r="I26" s="95"/>
      <c r="J26" s="95"/>
      <c r="K26" s="95"/>
      <c r="L26" s="95"/>
      <c r="M26" s="95"/>
      <c r="N26" s="95"/>
      <c r="O26" s="95"/>
      <c r="P26" s="53">
        <f t="shared" si="0"/>
        <v>0</v>
      </c>
      <c r="Q26" s="53">
        <f t="shared" si="0"/>
        <v>0</v>
      </c>
      <c r="R26" s="95"/>
      <c r="S26" s="95"/>
      <c r="T26" s="95"/>
      <c r="U26" s="95"/>
      <c r="V26" s="95"/>
      <c r="W26" s="95"/>
      <c r="X26" s="95"/>
      <c r="Y26" s="95"/>
      <c r="Z26" s="54">
        <f t="shared" si="1"/>
        <v>0</v>
      </c>
      <c r="AA26" s="54">
        <f t="shared" si="2"/>
        <v>0</v>
      </c>
      <c r="AB26" s="55">
        <f t="shared" si="3"/>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95"/>
      <c r="E27" s="95"/>
      <c r="F27" s="95"/>
      <c r="G27" s="95"/>
      <c r="H27" s="95"/>
      <c r="I27" s="95"/>
      <c r="J27" s="95"/>
      <c r="K27" s="95"/>
      <c r="L27" s="95"/>
      <c r="M27" s="95"/>
      <c r="N27" s="95"/>
      <c r="O27" s="95"/>
      <c r="P27" s="53">
        <f t="shared" si="0"/>
        <v>0</v>
      </c>
      <c r="Q27" s="53">
        <f t="shared" si="0"/>
        <v>0</v>
      </c>
      <c r="R27" s="95"/>
      <c r="S27" s="95"/>
      <c r="T27" s="95"/>
      <c r="U27" s="95"/>
      <c r="V27" s="95"/>
      <c r="W27" s="95"/>
      <c r="X27" s="95"/>
      <c r="Y27" s="95"/>
      <c r="Z27" s="54">
        <f t="shared" si="1"/>
        <v>0</v>
      </c>
      <c r="AA27" s="54">
        <f t="shared" si="2"/>
        <v>0</v>
      </c>
      <c r="AB27" s="55">
        <f t="shared" si="3"/>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95"/>
      <c r="E28" s="95"/>
      <c r="F28" s="95"/>
      <c r="G28" s="95"/>
      <c r="H28" s="95"/>
      <c r="I28" s="95"/>
      <c r="J28" s="95"/>
      <c r="K28" s="95"/>
      <c r="L28" s="95"/>
      <c r="M28" s="95"/>
      <c r="N28" s="95"/>
      <c r="O28" s="95"/>
      <c r="P28" s="53">
        <f t="shared" si="0"/>
        <v>0</v>
      </c>
      <c r="Q28" s="53">
        <f t="shared" si="0"/>
        <v>0</v>
      </c>
      <c r="R28" s="95"/>
      <c r="S28" s="95"/>
      <c r="T28" s="95"/>
      <c r="U28" s="95"/>
      <c r="V28" s="95"/>
      <c r="W28" s="95"/>
      <c r="X28" s="95"/>
      <c r="Y28" s="95"/>
      <c r="Z28" s="54">
        <f t="shared" si="1"/>
        <v>0</v>
      </c>
      <c r="AA28" s="54">
        <f t="shared" si="2"/>
        <v>0</v>
      </c>
      <c r="AB28" s="55">
        <f t="shared" si="3"/>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95"/>
      <c r="E29" s="95"/>
      <c r="F29" s="95"/>
      <c r="G29" s="95"/>
      <c r="H29" s="95"/>
      <c r="I29" s="95"/>
      <c r="J29" s="95"/>
      <c r="K29" s="95"/>
      <c r="L29" s="95"/>
      <c r="M29" s="95"/>
      <c r="N29" s="95"/>
      <c r="O29" s="95"/>
      <c r="P29" s="53">
        <f t="shared" si="0"/>
        <v>0</v>
      </c>
      <c r="Q29" s="53">
        <f t="shared" si="0"/>
        <v>0</v>
      </c>
      <c r="R29" s="95"/>
      <c r="S29" s="95"/>
      <c r="T29" s="95"/>
      <c r="U29" s="95"/>
      <c r="V29" s="95"/>
      <c r="W29" s="95"/>
      <c r="X29" s="95"/>
      <c r="Y29" s="95"/>
      <c r="Z29" s="54">
        <f t="shared" si="1"/>
        <v>0</v>
      </c>
      <c r="AA29" s="54">
        <f t="shared" si="2"/>
        <v>0</v>
      </c>
      <c r="AB29" s="55">
        <f t="shared" si="3"/>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95"/>
      <c r="E30" s="95"/>
      <c r="F30" s="95"/>
      <c r="G30" s="95"/>
      <c r="H30" s="95"/>
      <c r="I30" s="95"/>
      <c r="J30" s="95"/>
      <c r="K30" s="95"/>
      <c r="L30" s="95"/>
      <c r="M30" s="95"/>
      <c r="N30" s="95"/>
      <c r="O30" s="95"/>
      <c r="P30" s="53">
        <f t="shared" si="0"/>
        <v>0</v>
      </c>
      <c r="Q30" s="53">
        <f t="shared" si="0"/>
        <v>0</v>
      </c>
      <c r="R30" s="95"/>
      <c r="S30" s="95"/>
      <c r="T30" s="95"/>
      <c r="U30" s="95"/>
      <c r="V30" s="95"/>
      <c r="W30" s="95"/>
      <c r="X30" s="95"/>
      <c r="Y30" s="95"/>
      <c r="Z30" s="54">
        <f t="shared" si="1"/>
        <v>0</v>
      </c>
      <c r="AA30" s="54">
        <f t="shared" si="2"/>
        <v>0</v>
      </c>
      <c r="AB30" s="55">
        <f t="shared" si="3"/>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95"/>
      <c r="E31" s="95"/>
      <c r="F31" s="95"/>
      <c r="G31" s="95"/>
      <c r="H31" s="95"/>
      <c r="I31" s="95"/>
      <c r="J31" s="95"/>
      <c r="K31" s="95"/>
      <c r="L31" s="95"/>
      <c r="M31" s="95"/>
      <c r="N31" s="95"/>
      <c r="O31" s="95"/>
      <c r="P31" s="53">
        <f t="shared" si="0"/>
        <v>0</v>
      </c>
      <c r="Q31" s="53">
        <f t="shared" si="0"/>
        <v>0</v>
      </c>
      <c r="R31" s="95"/>
      <c r="S31" s="95"/>
      <c r="T31" s="95"/>
      <c r="U31" s="95"/>
      <c r="V31" s="95"/>
      <c r="W31" s="95"/>
      <c r="X31" s="95"/>
      <c r="Y31" s="95"/>
      <c r="Z31" s="54">
        <f t="shared" si="1"/>
        <v>0</v>
      </c>
      <c r="AA31" s="54">
        <f t="shared" si="2"/>
        <v>0</v>
      </c>
      <c r="AB31" s="55">
        <f t="shared" si="3"/>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95"/>
      <c r="E32" s="95"/>
      <c r="F32" s="95"/>
      <c r="G32" s="95"/>
      <c r="H32" s="95"/>
      <c r="I32" s="95"/>
      <c r="J32" s="95"/>
      <c r="K32" s="95"/>
      <c r="L32" s="95"/>
      <c r="M32" s="95"/>
      <c r="N32" s="95"/>
      <c r="O32" s="95"/>
      <c r="P32" s="53">
        <f t="shared" si="0"/>
        <v>0</v>
      </c>
      <c r="Q32" s="53">
        <f t="shared" si="0"/>
        <v>0</v>
      </c>
      <c r="R32" s="95"/>
      <c r="S32" s="95"/>
      <c r="T32" s="95"/>
      <c r="U32" s="95"/>
      <c r="V32" s="95"/>
      <c r="W32" s="95"/>
      <c r="X32" s="95"/>
      <c r="Y32" s="95"/>
      <c r="Z32" s="54">
        <f t="shared" si="1"/>
        <v>0</v>
      </c>
      <c r="AA32" s="54">
        <f t="shared" si="2"/>
        <v>0</v>
      </c>
      <c r="AB32" s="55">
        <f t="shared" si="3"/>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95"/>
      <c r="E33" s="95"/>
      <c r="F33" s="95"/>
      <c r="G33" s="95"/>
      <c r="H33" s="95"/>
      <c r="I33" s="95"/>
      <c r="J33" s="95"/>
      <c r="K33" s="95"/>
      <c r="L33" s="95"/>
      <c r="M33" s="95"/>
      <c r="N33" s="95"/>
      <c r="O33" s="95"/>
      <c r="P33" s="53">
        <f t="shared" si="0"/>
        <v>0</v>
      </c>
      <c r="Q33" s="53">
        <f t="shared" si="0"/>
        <v>0</v>
      </c>
      <c r="R33" s="95"/>
      <c r="S33" s="95"/>
      <c r="T33" s="95"/>
      <c r="U33" s="95"/>
      <c r="V33" s="95"/>
      <c r="W33" s="95"/>
      <c r="X33" s="95"/>
      <c r="Y33" s="95"/>
      <c r="Z33" s="54">
        <f t="shared" si="1"/>
        <v>0</v>
      </c>
      <c r="AA33" s="54">
        <f t="shared" si="2"/>
        <v>0</v>
      </c>
      <c r="AB33" s="55">
        <f t="shared" si="3"/>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95"/>
      <c r="E34" s="95"/>
      <c r="F34" s="95"/>
      <c r="G34" s="95"/>
      <c r="H34" s="95"/>
      <c r="I34" s="95"/>
      <c r="J34" s="95"/>
      <c r="K34" s="95"/>
      <c r="L34" s="95"/>
      <c r="M34" s="95"/>
      <c r="N34" s="95"/>
      <c r="O34" s="95"/>
      <c r="P34" s="53">
        <f t="shared" si="0"/>
        <v>0</v>
      </c>
      <c r="Q34" s="53">
        <f t="shared" si="0"/>
        <v>0</v>
      </c>
      <c r="R34" s="95"/>
      <c r="S34" s="95"/>
      <c r="T34" s="95"/>
      <c r="U34" s="95"/>
      <c r="V34" s="95"/>
      <c r="W34" s="95"/>
      <c r="X34" s="95"/>
      <c r="Y34" s="95"/>
      <c r="Z34" s="54">
        <f t="shared" si="1"/>
        <v>0</v>
      </c>
      <c r="AA34" s="54">
        <f t="shared" si="2"/>
        <v>0</v>
      </c>
      <c r="AB34" s="55">
        <f t="shared" si="3"/>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95"/>
      <c r="E35" s="95"/>
      <c r="F35" s="95"/>
      <c r="G35" s="95"/>
      <c r="H35" s="95"/>
      <c r="I35" s="95"/>
      <c r="J35" s="95"/>
      <c r="K35" s="95"/>
      <c r="L35" s="95"/>
      <c r="M35" s="95"/>
      <c r="N35" s="95"/>
      <c r="O35" s="95"/>
      <c r="P35" s="53">
        <f t="shared" si="0"/>
        <v>0</v>
      </c>
      <c r="Q35" s="53">
        <f t="shared" si="0"/>
        <v>0</v>
      </c>
      <c r="R35" s="95"/>
      <c r="S35" s="95"/>
      <c r="T35" s="95"/>
      <c r="U35" s="95"/>
      <c r="V35" s="95"/>
      <c r="W35" s="95"/>
      <c r="X35" s="95"/>
      <c r="Y35" s="95"/>
      <c r="Z35" s="54">
        <f t="shared" si="1"/>
        <v>0</v>
      </c>
      <c r="AA35" s="54">
        <f t="shared" si="2"/>
        <v>0</v>
      </c>
      <c r="AB35" s="55">
        <f t="shared" si="3"/>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95"/>
      <c r="E36" s="95"/>
      <c r="F36" s="95"/>
      <c r="G36" s="95"/>
      <c r="H36" s="95"/>
      <c r="I36" s="95"/>
      <c r="J36" s="95"/>
      <c r="K36" s="95"/>
      <c r="L36" s="95"/>
      <c r="M36" s="95"/>
      <c r="N36" s="95"/>
      <c r="O36" s="95"/>
      <c r="P36" s="53">
        <f t="shared" si="0"/>
        <v>0</v>
      </c>
      <c r="Q36" s="53">
        <f t="shared" si="0"/>
        <v>0</v>
      </c>
      <c r="R36" s="95"/>
      <c r="S36" s="95"/>
      <c r="T36" s="95"/>
      <c r="U36" s="95"/>
      <c r="V36" s="95"/>
      <c r="W36" s="95"/>
      <c r="X36" s="95"/>
      <c r="Y36" s="95"/>
      <c r="Z36" s="54">
        <f t="shared" si="1"/>
        <v>0</v>
      </c>
      <c r="AA36" s="54">
        <f t="shared" si="2"/>
        <v>0</v>
      </c>
      <c r="AB36" s="55">
        <f t="shared" si="3"/>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95"/>
      <c r="E37" s="95"/>
      <c r="F37" s="95"/>
      <c r="G37" s="95"/>
      <c r="H37" s="95"/>
      <c r="I37" s="95"/>
      <c r="J37" s="95"/>
      <c r="K37" s="95"/>
      <c r="L37" s="95"/>
      <c r="M37" s="95"/>
      <c r="N37" s="95"/>
      <c r="O37" s="95"/>
      <c r="P37" s="53">
        <f t="shared" si="0"/>
        <v>0</v>
      </c>
      <c r="Q37" s="53">
        <f t="shared" si="0"/>
        <v>0</v>
      </c>
      <c r="R37" s="95"/>
      <c r="S37" s="95"/>
      <c r="T37" s="95"/>
      <c r="U37" s="95"/>
      <c r="V37" s="95"/>
      <c r="W37" s="95"/>
      <c r="X37" s="95"/>
      <c r="Y37" s="95"/>
      <c r="Z37" s="54">
        <f t="shared" si="1"/>
        <v>0</v>
      </c>
      <c r="AA37" s="54">
        <f t="shared" si="2"/>
        <v>0</v>
      </c>
      <c r="AB37" s="55">
        <f t="shared" si="3"/>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95"/>
      <c r="E38" s="95"/>
      <c r="F38" s="95"/>
      <c r="G38" s="95"/>
      <c r="H38" s="95"/>
      <c r="I38" s="95"/>
      <c r="J38" s="95"/>
      <c r="K38" s="95"/>
      <c r="L38" s="95"/>
      <c r="M38" s="95"/>
      <c r="N38" s="95"/>
      <c r="O38" s="95"/>
      <c r="P38" s="53">
        <f t="shared" si="0"/>
        <v>0</v>
      </c>
      <c r="Q38" s="53">
        <f t="shared" si="0"/>
        <v>0</v>
      </c>
      <c r="R38" s="95"/>
      <c r="S38" s="95"/>
      <c r="T38" s="95"/>
      <c r="U38" s="95"/>
      <c r="V38" s="95"/>
      <c r="W38" s="95"/>
      <c r="X38" s="95"/>
      <c r="Y38" s="95"/>
      <c r="Z38" s="54">
        <f t="shared" si="1"/>
        <v>0</v>
      </c>
      <c r="AA38" s="54">
        <f t="shared" si="2"/>
        <v>0</v>
      </c>
      <c r="AB38" s="55">
        <f t="shared" si="3"/>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95"/>
      <c r="E39" s="95"/>
      <c r="F39" s="95"/>
      <c r="G39" s="95"/>
      <c r="H39" s="95"/>
      <c r="I39" s="95"/>
      <c r="J39" s="95"/>
      <c r="K39" s="95"/>
      <c r="L39" s="95"/>
      <c r="M39" s="95"/>
      <c r="N39" s="95"/>
      <c r="O39" s="95"/>
      <c r="P39" s="53">
        <f t="shared" si="0"/>
        <v>0</v>
      </c>
      <c r="Q39" s="53">
        <f t="shared" si="0"/>
        <v>0</v>
      </c>
      <c r="R39" s="95"/>
      <c r="S39" s="95"/>
      <c r="T39" s="95"/>
      <c r="U39" s="95"/>
      <c r="V39" s="95"/>
      <c r="W39" s="95"/>
      <c r="X39" s="95"/>
      <c r="Y39" s="95"/>
      <c r="Z39" s="54">
        <f t="shared" si="1"/>
        <v>0</v>
      </c>
      <c r="AA39" s="54">
        <f t="shared" si="2"/>
        <v>0</v>
      </c>
      <c r="AB39" s="55">
        <f t="shared" si="3"/>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95"/>
      <c r="E40" s="95"/>
      <c r="F40" s="95"/>
      <c r="G40" s="95"/>
      <c r="H40" s="95"/>
      <c r="I40" s="95"/>
      <c r="J40" s="95"/>
      <c r="K40" s="95"/>
      <c r="L40" s="95"/>
      <c r="M40" s="95"/>
      <c r="N40" s="95"/>
      <c r="O40" s="95"/>
      <c r="P40" s="53">
        <f t="shared" si="0"/>
        <v>0</v>
      </c>
      <c r="Q40" s="53">
        <f t="shared" si="0"/>
        <v>0</v>
      </c>
      <c r="R40" s="95"/>
      <c r="S40" s="95"/>
      <c r="T40" s="95"/>
      <c r="U40" s="95"/>
      <c r="V40" s="95"/>
      <c r="W40" s="95"/>
      <c r="X40" s="95"/>
      <c r="Y40" s="95"/>
      <c r="Z40" s="54">
        <f t="shared" si="1"/>
        <v>0</v>
      </c>
      <c r="AA40" s="54">
        <f t="shared" si="2"/>
        <v>0</v>
      </c>
      <c r="AB40" s="55">
        <f t="shared" si="3"/>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95"/>
      <c r="E41" s="95"/>
      <c r="F41" s="95"/>
      <c r="G41" s="95"/>
      <c r="H41" s="95"/>
      <c r="I41" s="95"/>
      <c r="J41" s="95"/>
      <c r="K41" s="95"/>
      <c r="L41" s="95"/>
      <c r="M41" s="95"/>
      <c r="N41" s="95"/>
      <c r="O41" s="95"/>
      <c r="P41" s="53">
        <f t="shared" si="0"/>
        <v>0</v>
      </c>
      <c r="Q41" s="53">
        <f t="shared" si="0"/>
        <v>0</v>
      </c>
      <c r="R41" s="95"/>
      <c r="S41" s="95"/>
      <c r="T41" s="95"/>
      <c r="U41" s="95"/>
      <c r="V41" s="95"/>
      <c r="W41" s="95"/>
      <c r="X41" s="95"/>
      <c r="Y41" s="95"/>
      <c r="Z41" s="54">
        <f t="shared" si="1"/>
        <v>0</v>
      </c>
      <c r="AA41" s="54">
        <f t="shared" si="2"/>
        <v>0</v>
      </c>
      <c r="AB41" s="55">
        <f t="shared" si="3"/>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95"/>
      <c r="E42" s="95"/>
      <c r="F42" s="95"/>
      <c r="G42" s="95"/>
      <c r="H42" s="95"/>
      <c r="I42" s="95"/>
      <c r="J42" s="95"/>
      <c r="K42" s="95"/>
      <c r="L42" s="95"/>
      <c r="M42" s="95"/>
      <c r="N42" s="95"/>
      <c r="O42" s="95"/>
      <c r="P42" s="53">
        <f t="shared" si="0"/>
        <v>0</v>
      </c>
      <c r="Q42" s="53">
        <f t="shared" si="0"/>
        <v>0</v>
      </c>
      <c r="R42" s="95"/>
      <c r="S42" s="95"/>
      <c r="T42" s="95"/>
      <c r="U42" s="95"/>
      <c r="V42" s="95"/>
      <c r="W42" s="95"/>
      <c r="X42" s="95"/>
      <c r="Y42" s="95"/>
      <c r="Z42" s="54">
        <f t="shared" si="1"/>
        <v>0</v>
      </c>
      <c r="AA42" s="54">
        <f t="shared" si="2"/>
        <v>0</v>
      </c>
      <c r="AB42" s="55">
        <f t="shared" si="3"/>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95"/>
      <c r="E43" s="95"/>
      <c r="F43" s="95"/>
      <c r="G43" s="95"/>
      <c r="H43" s="95"/>
      <c r="I43" s="95"/>
      <c r="J43" s="95"/>
      <c r="K43" s="95"/>
      <c r="L43" s="95"/>
      <c r="M43" s="95"/>
      <c r="N43" s="95"/>
      <c r="O43" s="95"/>
      <c r="P43" s="53">
        <f t="shared" si="0"/>
        <v>0</v>
      </c>
      <c r="Q43" s="53">
        <f t="shared" si="0"/>
        <v>0</v>
      </c>
      <c r="R43" s="95"/>
      <c r="S43" s="95"/>
      <c r="T43" s="95"/>
      <c r="U43" s="95"/>
      <c r="V43" s="95"/>
      <c r="W43" s="95"/>
      <c r="X43" s="95"/>
      <c r="Y43" s="95"/>
      <c r="Z43" s="54">
        <f t="shared" si="1"/>
        <v>0</v>
      </c>
      <c r="AA43" s="54">
        <f t="shared" si="2"/>
        <v>0</v>
      </c>
      <c r="AB43" s="55">
        <f t="shared" si="3"/>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95"/>
      <c r="E44" s="95"/>
      <c r="F44" s="95"/>
      <c r="G44" s="95"/>
      <c r="H44" s="95"/>
      <c r="I44" s="95"/>
      <c r="J44" s="95"/>
      <c r="K44" s="95"/>
      <c r="L44" s="95"/>
      <c r="M44" s="95"/>
      <c r="N44" s="95"/>
      <c r="O44" s="95"/>
      <c r="P44" s="53">
        <f t="shared" si="0"/>
        <v>0</v>
      </c>
      <c r="Q44" s="53">
        <f t="shared" si="0"/>
        <v>0</v>
      </c>
      <c r="R44" s="95"/>
      <c r="S44" s="95"/>
      <c r="T44" s="95"/>
      <c r="U44" s="95"/>
      <c r="V44" s="95"/>
      <c r="W44" s="95"/>
      <c r="X44" s="95"/>
      <c r="Y44" s="95"/>
      <c r="Z44" s="54">
        <f t="shared" si="1"/>
        <v>0</v>
      </c>
      <c r="AA44" s="54">
        <f t="shared" si="2"/>
        <v>0</v>
      </c>
      <c r="AB44" s="55">
        <f t="shared" si="3"/>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95"/>
      <c r="E45" s="95"/>
      <c r="F45" s="95"/>
      <c r="G45" s="95"/>
      <c r="H45" s="95"/>
      <c r="I45" s="95"/>
      <c r="J45" s="95"/>
      <c r="K45" s="95"/>
      <c r="L45" s="95"/>
      <c r="M45" s="95"/>
      <c r="N45" s="95"/>
      <c r="O45" s="95"/>
      <c r="P45" s="53">
        <f t="shared" si="0"/>
        <v>0</v>
      </c>
      <c r="Q45" s="53">
        <f t="shared" si="0"/>
        <v>0</v>
      </c>
      <c r="R45" s="95"/>
      <c r="S45" s="95"/>
      <c r="T45" s="95"/>
      <c r="U45" s="95"/>
      <c r="V45" s="95"/>
      <c r="W45" s="95"/>
      <c r="X45" s="95"/>
      <c r="Y45" s="95"/>
      <c r="Z45" s="54">
        <f t="shared" si="1"/>
        <v>0</v>
      </c>
      <c r="AA45" s="54">
        <f t="shared" si="2"/>
        <v>0</v>
      </c>
      <c r="AB45" s="55">
        <f t="shared" si="3"/>
        <v>0</v>
      </c>
      <c r="AC45" s="55">
        <f t="shared" si="3"/>
        <v>0</v>
      </c>
      <c r="AD45" s="56"/>
      <c r="AE45" s="57"/>
      <c r="AF45" s="57"/>
      <c r="AG45" s="57"/>
      <c r="AH45" s="57"/>
      <c r="AI45" s="57"/>
      <c r="AJ45" s="58">
        <f t="shared" si="4"/>
        <v>0</v>
      </c>
      <c r="AK45" s="59"/>
      <c r="AL45" s="59"/>
      <c r="AM45" s="60">
        <f t="shared" si="5"/>
        <v>0</v>
      </c>
      <c r="AN45" s="60">
        <f>SUM(AM45,AJ45)</f>
        <v>0</v>
      </c>
      <c r="AO45" s="4"/>
      <c r="AP45" s="4"/>
    </row>
    <row r="46" spans="1:42" x14ac:dyDescent="0.2">
      <c r="A46" s="20"/>
      <c r="B46" s="20"/>
      <c r="C46" s="20"/>
      <c r="D46" s="95"/>
      <c r="E46" s="95"/>
      <c r="F46" s="95"/>
      <c r="G46" s="95"/>
      <c r="H46" s="95"/>
      <c r="I46" s="95"/>
      <c r="J46" s="95"/>
      <c r="K46" s="95"/>
      <c r="L46" s="95"/>
      <c r="M46" s="95"/>
      <c r="N46" s="95"/>
      <c r="O46" s="95"/>
      <c r="P46" s="53">
        <f t="shared" si="0"/>
        <v>0</v>
      </c>
      <c r="Q46" s="53">
        <f t="shared" si="0"/>
        <v>0</v>
      </c>
      <c r="R46" s="95"/>
      <c r="S46" s="95"/>
      <c r="T46" s="95"/>
      <c r="U46" s="95"/>
      <c r="V46" s="95"/>
      <c r="W46" s="95"/>
      <c r="X46" s="95"/>
      <c r="Y46" s="95"/>
      <c r="Z46" s="54">
        <f t="shared" si="1"/>
        <v>0</v>
      </c>
      <c r="AA46" s="54">
        <f t="shared" si="2"/>
        <v>0</v>
      </c>
      <c r="AB46" s="55">
        <f t="shared" si="3"/>
        <v>0</v>
      </c>
      <c r="AC46" s="55">
        <f t="shared" si="3"/>
        <v>0</v>
      </c>
      <c r="AD46" s="56"/>
      <c r="AE46" s="57"/>
      <c r="AF46" s="57"/>
      <c r="AG46" s="57"/>
      <c r="AH46" s="57"/>
      <c r="AI46" s="57"/>
      <c r="AJ46" s="58">
        <f t="shared" si="4"/>
        <v>0</v>
      </c>
      <c r="AK46" s="59"/>
      <c r="AL46" s="59"/>
      <c r="AM46" s="60">
        <f t="shared" si="5"/>
        <v>0</v>
      </c>
      <c r="AN46" s="60">
        <f t="shared" ref="AN46:AN51" si="7">SUM(AM46,AJ46)</f>
        <v>0</v>
      </c>
      <c r="AO46" s="4"/>
      <c r="AP46" s="4"/>
    </row>
    <row r="47" spans="1:42" x14ac:dyDescent="0.2">
      <c r="A47" s="20"/>
      <c r="B47" s="20"/>
      <c r="C47" s="20"/>
      <c r="D47" s="95"/>
      <c r="E47" s="95"/>
      <c r="F47" s="95"/>
      <c r="G47" s="95"/>
      <c r="H47" s="95"/>
      <c r="I47" s="95"/>
      <c r="J47" s="95"/>
      <c r="K47" s="95"/>
      <c r="L47" s="95"/>
      <c r="M47" s="95"/>
      <c r="N47" s="95"/>
      <c r="O47" s="95"/>
      <c r="P47" s="53">
        <f t="shared" si="0"/>
        <v>0</v>
      </c>
      <c r="Q47" s="53">
        <f t="shared" si="0"/>
        <v>0</v>
      </c>
      <c r="R47" s="95"/>
      <c r="S47" s="95"/>
      <c r="T47" s="95"/>
      <c r="U47" s="95"/>
      <c r="V47" s="95"/>
      <c r="W47" s="95"/>
      <c r="X47" s="95"/>
      <c r="Y47" s="95"/>
      <c r="Z47" s="54">
        <f t="shared" si="1"/>
        <v>0</v>
      </c>
      <c r="AA47" s="54">
        <f t="shared" si="2"/>
        <v>0</v>
      </c>
      <c r="AB47" s="55">
        <f t="shared" si="3"/>
        <v>0</v>
      </c>
      <c r="AC47" s="55">
        <f t="shared" si="3"/>
        <v>0</v>
      </c>
      <c r="AD47" s="56"/>
      <c r="AE47" s="57"/>
      <c r="AF47" s="57"/>
      <c r="AG47" s="57"/>
      <c r="AH47" s="57"/>
      <c r="AI47" s="57"/>
      <c r="AJ47" s="58">
        <f t="shared" si="4"/>
        <v>0</v>
      </c>
      <c r="AK47" s="59"/>
      <c r="AL47" s="59"/>
      <c r="AM47" s="60">
        <f t="shared" si="5"/>
        <v>0</v>
      </c>
      <c r="AN47" s="60">
        <f t="shared" si="7"/>
        <v>0</v>
      </c>
      <c r="AO47" s="4"/>
      <c r="AP47" s="4"/>
    </row>
    <row r="48" spans="1:42" x14ac:dyDescent="0.2">
      <c r="A48" s="20"/>
      <c r="B48" s="20"/>
      <c r="C48" s="20"/>
      <c r="D48" s="95"/>
      <c r="E48" s="95"/>
      <c r="F48" s="95"/>
      <c r="G48" s="95"/>
      <c r="H48" s="95"/>
      <c r="I48" s="95"/>
      <c r="J48" s="95"/>
      <c r="K48" s="95"/>
      <c r="L48" s="95"/>
      <c r="M48" s="95"/>
      <c r="N48" s="95"/>
      <c r="O48" s="95"/>
      <c r="P48" s="53">
        <f t="shared" si="0"/>
        <v>0</v>
      </c>
      <c r="Q48" s="53">
        <f t="shared" si="0"/>
        <v>0</v>
      </c>
      <c r="R48" s="95"/>
      <c r="S48" s="95"/>
      <c r="T48" s="95"/>
      <c r="U48" s="95"/>
      <c r="V48" s="95"/>
      <c r="W48" s="95"/>
      <c r="X48" s="95"/>
      <c r="Y48" s="95"/>
      <c r="Z48" s="54">
        <f t="shared" si="1"/>
        <v>0</v>
      </c>
      <c r="AA48" s="54">
        <f t="shared" si="2"/>
        <v>0</v>
      </c>
      <c r="AB48" s="55">
        <f t="shared" si="3"/>
        <v>0</v>
      </c>
      <c r="AC48" s="55">
        <f t="shared" si="3"/>
        <v>0</v>
      </c>
      <c r="AD48" s="56"/>
      <c r="AE48" s="57"/>
      <c r="AF48" s="57"/>
      <c r="AG48" s="57"/>
      <c r="AH48" s="57"/>
      <c r="AI48" s="57"/>
      <c r="AJ48" s="58">
        <f t="shared" si="4"/>
        <v>0</v>
      </c>
      <c r="AK48" s="59"/>
      <c r="AL48" s="59"/>
      <c r="AM48" s="60">
        <f t="shared" si="5"/>
        <v>0</v>
      </c>
      <c r="AN48" s="60">
        <f t="shared" si="7"/>
        <v>0</v>
      </c>
      <c r="AO48" s="4"/>
      <c r="AP48" s="4"/>
    </row>
    <row r="49" spans="1:42" x14ac:dyDescent="0.2">
      <c r="A49" s="20"/>
      <c r="B49" s="20"/>
      <c r="C49" s="20"/>
      <c r="D49" s="95"/>
      <c r="E49" s="95"/>
      <c r="F49" s="95"/>
      <c r="G49" s="95"/>
      <c r="H49" s="95"/>
      <c r="I49" s="95"/>
      <c r="J49" s="95"/>
      <c r="K49" s="95"/>
      <c r="L49" s="95"/>
      <c r="M49" s="95"/>
      <c r="N49" s="95"/>
      <c r="O49" s="95"/>
      <c r="P49" s="53">
        <f t="shared" si="0"/>
        <v>0</v>
      </c>
      <c r="Q49" s="53">
        <f t="shared" si="0"/>
        <v>0</v>
      </c>
      <c r="R49" s="95"/>
      <c r="S49" s="95"/>
      <c r="T49" s="95"/>
      <c r="U49" s="95"/>
      <c r="V49" s="95"/>
      <c r="W49" s="95"/>
      <c r="X49" s="95"/>
      <c r="Y49" s="95"/>
      <c r="Z49" s="54">
        <f t="shared" si="1"/>
        <v>0</v>
      </c>
      <c r="AA49" s="54">
        <f t="shared" si="2"/>
        <v>0</v>
      </c>
      <c r="AB49" s="55">
        <f t="shared" si="3"/>
        <v>0</v>
      </c>
      <c r="AC49" s="55">
        <f t="shared" si="3"/>
        <v>0</v>
      </c>
      <c r="AD49" s="56"/>
      <c r="AE49" s="57"/>
      <c r="AF49" s="57"/>
      <c r="AG49" s="57"/>
      <c r="AH49" s="57"/>
      <c r="AI49" s="57"/>
      <c r="AJ49" s="58">
        <f t="shared" si="4"/>
        <v>0</v>
      </c>
      <c r="AK49" s="59"/>
      <c r="AL49" s="59"/>
      <c r="AM49" s="60">
        <f t="shared" si="5"/>
        <v>0</v>
      </c>
      <c r="AN49" s="60">
        <f t="shared" si="7"/>
        <v>0</v>
      </c>
      <c r="AO49" s="4"/>
      <c r="AP49" s="4"/>
    </row>
    <row r="50" spans="1:42" x14ac:dyDescent="0.2">
      <c r="A50" s="20"/>
      <c r="B50" s="20"/>
      <c r="C50" s="20"/>
      <c r="D50" s="95"/>
      <c r="E50" s="95"/>
      <c r="F50" s="95"/>
      <c r="G50" s="95"/>
      <c r="H50" s="95"/>
      <c r="I50" s="95"/>
      <c r="J50" s="95"/>
      <c r="K50" s="95"/>
      <c r="L50" s="95"/>
      <c r="M50" s="95"/>
      <c r="N50" s="95"/>
      <c r="O50" s="95"/>
      <c r="P50" s="53">
        <f t="shared" si="0"/>
        <v>0</v>
      </c>
      <c r="Q50" s="53">
        <f t="shared" si="0"/>
        <v>0</v>
      </c>
      <c r="R50" s="95"/>
      <c r="S50" s="95"/>
      <c r="T50" s="95"/>
      <c r="U50" s="95"/>
      <c r="V50" s="95"/>
      <c r="W50" s="95"/>
      <c r="X50" s="95"/>
      <c r="Y50" s="95"/>
      <c r="Z50" s="54">
        <f t="shared" si="1"/>
        <v>0</v>
      </c>
      <c r="AA50" s="54">
        <f t="shared" si="2"/>
        <v>0</v>
      </c>
      <c r="AB50" s="55">
        <f t="shared" si="3"/>
        <v>0</v>
      </c>
      <c r="AC50" s="55">
        <f t="shared" si="3"/>
        <v>0</v>
      </c>
      <c r="AD50" s="56"/>
      <c r="AE50" s="57"/>
      <c r="AF50" s="57"/>
      <c r="AG50" s="57"/>
      <c r="AH50" s="57"/>
      <c r="AI50" s="57"/>
      <c r="AJ50" s="58">
        <f t="shared" si="4"/>
        <v>0</v>
      </c>
      <c r="AK50" s="59"/>
      <c r="AL50" s="59"/>
      <c r="AM50" s="60">
        <f t="shared" si="5"/>
        <v>0</v>
      </c>
      <c r="AN50" s="60">
        <f t="shared" si="7"/>
        <v>0</v>
      </c>
      <c r="AO50" s="4"/>
      <c r="AP50" s="4"/>
    </row>
    <row r="51" spans="1:42" x14ac:dyDescent="0.2">
      <c r="A51" s="20"/>
      <c r="B51" s="20"/>
      <c r="C51" s="20"/>
      <c r="D51" s="95"/>
      <c r="E51" s="95"/>
      <c r="F51" s="95"/>
      <c r="G51" s="95"/>
      <c r="H51" s="95"/>
      <c r="I51" s="95"/>
      <c r="J51" s="95"/>
      <c r="K51" s="95"/>
      <c r="L51" s="95"/>
      <c r="M51" s="95"/>
      <c r="N51" s="95"/>
      <c r="O51" s="95"/>
      <c r="P51" s="53">
        <f t="shared" si="0"/>
        <v>0</v>
      </c>
      <c r="Q51" s="53">
        <f t="shared" si="0"/>
        <v>0</v>
      </c>
      <c r="R51" s="95"/>
      <c r="S51" s="95"/>
      <c r="T51" s="95"/>
      <c r="U51" s="95"/>
      <c r="V51" s="95"/>
      <c r="W51" s="95"/>
      <c r="X51" s="95"/>
      <c r="Y51" s="95"/>
      <c r="Z51" s="54">
        <f t="shared" si="1"/>
        <v>0</v>
      </c>
      <c r="AA51" s="54">
        <f t="shared" si="2"/>
        <v>0</v>
      </c>
      <c r="AB51" s="55">
        <f t="shared" si="3"/>
        <v>0</v>
      </c>
      <c r="AC51" s="55">
        <f t="shared" si="3"/>
        <v>0</v>
      </c>
      <c r="AD51" s="56"/>
      <c r="AE51" s="57"/>
      <c r="AF51" s="57"/>
      <c r="AG51" s="57"/>
      <c r="AH51" s="57"/>
      <c r="AI51" s="57"/>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1475" priority="66">
      <formula>AND(NOT(ISBLANK($A7)),ISBLANK(B7))</formula>
    </cfRule>
  </conditionalFormatting>
  <conditionalFormatting sqref="C7:C51">
    <cfRule type="expression" dxfId="1474" priority="65">
      <formula>AND(NOT(ISBLANK(A7)),ISBLANK(C7))</formula>
    </cfRule>
  </conditionalFormatting>
  <conditionalFormatting sqref="D7:D11 F7:F11 H7:H11 J7:J11 L7:L11 N7:N11 V7:V9 R9:R10 X7:X9 T9:T10 D15:D51 N13 L13 J13 H13 F13 D13">
    <cfRule type="expression" dxfId="1473" priority="64">
      <formula>AND(NOT(ISBLANK(E7)),ISBLANK(D7))</formula>
    </cfRule>
  </conditionalFormatting>
  <conditionalFormatting sqref="E7:E11 G7:G11 I7:I11 K7:K11 M7:M11 O7:O11 W7:W9 S9:S10 Y7:Y9 U9:U10 E15:E51 O13 M13 K13 I13 G13 E13">
    <cfRule type="expression" dxfId="1472" priority="63">
      <formula>AND(NOT(ISBLANK(D7)),ISBLANK(E7))</formula>
    </cfRule>
  </conditionalFormatting>
  <conditionalFormatting sqref="F15:F51">
    <cfRule type="expression" dxfId="1471" priority="62">
      <formula>AND(NOT(ISBLANK(G15)),ISBLANK(F15))</formula>
    </cfRule>
  </conditionalFormatting>
  <conditionalFormatting sqref="G15:G51">
    <cfRule type="expression" dxfId="1470" priority="61">
      <formula>AND(NOT(ISBLANK(F15)),ISBLANK(G15))</formula>
    </cfRule>
  </conditionalFormatting>
  <conditionalFormatting sqref="H15:H51">
    <cfRule type="expression" dxfId="1469" priority="60">
      <formula>AND(NOT(ISBLANK(I15)),ISBLANK(H15))</formula>
    </cfRule>
  </conditionalFormatting>
  <conditionalFormatting sqref="I15:I51">
    <cfRule type="expression" dxfId="1468" priority="59">
      <formula>AND(NOT(ISBLANK(H15)),ISBLANK(I15))</formula>
    </cfRule>
  </conditionalFormatting>
  <conditionalFormatting sqref="J15:J51">
    <cfRule type="expression" dxfId="1467" priority="58">
      <formula>AND(NOT(ISBLANK(K15)),ISBLANK(J15))</formula>
    </cfRule>
  </conditionalFormatting>
  <conditionalFormatting sqref="K15:K51">
    <cfRule type="expression" dxfId="1466" priority="57">
      <formula>AND(NOT(ISBLANK(J15)),ISBLANK(K15))</formula>
    </cfRule>
  </conditionalFormatting>
  <conditionalFormatting sqref="L15:L51">
    <cfRule type="expression" dxfId="1465" priority="56">
      <formula>AND(NOT(ISBLANK(M15)),ISBLANK(L15))</formula>
    </cfRule>
  </conditionalFormatting>
  <conditionalFormatting sqref="M15:M51">
    <cfRule type="expression" dxfId="1464" priority="55">
      <formula>AND(NOT(ISBLANK(L15)),ISBLANK(M15))</formula>
    </cfRule>
  </conditionalFormatting>
  <conditionalFormatting sqref="N15:N51">
    <cfRule type="expression" dxfId="1463" priority="54">
      <formula>AND(NOT(ISBLANK(O15)),ISBLANK(N15))</formula>
    </cfRule>
  </conditionalFormatting>
  <conditionalFormatting sqref="O15:O51">
    <cfRule type="expression" dxfId="1462" priority="53">
      <formula>AND(NOT(ISBLANK(N15)),ISBLANK(O15))</formula>
    </cfRule>
  </conditionalFormatting>
  <conditionalFormatting sqref="R7 R13 R15:R51">
    <cfRule type="expression" dxfId="1461" priority="52">
      <formula>AND(NOT(ISBLANK(S7)),ISBLANK(R7))</formula>
    </cfRule>
  </conditionalFormatting>
  <conditionalFormatting sqref="S7 S13 S15:S51">
    <cfRule type="expression" dxfId="1460" priority="51">
      <formula>AND(NOT(ISBLANK(R7)),ISBLANK(S7))</formula>
    </cfRule>
  </conditionalFormatting>
  <conditionalFormatting sqref="T7 T13 T15:T51">
    <cfRule type="expression" dxfId="1459" priority="50">
      <formula>AND(NOT(ISBLANK(U7)),ISBLANK(T7))</formula>
    </cfRule>
  </conditionalFormatting>
  <conditionalFormatting sqref="U7 U13 U15:U51">
    <cfRule type="expression" dxfId="1458" priority="49">
      <formula>AND(NOT(ISBLANK(T7)),ISBLANK(U7))</formula>
    </cfRule>
  </conditionalFormatting>
  <conditionalFormatting sqref="V10 V13 V15:V51">
    <cfRule type="expression" dxfId="1457" priority="48">
      <formula>AND(NOT(ISBLANK(W10)),ISBLANK(V10))</formula>
    </cfRule>
  </conditionalFormatting>
  <conditionalFormatting sqref="W10 W13 W15:W51">
    <cfRule type="expression" dxfId="1456" priority="47">
      <formula>AND(NOT(ISBLANK(V10)),ISBLANK(W10))</formula>
    </cfRule>
  </conditionalFormatting>
  <conditionalFormatting sqref="X10 X13 X15:X51">
    <cfRule type="expression" dxfId="1455" priority="46">
      <formula>AND(NOT(ISBLANK(Y10)),ISBLANK(X10))</formula>
    </cfRule>
  </conditionalFormatting>
  <conditionalFormatting sqref="Y10 Y13 Y15:Y51">
    <cfRule type="expression" dxfId="1454" priority="45">
      <formula>AND(NOT(ISBLANK(X10)),ISBLANK(Y10))</formula>
    </cfRule>
  </conditionalFormatting>
  <conditionalFormatting sqref="R11 T11 V11 X11">
    <cfRule type="expression" dxfId="1453" priority="67" stopIfTrue="1">
      <formula>AND(NOT(ISBLANK(S11)),ISBLANK(R11))</formula>
    </cfRule>
  </conditionalFormatting>
  <conditionalFormatting sqref="S11 U11 W11 Y11">
    <cfRule type="expression" dxfId="1452" priority="68" stopIfTrue="1">
      <formula>AND(NOT(ISBLANK(R11)),ISBLANK(S11))</formula>
    </cfRule>
  </conditionalFormatting>
  <conditionalFormatting sqref="R8">
    <cfRule type="expression" dxfId="1451" priority="44">
      <formula>AND(NOT(ISBLANK(S8)),ISBLANK(R8))</formula>
    </cfRule>
  </conditionalFormatting>
  <conditionalFormatting sqref="S8">
    <cfRule type="expression" dxfId="1450" priority="43">
      <formula>AND(NOT(ISBLANK(R8)),ISBLANK(S8))</formula>
    </cfRule>
  </conditionalFormatting>
  <conditionalFormatting sqref="T8">
    <cfRule type="expression" dxfId="1449" priority="42">
      <formula>AND(NOT(ISBLANK(U8)),ISBLANK(T8))</formula>
    </cfRule>
  </conditionalFormatting>
  <conditionalFormatting sqref="U8">
    <cfRule type="expression" dxfId="1448" priority="41">
      <formula>AND(NOT(ISBLANK(T8)),ISBLANK(U8))</formula>
    </cfRule>
  </conditionalFormatting>
  <conditionalFormatting sqref="D14">
    <cfRule type="expression" dxfId="1447" priority="40">
      <formula>AND(NOT(ISBLANK(E14)),ISBLANK(D14))</formula>
    </cfRule>
  </conditionalFormatting>
  <conditionalFormatting sqref="E14">
    <cfRule type="expression" dxfId="1446" priority="39">
      <formula>AND(NOT(ISBLANK(D14)),ISBLANK(E14))</formula>
    </cfRule>
  </conditionalFormatting>
  <conditionalFormatting sqref="F14">
    <cfRule type="expression" dxfId="1445" priority="38">
      <formula>AND(NOT(ISBLANK(G14)),ISBLANK(F14))</formula>
    </cfRule>
  </conditionalFormatting>
  <conditionalFormatting sqref="G14">
    <cfRule type="expression" dxfId="1444" priority="37">
      <formula>AND(NOT(ISBLANK(F14)),ISBLANK(G14))</formula>
    </cfRule>
  </conditionalFormatting>
  <conditionalFormatting sqref="H14">
    <cfRule type="expression" dxfId="1443" priority="36">
      <formula>AND(NOT(ISBLANK(I14)),ISBLANK(H14))</formula>
    </cfRule>
  </conditionalFormatting>
  <conditionalFormatting sqref="I14">
    <cfRule type="expression" dxfId="1442" priority="35">
      <formula>AND(NOT(ISBLANK(H14)),ISBLANK(I14))</formula>
    </cfRule>
  </conditionalFormatting>
  <conditionalFormatting sqref="J14">
    <cfRule type="expression" dxfId="1441" priority="34">
      <formula>AND(NOT(ISBLANK(K14)),ISBLANK(J14))</formula>
    </cfRule>
  </conditionalFormatting>
  <conditionalFormatting sqref="K14">
    <cfRule type="expression" dxfId="1440" priority="33">
      <formula>AND(NOT(ISBLANK(J14)),ISBLANK(K14))</formula>
    </cfRule>
  </conditionalFormatting>
  <conditionalFormatting sqref="L14">
    <cfRule type="expression" dxfId="1439" priority="32">
      <formula>AND(NOT(ISBLANK(M14)),ISBLANK(L14))</formula>
    </cfRule>
  </conditionalFormatting>
  <conditionalFormatting sqref="M14">
    <cfRule type="expression" dxfId="1438" priority="31">
      <formula>AND(NOT(ISBLANK(L14)),ISBLANK(M14))</formula>
    </cfRule>
  </conditionalFormatting>
  <conditionalFormatting sqref="N14">
    <cfRule type="expression" dxfId="1437" priority="30">
      <formula>AND(NOT(ISBLANK(O14)),ISBLANK(N14))</formula>
    </cfRule>
  </conditionalFormatting>
  <conditionalFormatting sqref="O14">
    <cfRule type="expression" dxfId="1436" priority="29">
      <formula>AND(NOT(ISBLANK(N14)),ISBLANK(O14))</formula>
    </cfRule>
  </conditionalFormatting>
  <conditionalFormatting sqref="R14">
    <cfRule type="expression" dxfId="1435" priority="28">
      <formula>AND(NOT(ISBLANK(S14)),ISBLANK(R14))</formula>
    </cfRule>
  </conditionalFormatting>
  <conditionalFormatting sqref="S14">
    <cfRule type="expression" dxfId="1434" priority="27">
      <formula>AND(NOT(ISBLANK(R14)),ISBLANK(S14))</formula>
    </cfRule>
  </conditionalFormatting>
  <conditionalFormatting sqref="T14">
    <cfRule type="expression" dxfId="1433" priority="26">
      <formula>AND(NOT(ISBLANK(U14)),ISBLANK(T14))</formula>
    </cfRule>
  </conditionalFormatting>
  <conditionalFormatting sqref="U14">
    <cfRule type="expression" dxfId="1432" priority="25">
      <formula>AND(NOT(ISBLANK(T14)),ISBLANK(U14))</formula>
    </cfRule>
  </conditionalFormatting>
  <conditionalFormatting sqref="V14">
    <cfRule type="expression" dxfId="1431" priority="24">
      <formula>AND(NOT(ISBLANK(W14)),ISBLANK(V14))</formula>
    </cfRule>
  </conditionalFormatting>
  <conditionalFormatting sqref="W14">
    <cfRule type="expression" dxfId="1430" priority="23">
      <formula>AND(NOT(ISBLANK(V14)),ISBLANK(W14))</formula>
    </cfRule>
  </conditionalFormatting>
  <conditionalFormatting sqref="X14">
    <cfRule type="expression" dxfId="1429" priority="22">
      <formula>AND(NOT(ISBLANK(Y14)),ISBLANK(X14))</formula>
    </cfRule>
  </conditionalFormatting>
  <conditionalFormatting sqref="Y14">
    <cfRule type="expression" dxfId="1428" priority="21">
      <formula>AND(NOT(ISBLANK(X14)),ISBLANK(Y14))</formula>
    </cfRule>
  </conditionalFormatting>
  <conditionalFormatting sqref="D12">
    <cfRule type="expression" dxfId="1427" priority="20">
      <formula>AND(NOT(ISBLANK(E12)),ISBLANK(D12))</formula>
    </cfRule>
  </conditionalFormatting>
  <conditionalFormatting sqref="E12">
    <cfRule type="expression" dxfId="1426" priority="19">
      <formula>AND(NOT(ISBLANK(D12)),ISBLANK(E12))</formula>
    </cfRule>
  </conditionalFormatting>
  <conditionalFormatting sqref="F12">
    <cfRule type="expression" dxfId="1425" priority="18">
      <formula>AND(NOT(ISBLANK(G12)),ISBLANK(F12))</formula>
    </cfRule>
  </conditionalFormatting>
  <conditionalFormatting sqref="G12">
    <cfRule type="expression" dxfId="1424" priority="17">
      <formula>AND(NOT(ISBLANK(F12)),ISBLANK(G12))</formula>
    </cfRule>
  </conditionalFormatting>
  <conditionalFormatting sqref="H12">
    <cfRule type="expression" dxfId="1423" priority="16">
      <formula>AND(NOT(ISBLANK(I12)),ISBLANK(H12))</formula>
    </cfRule>
  </conditionalFormatting>
  <conditionalFormatting sqref="I12">
    <cfRule type="expression" dxfId="1422" priority="15">
      <formula>AND(NOT(ISBLANK(H12)),ISBLANK(I12))</formula>
    </cfRule>
  </conditionalFormatting>
  <conditionalFormatting sqref="J12">
    <cfRule type="expression" dxfId="1421" priority="14">
      <formula>AND(NOT(ISBLANK(K12)),ISBLANK(J12))</formula>
    </cfRule>
  </conditionalFormatting>
  <conditionalFormatting sqref="K12">
    <cfRule type="expression" dxfId="1420" priority="13">
      <formula>AND(NOT(ISBLANK(J12)),ISBLANK(K12))</formula>
    </cfRule>
  </conditionalFormatting>
  <conditionalFormatting sqref="L12">
    <cfRule type="expression" dxfId="1419" priority="12">
      <formula>AND(NOT(ISBLANK(M12)),ISBLANK(L12))</formula>
    </cfRule>
  </conditionalFormatting>
  <conditionalFormatting sqref="M12">
    <cfRule type="expression" dxfId="1418" priority="11">
      <formula>AND(NOT(ISBLANK(L12)),ISBLANK(M12))</formula>
    </cfRule>
  </conditionalFormatting>
  <conditionalFormatting sqref="N12">
    <cfRule type="expression" dxfId="1417" priority="10">
      <formula>AND(NOT(ISBLANK(O12)),ISBLANK(N12))</formula>
    </cfRule>
  </conditionalFormatting>
  <conditionalFormatting sqref="O12">
    <cfRule type="expression" dxfId="1416" priority="9">
      <formula>AND(NOT(ISBLANK(N12)),ISBLANK(O12))</formula>
    </cfRule>
  </conditionalFormatting>
  <conditionalFormatting sqref="R12">
    <cfRule type="expression" dxfId="1415" priority="8">
      <formula>AND(NOT(ISBLANK(S12)),ISBLANK(R12))</formula>
    </cfRule>
  </conditionalFormatting>
  <conditionalFormatting sqref="S12">
    <cfRule type="expression" dxfId="1414" priority="7">
      <formula>AND(NOT(ISBLANK(R12)),ISBLANK(S12))</formula>
    </cfRule>
  </conditionalFormatting>
  <conditionalFormatting sqref="T12">
    <cfRule type="expression" dxfId="1413" priority="6">
      <formula>AND(NOT(ISBLANK(U12)),ISBLANK(T12))</formula>
    </cfRule>
  </conditionalFormatting>
  <conditionalFormatting sqref="U12">
    <cfRule type="expression" dxfId="1412" priority="5">
      <formula>AND(NOT(ISBLANK(T12)),ISBLANK(U12))</formula>
    </cfRule>
  </conditionalFormatting>
  <conditionalFormatting sqref="V12">
    <cfRule type="expression" dxfId="1411" priority="4">
      <formula>AND(NOT(ISBLANK(W12)),ISBLANK(V12))</formula>
    </cfRule>
  </conditionalFormatting>
  <conditionalFormatting sqref="W12">
    <cfRule type="expression" dxfId="1410" priority="3">
      <formula>AND(NOT(ISBLANK(V12)),ISBLANK(W12))</formula>
    </cfRule>
  </conditionalFormatting>
  <conditionalFormatting sqref="X12">
    <cfRule type="expression" dxfId="1409" priority="2">
      <formula>AND(NOT(ISBLANK(Y12)),ISBLANK(X12))</formula>
    </cfRule>
  </conditionalFormatting>
  <conditionalFormatting sqref="Y12">
    <cfRule type="expression" dxfId="1408" priority="1">
      <formula>AND(NOT(ISBLANK(X12)),ISBLANK(Y12))</formula>
    </cfRule>
  </conditionalFormatting>
  <dataValidations count="7">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H7:H51 J7:J51 L7:L51 N7:N51 D7:D51 F7:F51 T7:T51 X7:X51 V7:V51 R7:R51">
      <formula1>D7&gt;=E7</formula1>
    </dataValidation>
    <dataValidation type="custom" allowBlank="1" showInputMessage="1" showErrorMessage="1" errorTitle="FTE" error="The value entered in the FTE field must be less than or equal to the value entered in the headcount field." sqref="G7:G51 I7:I51 K7:K51 O7:O51 E7:E51 M7:M51 U7:U51 Y7:Y51 W7:W51 S7:S51">
      <formula1>E7&lt;=D7</formula1>
    </dataValidation>
    <dataValidation type="decimal" operator="greaterThanOrEqual" allowBlank="1" showInputMessage="1" showErrorMessage="1" sqref="AD7:AI51 AK7:AL51">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P7:Q65535 AB6:AC51 AO7:AP65535 AQ1:IV1048576"/>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D18" sqref="D18"/>
      <selection pane="topRight" activeCell="D18" sqref="D18"/>
      <selection pane="bottomLeft" activeCell="D18" sqref="D18"/>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31"/>
      <c r="AE6" s="231"/>
      <c r="AF6" s="231"/>
      <c r="AG6" s="231"/>
      <c r="AH6" s="231"/>
      <c r="AI6" s="231"/>
      <c r="AJ6" s="234"/>
      <c r="AK6" s="231"/>
      <c r="AL6" s="231"/>
      <c r="AM6" s="231"/>
      <c r="AN6" s="227"/>
      <c r="AO6" s="231"/>
      <c r="AP6" s="231"/>
    </row>
    <row r="7" spans="1:42" ht="30" x14ac:dyDescent="0.2">
      <c r="A7" s="64" t="s">
        <v>55</v>
      </c>
      <c r="B7" s="20" t="s">
        <v>139</v>
      </c>
      <c r="C7" s="20" t="s">
        <v>55</v>
      </c>
      <c r="D7" s="133">
        <v>10036</v>
      </c>
      <c r="E7" s="133">
        <v>9585.9527027026998</v>
      </c>
      <c r="F7" s="133">
        <v>5517</v>
      </c>
      <c r="G7" s="133">
        <v>5387.7356756756799</v>
      </c>
      <c r="H7" s="133">
        <v>8219</v>
      </c>
      <c r="I7" s="133">
        <v>8052.8943243243211</v>
      </c>
      <c r="J7" s="133">
        <v>1427</v>
      </c>
      <c r="K7" s="133">
        <v>1405.3216216216201</v>
      </c>
      <c r="L7" s="133">
        <v>188</v>
      </c>
      <c r="M7" s="133">
        <v>185.74864864864901</v>
      </c>
      <c r="N7" s="133">
        <f>9772+1931</f>
        <v>11703</v>
      </c>
      <c r="O7" s="133">
        <f>9439.38+1931</f>
        <v>11370.38</v>
      </c>
      <c r="P7" s="53">
        <f>SUM(D7,F7,H7,J7,L7,N7)</f>
        <v>37090</v>
      </c>
      <c r="Q7" s="53">
        <f>SUM(E7,G7,I7,K7,M7,O7)</f>
        <v>35988.032972972971</v>
      </c>
      <c r="R7" s="133">
        <v>53.5</v>
      </c>
      <c r="S7" s="133">
        <v>52.146489685160361</v>
      </c>
      <c r="T7" s="133">
        <v>267.5</v>
      </c>
      <c r="U7" s="133">
        <v>256.72351031483964</v>
      </c>
      <c r="V7" s="134">
        <v>0</v>
      </c>
      <c r="W7" s="134">
        <v>0</v>
      </c>
      <c r="X7" s="134">
        <v>0</v>
      </c>
      <c r="Y7" s="134">
        <v>0</v>
      </c>
      <c r="Z7" s="54">
        <f>SUM(R7,T7,V7,X7,)</f>
        <v>321</v>
      </c>
      <c r="AA7" s="90">
        <f>SUM(S7,U7,W7,Y7)</f>
        <v>308.87</v>
      </c>
      <c r="AB7" s="55">
        <f>P7+Z7</f>
        <v>37411</v>
      </c>
      <c r="AC7" s="55">
        <f>Q7+AA7</f>
        <v>36296.902972972974</v>
      </c>
      <c r="AD7" s="87">
        <v>90884000</v>
      </c>
      <c r="AE7" s="88">
        <v>0</v>
      </c>
      <c r="AF7" s="88">
        <v>0</v>
      </c>
      <c r="AG7" s="88">
        <v>595000</v>
      </c>
      <c r="AH7" s="88">
        <v>17839000</v>
      </c>
      <c r="AI7" s="88">
        <v>9413000</v>
      </c>
      <c r="AJ7" s="58">
        <f>SUM(AD7:AI7)</f>
        <v>118731000</v>
      </c>
      <c r="AK7" s="91">
        <v>6595000</v>
      </c>
      <c r="AL7" s="91">
        <v>0</v>
      </c>
      <c r="AM7" s="60">
        <f>SUM(AK7:AL7)</f>
        <v>6595000</v>
      </c>
      <c r="AN7" s="60">
        <f>SUM(AM7,AJ7)</f>
        <v>125326000</v>
      </c>
      <c r="AO7" s="51">
        <v>0</v>
      </c>
      <c r="AP7" s="51">
        <v>0</v>
      </c>
    </row>
    <row r="8" spans="1:42" ht="30" x14ac:dyDescent="0.2">
      <c r="A8" s="64" t="s">
        <v>331</v>
      </c>
      <c r="B8" s="20" t="s">
        <v>139</v>
      </c>
      <c r="C8" s="20" t="s">
        <v>55</v>
      </c>
      <c r="D8" s="133">
        <v>769</v>
      </c>
      <c r="E8" s="133">
        <v>726.93270270270307</v>
      </c>
      <c r="F8" s="133">
        <v>1438</v>
      </c>
      <c r="G8" s="133">
        <v>1394.91405405405</v>
      </c>
      <c r="H8" s="133">
        <v>5293</v>
      </c>
      <c r="I8" s="133">
        <v>5167.1935135135109</v>
      </c>
      <c r="J8" s="133">
        <v>1183</v>
      </c>
      <c r="K8" s="133">
        <v>1168.9251351351402</v>
      </c>
      <c r="L8" s="133">
        <v>118</v>
      </c>
      <c r="M8" s="136">
        <v>116.80567567567601</v>
      </c>
      <c r="N8" s="133">
        <f>1086+29</f>
        <v>1115</v>
      </c>
      <c r="O8" s="133">
        <f>1079.62+29</f>
        <v>1108.6199999999999</v>
      </c>
      <c r="P8" s="53">
        <f>SUM(D8,F8,H8,J8,L8,N8)</f>
        <v>9916</v>
      </c>
      <c r="Q8" s="53">
        <f>SUM(E8,G8,I8,K8,M8,O8)</f>
        <v>9683.3910810810812</v>
      </c>
      <c r="R8" s="133">
        <v>29</v>
      </c>
      <c r="S8" s="133">
        <v>29</v>
      </c>
      <c r="T8" s="133">
        <v>263</v>
      </c>
      <c r="U8" s="133">
        <v>262.70999999999998</v>
      </c>
      <c r="V8" s="134">
        <v>0</v>
      </c>
      <c r="W8" s="134">
        <v>0</v>
      </c>
      <c r="X8" s="134">
        <v>0</v>
      </c>
      <c r="Y8" s="134">
        <v>0</v>
      </c>
      <c r="Z8" s="54">
        <f t="shared" ref="Z8:Z51" si="0">SUM(R8,T8,V8,X8,)</f>
        <v>292</v>
      </c>
      <c r="AA8" s="54">
        <f t="shared" ref="AA8:AA51" si="1">SUM(S8,U8,W8,Y8)</f>
        <v>291.70999999999998</v>
      </c>
      <c r="AB8" s="55">
        <f t="shared" ref="AB8:AB51" si="2">P8+Z8</f>
        <v>10208</v>
      </c>
      <c r="AC8" s="55">
        <f t="shared" ref="AC8:AC51" si="3">Q8+AA8</f>
        <v>9975.1010810810803</v>
      </c>
      <c r="AD8" s="87">
        <v>27921000</v>
      </c>
      <c r="AE8" s="88">
        <v>0</v>
      </c>
      <c r="AF8" s="88">
        <v>0</v>
      </c>
      <c r="AG8" s="88">
        <v>619000</v>
      </c>
      <c r="AH8" s="88">
        <v>5840000</v>
      </c>
      <c r="AI8" s="88">
        <v>2974000</v>
      </c>
      <c r="AJ8" s="58">
        <f t="shared" ref="AJ8:AJ51" si="4">SUM(AD8:AI8)</f>
        <v>37354000</v>
      </c>
      <c r="AK8" s="91">
        <v>1776000</v>
      </c>
      <c r="AL8" s="91">
        <v>0</v>
      </c>
      <c r="AM8" s="60">
        <f t="shared" ref="AM8:AM51" si="5">SUM(AK8:AL8)</f>
        <v>1776000</v>
      </c>
      <c r="AN8" s="60">
        <f t="shared" ref="AN8:AN44" si="6">SUM(AM8,AJ8)</f>
        <v>39130000</v>
      </c>
      <c r="AO8" s="4">
        <v>0</v>
      </c>
      <c r="AP8" s="4">
        <v>0</v>
      </c>
    </row>
    <row r="9" spans="1:42" ht="30" x14ac:dyDescent="0.2">
      <c r="A9" s="20" t="s">
        <v>294</v>
      </c>
      <c r="B9" s="20" t="s">
        <v>68</v>
      </c>
      <c r="C9" s="20" t="s">
        <v>55</v>
      </c>
      <c r="D9" s="102">
        <v>166</v>
      </c>
      <c r="E9" s="86">
        <v>161.01</v>
      </c>
      <c r="F9" s="102">
        <v>221</v>
      </c>
      <c r="G9" s="86">
        <v>212.92</v>
      </c>
      <c r="H9" s="102">
        <v>1677</v>
      </c>
      <c r="I9" s="86">
        <v>1612.11</v>
      </c>
      <c r="J9" s="102">
        <v>1535</v>
      </c>
      <c r="K9" s="86">
        <v>1461.48</v>
      </c>
      <c r="L9" s="102">
        <v>33</v>
      </c>
      <c r="M9" s="86">
        <v>29.72</v>
      </c>
      <c r="N9" s="102">
        <v>0</v>
      </c>
      <c r="O9" s="102">
        <v>0</v>
      </c>
      <c r="P9" s="53">
        <f t="shared" ref="P9:P51" si="7">SUM(D9,F9,H9,J9,L9,N9)</f>
        <v>3632</v>
      </c>
      <c r="Q9" s="53">
        <f t="shared" ref="Q9:Q51" si="8">SUM(E9,G9,I9,K9,M9,O9)</f>
        <v>3477.24</v>
      </c>
      <c r="R9" s="102">
        <v>0</v>
      </c>
      <c r="S9" s="102">
        <v>0</v>
      </c>
      <c r="T9" s="102">
        <v>0</v>
      </c>
      <c r="U9" s="102">
        <v>0</v>
      </c>
      <c r="V9" s="102">
        <v>154</v>
      </c>
      <c r="W9" s="86">
        <v>144.69999999999999</v>
      </c>
      <c r="X9" s="102">
        <v>0</v>
      </c>
      <c r="Y9" s="102">
        <v>0</v>
      </c>
      <c r="Z9" s="54">
        <f t="shared" si="0"/>
        <v>154</v>
      </c>
      <c r="AA9" s="90">
        <f t="shared" si="1"/>
        <v>144.69999999999999</v>
      </c>
      <c r="AB9" s="55">
        <f t="shared" si="2"/>
        <v>3786</v>
      </c>
      <c r="AC9" s="55">
        <f t="shared" si="3"/>
        <v>3621.9399999999996</v>
      </c>
      <c r="AD9" s="87">
        <v>10914289.25</v>
      </c>
      <c r="AE9" s="88">
        <v>95856.55</v>
      </c>
      <c r="AF9" s="88">
        <v>55000</v>
      </c>
      <c r="AG9" s="88">
        <v>424627.25</v>
      </c>
      <c r="AH9" s="88">
        <v>2336931.9900000002</v>
      </c>
      <c r="AI9" s="88">
        <v>1257200.49</v>
      </c>
      <c r="AJ9" s="93">
        <f t="shared" si="4"/>
        <v>15083905.530000001</v>
      </c>
      <c r="AK9" s="91">
        <v>993028.67</v>
      </c>
      <c r="AL9" s="91">
        <v>0</v>
      </c>
      <c r="AM9" s="92">
        <f t="shared" si="5"/>
        <v>993028.67</v>
      </c>
      <c r="AN9" s="92">
        <f t="shared" si="6"/>
        <v>16076934.200000001</v>
      </c>
      <c r="AO9" s="4">
        <v>0</v>
      </c>
      <c r="AP9" s="4">
        <v>0</v>
      </c>
    </row>
    <row r="10" spans="1:42" ht="45" x14ac:dyDescent="0.2">
      <c r="A10" s="20" t="s">
        <v>192</v>
      </c>
      <c r="B10" s="20" t="s">
        <v>134</v>
      </c>
      <c r="C10" s="20" t="s">
        <v>55</v>
      </c>
      <c r="D10" s="100">
        <v>120</v>
      </c>
      <c r="E10" s="103">
        <v>118.41</v>
      </c>
      <c r="F10" s="102">
        <v>294</v>
      </c>
      <c r="G10" s="103">
        <v>278.52</v>
      </c>
      <c r="H10" s="102">
        <v>423</v>
      </c>
      <c r="I10" s="103">
        <v>410.48</v>
      </c>
      <c r="J10" s="102">
        <v>58</v>
      </c>
      <c r="K10" s="86">
        <v>57.5</v>
      </c>
      <c r="L10" s="102">
        <v>4</v>
      </c>
      <c r="M10" s="102">
        <v>4</v>
      </c>
      <c r="N10" s="102">
        <v>0</v>
      </c>
      <c r="O10" s="102">
        <v>0</v>
      </c>
      <c r="P10" s="53">
        <f t="shared" si="7"/>
        <v>899</v>
      </c>
      <c r="Q10" s="53">
        <f t="shared" si="8"/>
        <v>868.91</v>
      </c>
      <c r="R10" s="102">
        <v>21</v>
      </c>
      <c r="S10" s="102">
        <v>21</v>
      </c>
      <c r="T10" s="102">
        <v>0</v>
      </c>
      <c r="U10" s="102">
        <v>0</v>
      </c>
      <c r="V10" s="102">
        <v>55</v>
      </c>
      <c r="W10" s="86">
        <v>54.2</v>
      </c>
      <c r="X10" s="102">
        <v>0</v>
      </c>
      <c r="Y10" s="102">
        <v>0</v>
      </c>
      <c r="Z10" s="54">
        <f t="shared" si="0"/>
        <v>76</v>
      </c>
      <c r="AA10" s="54">
        <f t="shared" si="1"/>
        <v>75.2</v>
      </c>
      <c r="AB10" s="55">
        <f t="shared" si="2"/>
        <v>975</v>
      </c>
      <c r="AC10" s="55">
        <f t="shared" si="3"/>
        <v>944.11</v>
      </c>
      <c r="AD10" s="87">
        <v>2236190.1</v>
      </c>
      <c r="AE10" s="88">
        <v>57572.98</v>
      </c>
      <c r="AF10" s="88">
        <v>0</v>
      </c>
      <c r="AG10" s="88">
        <v>62414.9</v>
      </c>
      <c r="AH10" s="88">
        <v>482387.92</v>
      </c>
      <c r="AI10" s="88">
        <v>237978.1</v>
      </c>
      <c r="AJ10" s="93">
        <f t="shared" si="4"/>
        <v>3076544</v>
      </c>
      <c r="AK10" s="94">
        <v>890161</v>
      </c>
      <c r="AL10" s="101">
        <v>0</v>
      </c>
      <c r="AM10" s="92">
        <f t="shared" si="5"/>
        <v>890161</v>
      </c>
      <c r="AN10" s="92">
        <f t="shared" si="6"/>
        <v>3966705</v>
      </c>
      <c r="AO10" s="51">
        <v>0</v>
      </c>
      <c r="AP10" s="4">
        <v>0</v>
      </c>
    </row>
    <row r="11" spans="1:42" ht="45" x14ac:dyDescent="0.2">
      <c r="A11" s="20" t="s">
        <v>195</v>
      </c>
      <c r="B11" s="20" t="s">
        <v>134</v>
      </c>
      <c r="C11" s="20" t="s">
        <v>55</v>
      </c>
      <c r="D11" s="102">
        <v>0</v>
      </c>
      <c r="E11" s="102">
        <v>0</v>
      </c>
      <c r="F11" s="102">
        <v>0</v>
      </c>
      <c r="G11" s="102">
        <v>0</v>
      </c>
      <c r="H11" s="102">
        <v>0</v>
      </c>
      <c r="I11" s="102">
        <v>0</v>
      </c>
      <c r="J11" s="102">
        <v>0</v>
      </c>
      <c r="K11" s="102">
        <v>0</v>
      </c>
      <c r="L11" s="102">
        <v>0</v>
      </c>
      <c r="M11" s="102">
        <v>0</v>
      </c>
      <c r="N11" s="102">
        <v>175</v>
      </c>
      <c r="O11" s="102">
        <v>167</v>
      </c>
      <c r="P11" s="53">
        <f t="shared" si="7"/>
        <v>175</v>
      </c>
      <c r="Q11" s="53">
        <f t="shared" si="8"/>
        <v>167</v>
      </c>
      <c r="R11" s="102">
        <v>1</v>
      </c>
      <c r="S11" s="102">
        <v>1</v>
      </c>
      <c r="T11" s="102">
        <v>0</v>
      </c>
      <c r="U11" s="102">
        <v>0</v>
      </c>
      <c r="V11" s="102">
        <v>0</v>
      </c>
      <c r="W11" s="102">
        <v>0</v>
      </c>
      <c r="X11" s="102">
        <v>1</v>
      </c>
      <c r="Y11" s="102">
        <v>1</v>
      </c>
      <c r="Z11" s="54">
        <f t="shared" si="0"/>
        <v>2</v>
      </c>
      <c r="AA11" s="54">
        <f t="shared" si="1"/>
        <v>2</v>
      </c>
      <c r="AB11" s="55">
        <f t="shared" si="2"/>
        <v>177</v>
      </c>
      <c r="AC11" s="55">
        <f t="shared" si="3"/>
        <v>169</v>
      </c>
      <c r="AD11" s="87">
        <v>355357</v>
      </c>
      <c r="AE11" s="88">
        <v>5996</v>
      </c>
      <c r="AF11" s="88">
        <v>0</v>
      </c>
      <c r="AG11" s="99">
        <v>9574</v>
      </c>
      <c r="AH11" s="99">
        <v>17091</v>
      </c>
      <c r="AI11" s="99">
        <v>34513</v>
      </c>
      <c r="AJ11" s="58">
        <f t="shared" si="4"/>
        <v>422531</v>
      </c>
      <c r="AK11" s="94">
        <v>4075</v>
      </c>
      <c r="AL11" s="94">
        <v>3813</v>
      </c>
      <c r="AM11" s="92">
        <f t="shared" si="5"/>
        <v>7888</v>
      </c>
      <c r="AN11" s="92">
        <f t="shared" si="6"/>
        <v>430419</v>
      </c>
      <c r="AO11" s="51">
        <v>0</v>
      </c>
      <c r="AP11" s="51">
        <v>0</v>
      </c>
    </row>
    <row r="12" spans="1:42" ht="45" x14ac:dyDescent="0.2">
      <c r="A12" s="20" t="s">
        <v>193</v>
      </c>
      <c r="B12" s="20" t="s">
        <v>134</v>
      </c>
      <c r="C12" s="20" t="s">
        <v>55</v>
      </c>
      <c r="D12" s="104">
        <v>0</v>
      </c>
      <c r="E12" s="105">
        <v>0</v>
      </c>
      <c r="F12" s="105">
        <v>0</v>
      </c>
      <c r="G12" s="105">
        <v>0</v>
      </c>
      <c r="H12" s="105">
        <v>3</v>
      </c>
      <c r="I12" s="105">
        <v>3</v>
      </c>
      <c r="J12" s="105">
        <v>3</v>
      </c>
      <c r="K12" s="105">
        <v>3</v>
      </c>
      <c r="L12" s="105">
        <v>1</v>
      </c>
      <c r="M12" s="105">
        <v>1</v>
      </c>
      <c r="N12" s="105">
        <v>30</v>
      </c>
      <c r="O12" s="106">
        <v>28.27</v>
      </c>
      <c r="P12" s="53">
        <f t="shared" si="7"/>
        <v>37</v>
      </c>
      <c r="Q12" s="53">
        <f t="shared" si="8"/>
        <v>35.269999999999996</v>
      </c>
      <c r="R12" s="105">
        <v>0</v>
      </c>
      <c r="S12" s="105">
        <v>0</v>
      </c>
      <c r="T12" s="105">
        <v>0</v>
      </c>
      <c r="U12" s="105">
        <v>0</v>
      </c>
      <c r="V12" s="105">
        <v>0</v>
      </c>
      <c r="W12" s="105">
        <v>0</v>
      </c>
      <c r="X12" s="105">
        <v>2</v>
      </c>
      <c r="Y12" s="106">
        <v>1.32</v>
      </c>
      <c r="Z12" s="54">
        <f t="shared" si="0"/>
        <v>2</v>
      </c>
      <c r="AA12" s="54">
        <f t="shared" si="1"/>
        <v>1.32</v>
      </c>
      <c r="AB12" s="55">
        <f t="shared" si="2"/>
        <v>39</v>
      </c>
      <c r="AC12" s="55">
        <f t="shared" si="3"/>
        <v>36.589999999999996</v>
      </c>
      <c r="AD12" s="107">
        <v>108481.24</v>
      </c>
      <c r="AE12" s="108">
        <v>7947.08</v>
      </c>
      <c r="AF12" s="108">
        <v>0</v>
      </c>
      <c r="AG12" s="108">
        <v>0</v>
      </c>
      <c r="AH12" s="108">
        <v>24196.89</v>
      </c>
      <c r="AI12" s="108">
        <v>12369.23</v>
      </c>
      <c r="AJ12" s="58">
        <f t="shared" si="4"/>
        <v>152994.44000000003</v>
      </c>
      <c r="AK12" s="110">
        <v>8350</v>
      </c>
      <c r="AL12" s="110">
        <v>0</v>
      </c>
      <c r="AM12" s="60">
        <f t="shared" si="5"/>
        <v>8350</v>
      </c>
      <c r="AN12" s="60">
        <f t="shared" si="6"/>
        <v>161344.44000000003</v>
      </c>
      <c r="AO12" s="4">
        <v>0</v>
      </c>
      <c r="AP12" s="4">
        <v>0</v>
      </c>
    </row>
    <row r="13" spans="1:42" ht="30" x14ac:dyDescent="0.2">
      <c r="A13" s="20" t="s">
        <v>194</v>
      </c>
      <c r="B13" s="20" t="s">
        <v>71</v>
      </c>
      <c r="C13" s="20" t="s">
        <v>55</v>
      </c>
      <c r="D13" s="100">
        <v>221</v>
      </c>
      <c r="E13" s="86">
        <v>100.37</v>
      </c>
      <c r="F13" s="102">
        <v>62</v>
      </c>
      <c r="G13" s="86">
        <v>58.54</v>
      </c>
      <c r="H13" s="102">
        <v>38</v>
      </c>
      <c r="I13" s="86">
        <v>37.4</v>
      </c>
      <c r="J13" s="102">
        <v>0</v>
      </c>
      <c r="K13" s="102">
        <v>0</v>
      </c>
      <c r="L13" s="102">
        <v>4</v>
      </c>
      <c r="M13" s="102">
        <v>4</v>
      </c>
      <c r="N13" s="102">
        <v>0</v>
      </c>
      <c r="O13" s="102">
        <v>0</v>
      </c>
      <c r="P13" s="53">
        <f t="shared" si="7"/>
        <v>325</v>
      </c>
      <c r="Q13" s="53">
        <f t="shared" si="8"/>
        <v>200.31</v>
      </c>
      <c r="R13" s="102">
        <v>1</v>
      </c>
      <c r="S13" s="86">
        <v>0.3</v>
      </c>
      <c r="T13" s="102">
        <v>0</v>
      </c>
      <c r="U13" s="102">
        <v>0</v>
      </c>
      <c r="V13" s="102">
        <v>0</v>
      </c>
      <c r="W13" s="102">
        <v>0</v>
      </c>
      <c r="X13" s="102">
        <v>2</v>
      </c>
      <c r="Y13" s="102">
        <v>2</v>
      </c>
      <c r="Z13" s="54">
        <f t="shared" si="0"/>
        <v>3</v>
      </c>
      <c r="AA13" s="54">
        <f t="shared" si="1"/>
        <v>2.2999999999999998</v>
      </c>
      <c r="AB13" s="55">
        <f t="shared" si="2"/>
        <v>328</v>
      </c>
      <c r="AC13" s="55">
        <f t="shared" si="3"/>
        <v>202.61</v>
      </c>
      <c r="AD13" s="87">
        <v>411824.39</v>
      </c>
      <c r="AE13" s="88"/>
      <c r="AF13" s="88"/>
      <c r="AG13" s="88"/>
      <c r="AH13" s="88">
        <v>27807.22</v>
      </c>
      <c r="AI13" s="88">
        <v>30225.84</v>
      </c>
      <c r="AJ13" s="93">
        <f t="shared" si="4"/>
        <v>469857.45</v>
      </c>
      <c r="AK13" s="59">
        <v>848.93</v>
      </c>
      <c r="AL13" s="91">
        <v>7698</v>
      </c>
      <c r="AM13" s="92">
        <f t="shared" si="5"/>
        <v>8546.93</v>
      </c>
      <c r="AN13" s="92">
        <f t="shared" si="6"/>
        <v>478404.38</v>
      </c>
      <c r="AO13" s="4">
        <v>0</v>
      </c>
      <c r="AP13" s="4">
        <v>0</v>
      </c>
    </row>
    <row r="14" spans="1:42" ht="30" x14ac:dyDescent="0.2">
      <c r="A14" s="64" t="s">
        <v>327</v>
      </c>
      <c r="B14" s="20" t="s">
        <v>68</v>
      </c>
      <c r="C14" s="20" t="s">
        <v>55</v>
      </c>
      <c r="D14" s="100">
        <v>75</v>
      </c>
      <c r="E14" s="86">
        <v>72.310812999999996</v>
      </c>
      <c r="F14" s="102">
        <v>309</v>
      </c>
      <c r="G14" s="86">
        <v>299.95405399999999</v>
      </c>
      <c r="H14" s="102">
        <v>40</v>
      </c>
      <c r="I14" s="102">
        <v>40</v>
      </c>
      <c r="J14" s="102">
        <v>12</v>
      </c>
      <c r="K14" s="102">
        <v>12</v>
      </c>
      <c r="L14" s="102">
        <v>1</v>
      </c>
      <c r="M14" s="102">
        <v>1</v>
      </c>
      <c r="N14" s="102">
        <v>0</v>
      </c>
      <c r="O14" s="102">
        <v>0</v>
      </c>
      <c r="P14" s="53">
        <f t="shared" si="7"/>
        <v>437</v>
      </c>
      <c r="Q14" s="53">
        <f t="shared" si="8"/>
        <v>425.26486699999998</v>
      </c>
      <c r="R14" s="102">
        <v>2</v>
      </c>
      <c r="S14" s="102">
        <v>2</v>
      </c>
      <c r="T14" s="102">
        <v>0</v>
      </c>
      <c r="U14" s="102">
        <v>0</v>
      </c>
      <c r="V14" s="102">
        <v>0</v>
      </c>
      <c r="W14" s="102">
        <v>0</v>
      </c>
      <c r="X14" s="102">
        <v>0</v>
      </c>
      <c r="Y14" s="102">
        <v>0</v>
      </c>
      <c r="Z14" s="54">
        <f t="shared" si="0"/>
        <v>2</v>
      </c>
      <c r="AA14" s="54">
        <f t="shared" si="1"/>
        <v>2</v>
      </c>
      <c r="AB14" s="55">
        <f t="shared" si="2"/>
        <v>439</v>
      </c>
      <c r="AC14" s="55">
        <f t="shared" si="3"/>
        <v>427.26486699999998</v>
      </c>
      <c r="AD14" s="87">
        <v>967616.24</v>
      </c>
      <c r="AE14" s="88">
        <v>24507.95</v>
      </c>
      <c r="AF14" s="88">
        <v>0</v>
      </c>
      <c r="AG14" s="88">
        <v>15217.97</v>
      </c>
      <c r="AH14" s="88">
        <v>206730.55</v>
      </c>
      <c r="AI14" s="88">
        <v>97546.98</v>
      </c>
      <c r="AJ14" s="93">
        <f t="shared" si="4"/>
        <v>1311619.69</v>
      </c>
      <c r="AK14" s="94">
        <v>5940.71</v>
      </c>
      <c r="AL14" s="94">
        <v>0</v>
      </c>
      <c r="AM14" s="92">
        <f t="shared" si="5"/>
        <v>5940.71</v>
      </c>
      <c r="AN14" s="92">
        <f t="shared" si="6"/>
        <v>1317560.3999999999</v>
      </c>
      <c r="AO14" s="4">
        <v>0</v>
      </c>
      <c r="AP14" s="4">
        <v>0</v>
      </c>
    </row>
    <row r="15" spans="1:42" x14ac:dyDescent="0.2">
      <c r="A15" s="20"/>
      <c r="B15" s="20"/>
      <c r="C15" s="20"/>
      <c r="D15" s="52"/>
      <c r="E15" s="52"/>
      <c r="F15" s="52"/>
      <c r="G15" s="52"/>
      <c r="H15" s="52"/>
      <c r="I15" s="52"/>
      <c r="J15" s="52"/>
      <c r="K15" s="52"/>
      <c r="L15" s="52"/>
      <c r="M15" s="52"/>
      <c r="N15" s="52"/>
      <c r="O15" s="52"/>
      <c r="P15" s="53">
        <f t="shared" si="7"/>
        <v>0</v>
      </c>
      <c r="Q15" s="53">
        <f t="shared" si="8"/>
        <v>0</v>
      </c>
      <c r="R15" s="52"/>
      <c r="S15" s="52"/>
      <c r="T15" s="52"/>
      <c r="U15" s="52"/>
      <c r="V15" s="52"/>
      <c r="W15" s="52"/>
      <c r="X15" s="52"/>
      <c r="Y15" s="52"/>
      <c r="Z15" s="54">
        <f t="shared" si="0"/>
        <v>0</v>
      </c>
      <c r="AA15" s="54">
        <f t="shared" si="1"/>
        <v>0</v>
      </c>
      <c r="AB15" s="55">
        <f t="shared" si="2"/>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7"/>
        <v>0</v>
      </c>
      <c r="Q16" s="53">
        <f t="shared" si="8"/>
        <v>0</v>
      </c>
      <c r="R16" s="52"/>
      <c r="S16" s="52"/>
      <c r="T16" s="52"/>
      <c r="U16" s="52"/>
      <c r="V16" s="52"/>
      <c r="W16" s="52"/>
      <c r="X16" s="52"/>
      <c r="Y16" s="52"/>
      <c r="Z16" s="54">
        <f t="shared" si="0"/>
        <v>0</v>
      </c>
      <c r="AA16" s="54">
        <f t="shared" si="1"/>
        <v>0</v>
      </c>
      <c r="AB16" s="55">
        <f t="shared" si="2"/>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7"/>
        <v>0</v>
      </c>
      <c r="Q17" s="53">
        <f t="shared" si="8"/>
        <v>0</v>
      </c>
      <c r="R17" s="52"/>
      <c r="S17" s="52"/>
      <c r="T17" s="52"/>
      <c r="U17" s="52"/>
      <c r="V17" s="52"/>
      <c r="W17" s="52"/>
      <c r="X17" s="52"/>
      <c r="Y17" s="52"/>
      <c r="Z17" s="54">
        <f t="shared" si="0"/>
        <v>0</v>
      </c>
      <c r="AA17" s="54">
        <f t="shared" si="1"/>
        <v>0</v>
      </c>
      <c r="AB17" s="55">
        <f t="shared" si="2"/>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7"/>
        <v>0</v>
      </c>
      <c r="Q18" s="53">
        <f t="shared" si="8"/>
        <v>0</v>
      </c>
      <c r="R18" s="52"/>
      <c r="S18" s="52"/>
      <c r="T18" s="52"/>
      <c r="U18" s="52"/>
      <c r="V18" s="52"/>
      <c r="W18" s="52"/>
      <c r="X18" s="52"/>
      <c r="Y18" s="52"/>
      <c r="Z18" s="54">
        <f t="shared" si="0"/>
        <v>0</v>
      </c>
      <c r="AA18" s="54">
        <f t="shared" si="1"/>
        <v>0</v>
      </c>
      <c r="AB18" s="55">
        <f t="shared" si="2"/>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7"/>
        <v>0</v>
      </c>
      <c r="Q19" s="53">
        <f t="shared" si="8"/>
        <v>0</v>
      </c>
      <c r="R19" s="52"/>
      <c r="S19" s="52"/>
      <c r="T19" s="52"/>
      <c r="U19" s="52"/>
      <c r="V19" s="52"/>
      <c r="W19" s="52"/>
      <c r="X19" s="52"/>
      <c r="Y19" s="52"/>
      <c r="Z19" s="54">
        <f t="shared" si="0"/>
        <v>0</v>
      </c>
      <c r="AA19" s="54">
        <f t="shared" si="1"/>
        <v>0</v>
      </c>
      <c r="AB19" s="55">
        <f t="shared" si="2"/>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7"/>
        <v>0</v>
      </c>
      <c r="Q20" s="53">
        <f t="shared" si="8"/>
        <v>0</v>
      </c>
      <c r="R20" s="52"/>
      <c r="S20" s="52"/>
      <c r="T20" s="52"/>
      <c r="U20" s="52"/>
      <c r="V20" s="52"/>
      <c r="W20" s="52"/>
      <c r="X20" s="52"/>
      <c r="Y20" s="52"/>
      <c r="Z20" s="54">
        <f t="shared" si="0"/>
        <v>0</v>
      </c>
      <c r="AA20" s="54">
        <f t="shared" si="1"/>
        <v>0</v>
      </c>
      <c r="AB20" s="55">
        <f t="shared" si="2"/>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7"/>
        <v>0</v>
      </c>
      <c r="Q21" s="53">
        <f t="shared" si="8"/>
        <v>0</v>
      </c>
      <c r="R21" s="52"/>
      <c r="S21" s="52"/>
      <c r="T21" s="52"/>
      <c r="U21" s="52"/>
      <c r="V21" s="52"/>
      <c r="W21" s="52"/>
      <c r="X21" s="52"/>
      <c r="Y21" s="52"/>
      <c r="Z21" s="54">
        <f t="shared" si="0"/>
        <v>0</v>
      </c>
      <c r="AA21" s="54">
        <f t="shared" si="1"/>
        <v>0</v>
      </c>
      <c r="AB21" s="55">
        <f t="shared" si="2"/>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7"/>
        <v>0</v>
      </c>
      <c r="Q22" s="53">
        <f t="shared" si="8"/>
        <v>0</v>
      </c>
      <c r="R22" s="52"/>
      <c r="S22" s="52"/>
      <c r="T22" s="52"/>
      <c r="U22" s="52"/>
      <c r="V22" s="52"/>
      <c r="W22" s="52"/>
      <c r="X22" s="52"/>
      <c r="Y22" s="52"/>
      <c r="Z22" s="54">
        <f t="shared" si="0"/>
        <v>0</v>
      </c>
      <c r="AA22" s="54">
        <f t="shared" si="1"/>
        <v>0</v>
      </c>
      <c r="AB22" s="55">
        <f t="shared" si="2"/>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7"/>
        <v>0</v>
      </c>
      <c r="Q23" s="53">
        <f t="shared" si="8"/>
        <v>0</v>
      </c>
      <c r="R23" s="52"/>
      <c r="S23" s="52"/>
      <c r="T23" s="52"/>
      <c r="U23" s="52"/>
      <c r="V23" s="52"/>
      <c r="W23" s="52"/>
      <c r="X23" s="52"/>
      <c r="Y23" s="52"/>
      <c r="Z23" s="54">
        <f t="shared" si="0"/>
        <v>0</v>
      </c>
      <c r="AA23" s="54">
        <f t="shared" si="1"/>
        <v>0</v>
      </c>
      <c r="AB23" s="55">
        <f t="shared" si="2"/>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7"/>
        <v>0</v>
      </c>
      <c r="Q24" s="53">
        <f t="shared" si="8"/>
        <v>0</v>
      </c>
      <c r="R24" s="52"/>
      <c r="S24" s="52"/>
      <c r="T24" s="52"/>
      <c r="U24" s="52"/>
      <c r="V24" s="52"/>
      <c r="W24" s="52"/>
      <c r="X24" s="52"/>
      <c r="Y24" s="52"/>
      <c r="Z24" s="54">
        <f t="shared" si="0"/>
        <v>0</v>
      </c>
      <c r="AA24" s="54">
        <f t="shared" si="1"/>
        <v>0</v>
      </c>
      <c r="AB24" s="55">
        <f t="shared" si="2"/>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7"/>
        <v>0</v>
      </c>
      <c r="Q25" s="53">
        <f t="shared" si="8"/>
        <v>0</v>
      </c>
      <c r="R25" s="52"/>
      <c r="S25" s="52"/>
      <c r="T25" s="52"/>
      <c r="U25" s="52"/>
      <c r="V25" s="52"/>
      <c r="W25" s="52"/>
      <c r="X25" s="52"/>
      <c r="Y25" s="52"/>
      <c r="Z25" s="54">
        <f t="shared" si="0"/>
        <v>0</v>
      </c>
      <c r="AA25" s="54">
        <f t="shared" si="1"/>
        <v>0</v>
      </c>
      <c r="AB25" s="55">
        <f t="shared" si="2"/>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7"/>
        <v>0</v>
      </c>
      <c r="Q26" s="53">
        <f t="shared" si="8"/>
        <v>0</v>
      </c>
      <c r="R26" s="52"/>
      <c r="S26" s="52"/>
      <c r="T26" s="52"/>
      <c r="U26" s="52"/>
      <c r="V26" s="52"/>
      <c r="W26" s="52"/>
      <c r="X26" s="52"/>
      <c r="Y26" s="52"/>
      <c r="Z26" s="54">
        <f t="shared" si="0"/>
        <v>0</v>
      </c>
      <c r="AA26" s="54">
        <f t="shared" si="1"/>
        <v>0</v>
      </c>
      <c r="AB26" s="55">
        <f t="shared" si="2"/>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7"/>
        <v>0</v>
      </c>
      <c r="Q27" s="53">
        <f t="shared" si="8"/>
        <v>0</v>
      </c>
      <c r="R27" s="52"/>
      <c r="S27" s="52"/>
      <c r="T27" s="52"/>
      <c r="U27" s="52"/>
      <c r="V27" s="52"/>
      <c r="W27" s="52"/>
      <c r="X27" s="52"/>
      <c r="Y27" s="52"/>
      <c r="Z27" s="54">
        <f t="shared" si="0"/>
        <v>0</v>
      </c>
      <c r="AA27" s="54">
        <f t="shared" si="1"/>
        <v>0</v>
      </c>
      <c r="AB27" s="55">
        <f t="shared" si="2"/>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7"/>
        <v>0</v>
      </c>
      <c r="Q28" s="53">
        <f t="shared" si="8"/>
        <v>0</v>
      </c>
      <c r="R28" s="52"/>
      <c r="S28" s="52"/>
      <c r="T28" s="52"/>
      <c r="U28" s="52"/>
      <c r="V28" s="52"/>
      <c r="W28" s="52"/>
      <c r="X28" s="52"/>
      <c r="Y28" s="52"/>
      <c r="Z28" s="54">
        <f t="shared" si="0"/>
        <v>0</v>
      </c>
      <c r="AA28" s="54">
        <f t="shared" si="1"/>
        <v>0</v>
      </c>
      <c r="AB28" s="55">
        <f t="shared" si="2"/>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7"/>
        <v>0</v>
      </c>
      <c r="Q29" s="53">
        <f t="shared" si="8"/>
        <v>0</v>
      </c>
      <c r="R29" s="52"/>
      <c r="S29" s="52"/>
      <c r="T29" s="52"/>
      <c r="U29" s="52"/>
      <c r="V29" s="52"/>
      <c r="W29" s="52"/>
      <c r="X29" s="52"/>
      <c r="Y29" s="52"/>
      <c r="Z29" s="54">
        <f t="shared" si="0"/>
        <v>0</v>
      </c>
      <c r="AA29" s="54">
        <f t="shared" si="1"/>
        <v>0</v>
      </c>
      <c r="AB29" s="55">
        <f t="shared" si="2"/>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7"/>
        <v>0</v>
      </c>
      <c r="Q30" s="53">
        <f t="shared" si="8"/>
        <v>0</v>
      </c>
      <c r="R30" s="52"/>
      <c r="S30" s="52"/>
      <c r="T30" s="52"/>
      <c r="U30" s="52"/>
      <c r="V30" s="52"/>
      <c r="W30" s="52"/>
      <c r="X30" s="52"/>
      <c r="Y30" s="52"/>
      <c r="Z30" s="54">
        <f t="shared" si="0"/>
        <v>0</v>
      </c>
      <c r="AA30" s="54">
        <f t="shared" si="1"/>
        <v>0</v>
      </c>
      <c r="AB30" s="55">
        <f t="shared" si="2"/>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7"/>
        <v>0</v>
      </c>
      <c r="Q31" s="53">
        <f t="shared" si="8"/>
        <v>0</v>
      </c>
      <c r="R31" s="52"/>
      <c r="S31" s="52"/>
      <c r="T31" s="52"/>
      <c r="U31" s="52"/>
      <c r="V31" s="52"/>
      <c r="W31" s="52"/>
      <c r="X31" s="52"/>
      <c r="Y31" s="52"/>
      <c r="Z31" s="54">
        <f t="shared" si="0"/>
        <v>0</v>
      </c>
      <c r="AA31" s="54">
        <f t="shared" si="1"/>
        <v>0</v>
      </c>
      <c r="AB31" s="55">
        <f t="shared" si="2"/>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7"/>
        <v>0</v>
      </c>
      <c r="Q32" s="53">
        <f t="shared" si="8"/>
        <v>0</v>
      </c>
      <c r="R32" s="52"/>
      <c r="S32" s="52"/>
      <c r="T32" s="52"/>
      <c r="U32" s="52"/>
      <c r="V32" s="52"/>
      <c r="W32" s="52"/>
      <c r="X32" s="52"/>
      <c r="Y32" s="52"/>
      <c r="Z32" s="54">
        <f t="shared" si="0"/>
        <v>0</v>
      </c>
      <c r="AA32" s="54">
        <f t="shared" si="1"/>
        <v>0</v>
      </c>
      <c r="AB32" s="55">
        <f t="shared" si="2"/>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7"/>
        <v>0</v>
      </c>
      <c r="Q33" s="53">
        <f t="shared" si="8"/>
        <v>0</v>
      </c>
      <c r="R33" s="52"/>
      <c r="S33" s="52"/>
      <c r="T33" s="52"/>
      <c r="U33" s="52"/>
      <c r="V33" s="52"/>
      <c r="W33" s="52"/>
      <c r="X33" s="52"/>
      <c r="Y33" s="52"/>
      <c r="Z33" s="54">
        <f t="shared" si="0"/>
        <v>0</v>
      </c>
      <c r="AA33" s="54">
        <f t="shared" si="1"/>
        <v>0</v>
      </c>
      <c r="AB33" s="55">
        <f t="shared" si="2"/>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7"/>
        <v>0</v>
      </c>
      <c r="Q34" s="53">
        <f t="shared" si="8"/>
        <v>0</v>
      </c>
      <c r="R34" s="52"/>
      <c r="S34" s="52"/>
      <c r="T34" s="52"/>
      <c r="U34" s="52"/>
      <c r="V34" s="52"/>
      <c r="W34" s="52"/>
      <c r="X34" s="52"/>
      <c r="Y34" s="52"/>
      <c r="Z34" s="54">
        <f t="shared" si="0"/>
        <v>0</v>
      </c>
      <c r="AA34" s="54">
        <f t="shared" si="1"/>
        <v>0</v>
      </c>
      <c r="AB34" s="55">
        <f t="shared" si="2"/>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7"/>
        <v>0</v>
      </c>
      <c r="Q35" s="53">
        <f t="shared" si="8"/>
        <v>0</v>
      </c>
      <c r="R35" s="52"/>
      <c r="S35" s="52"/>
      <c r="T35" s="52"/>
      <c r="U35" s="52"/>
      <c r="V35" s="52"/>
      <c r="W35" s="52"/>
      <c r="X35" s="52"/>
      <c r="Y35" s="52"/>
      <c r="Z35" s="54">
        <f t="shared" si="0"/>
        <v>0</v>
      </c>
      <c r="AA35" s="54">
        <f t="shared" si="1"/>
        <v>0</v>
      </c>
      <c r="AB35" s="55">
        <f t="shared" si="2"/>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7"/>
        <v>0</v>
      </c>
      <c r="Q36" s="53">
        <f t="shared" si="8"/>
        <v>0</v>
      </c>
      <c r="R36" s="52"/>
      <c r="S36" s="52"/>
      <c r="T36" s="52"/>
      <c r="U36" s="52"/>
      <c r="V36" s="52"/>
      <c r="W36" s="52"/>
      <c r="X36" s="52"/>
      <c r="Y36" s="52"/>
      <c r="Z36" s="54">
        <f t="shared" si="0"/>
        <v>0</v>
      </c>
      <c r="AA36" s="54">
        <f t="shared" si="1"/>
        <v>0</v>
      </c>
      <c r="AB36" s="55">
        <f t="shared" si="2"/>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7"/>
        <v>0</v>
      </c>
      <c r="Q37" s="53">
        <f t="shared" si="8"/>
        <v>0</v>
      </c>
      <c r="R37" s="52"/>
      <c r="S37" s="52"/>
      <c r="T37" s="52"/>
      <c r="U37" s="52"/>
      <c r="V37" s="52"/>
      <c r="W37" s="52"/>
      <c r="X37" s="52"/>
      <c r="Y37" s="52"/>
      <c r="Z37" s="54">
        <f t="shared" si="0"/>
        <v>0</v>
      </c>
      <c r="AA37" s="54">
        <f t="shared" si="1"/>
        <v>0</v>
      </c>
      <c r="AB37" s="55">
        <f t="shared" si="2"/>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7"/>
        <v>0</v>
      </c>
      <c r="Q38" s="53">
        <f t="shared" si="8"/>
        <v>0</v>
      </c>
      <c r="R38" s="52"/>
      <c r="S38" s="52"/>
      <c r="T38" s="52"/>
      <c r="U38" s="52"/>
      <c r="V38" s="52"/>
      <c r="W38" s="52"/>
      <c r="X38" s="52"/>
      <c r="Y38" s="52"/>
      <c r="Z38" s="54">
        <f t="shared" si="0"/>
        <v>0</v>
      </c>
      <c r="AA38" s="54">
        <f t="shared" si="1"/>
        <v>0</v>
      </c>
      <c r="AB38" s="55">
        <f t="shared" si="2"/>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7"/>
        <v>0</v>
      </c>
      <c r="Q39" s="53">
        <f t="shared" si="8"/>
        <v>0</v>
      </c>
      <c r="R39" s="52"/>
      <c r="S39" s="52"/>
      <c r="T39" s="52"/>
      <c r="U39" s="52"/>
      <c r="V39" s="52"/>
      <c r="W39" s="52"/>
      <c r="X39" s="52"/>
      <c r="Y39" s="52"/>
      <c r="Z39" s="54">
        <f t="shared" si="0"/>
        <v>0</v>
      </c>
      <c r="AA39" s="54">
        <f t="shared" si="1"/>
        <v>0</v>
      </c>
      <c r="AB39" s="55">
        <f t="shared" si="2"/>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7"/>
        <v>0</v>
      </c>
      <c r="Q40" s="53">
        <f t="shared" si="8"/>
        <v>0</v>
      </c>
      <c r="R40" s="52"/>
      <c r="S40" s="52"/>
      <c r="T40" s="52"/>
      <c r="U40" s="52"/>
      <c r="V40" s="52"/>
      <c r="W40" s="52"/>
      <c r="X40" s="52"/>
      <c r="Y40" s="52"/>
      <c r="Z40" s="54">
        <f t="shared" si="0"/>
        <v>0</v>
      </c>
      <c r="AA40" s="54">
        <f t="shared" si="1"/>
        <v>0</v>
      </c>
      <c r="AB40" s="55">
        <f t="shared" si="2"/>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7"/>
        <v>0</v>
      </c>
      <c r="Q41" s="53">
        <f t="shared" si="8"/>
        <v>0</v>
      </c>
      <c r="R41" s="52"/>
      <c r="S41" s="52"/>
      <c r="T41" s="52"/>
      <c r="U41" s="52"/>
      <c r="V41" s="52"/>
      <c r="W41" s="52"/>
      <c r="X41" s="52"/>
      <c r="Y41" s="52"/>
      <c r="Z41" s="54">
        <f t="shared" si="0"/>
        <v>0</v>
      </c>
      <c r="AA41" s="54">
        <f t="shared" si="1"/>
        <v>0</v>
      </c>
      <c r="AB41" s="55">
        <f t="shared" si="2"/>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7"/>
        <v>0</v>
      </c>
      <c r="Q42" s="53">
        <f t="shared" si="8"/>
        <v>0</v>
      </c>
      <c r="R42" s="52"/>
      <c r="S42" s="52"/>
      <c r="T42" s="52"/>
      <c r="U42" s="52"/>
      <c r="V42" s="52"/>
      <c r="W42" s="52"/>
      <c r="X42" s="52"/>
      <c r="Y42" s="52"/>
      <c r="Z42" s="54">
        <f t="shared" si="0"/>
        <v>0</v>
      </c>
      <c r="AA42" s="54">
        <f t="shared" si="1"/>
        <v>0</v>
      </c>
      <c r="AB42" s="55">
        <f t="shared" si="2"/>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7"/>
        <v>0</v>
      </c>
      <c r="Q43" s="53">
        <f t="shared" si="8"/>
        <v>0</v>
      </c>
      <c r="R43" s="52"/>
      <c r="S43" s="52"/>
      <c r="T43" s="52"/>
      <c r="U43" s="52"/>
      <c r="V43" s="52"/>
      <c r="W43" s="52"/>
      <c r="X43" s="52"/>
      <c r="Y43" s="52"/>
      <c r="Z43" s="54">
        <f t="shared" si="0"/>
        <v>0</v>
      </c>
      <c r="AA43" s="54">
        <f t="shared" si="1"/>
        <v>0</v>
      </c>
      <c r="AB43" s="55">
        <f t="shared" si="2"/>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7"/>
        <v>0</v>
      </c>
      <c r="Q44" s="53">
        <f t="shared" si="8"/>
        <v>0</v>
      </c>
      <c r="R44" s="52"/>
      <c r="S44" s="52"/>
      <c r="T44" s="52"/>
      <c r="U44" s="52"/>
      <c r="V44" s="52"/>
      <c r="W44" s="52"/>
      <c r="X44" s="52"/>
      <c r="Y44" s="52"/>
      <c r="Z44" s="54">
        <f t="shared" si="0"/>
        <v>0</v>
      </c>
      <c r="AA44" s="54">
        <f t="shared" si="1"/>
        <v>0</v>
      </c>
      <c r="AB44" s="55">
        <f t="shared" si="2"/>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7"/>
        <v>0</v>
      </c>
      <c r="Q45" s="53">
        <f t="shared" si="8"/>
        <v>0</v>
      </c>
      <c r="R45" s="52"/>
      <c r="S45" s="52"/>
      <c r="T45" s="52"/>
      <c r="U45" s="52"/>
      <c r="V45" s="52"/>
      <c r="W45" s="52"/>
      <c r="X45" s="52"/>
      <c r="Y45" s="52"/>
      <c r="Z45" s="54">
        <f t="shared" si="0"/>
        <v>0</v>
      </c>
      <c r="AA45" s="54">
        <f t="shared" si="1"/>
        <v>0</v>
      </c>
      <c r="AB45" s="55">
        <f t="shared" si="2"/>
        <v>0</v>
      </c>
      <c r="AC45" s="55">
        <f t="shared" si="3"/>
        <v>0</v>
      </c>
      <c r="AD45" s="56"/>
      <c r="AE45" s="57"/>
      <c r="AF45" s="57"/>
      <c r="AG45" s="57"/>
      <c r="AH45" s="57"/>
      <c r="AI45" s="57"/>
      <c r="AJ45" s="58">
        <f t="shared" si="4"/>
        <v>0</v>
      </c>
      <c r="AK45" s="59"/>
      <c r="AL45" s="59"/>
      <c r="AM45" s="60">
        <f t="shared" si="5"/>
        <v>0</v>
      </c>
      <c r="AN45" s="60">
        <f>SUM(AM45,AJ45)</f>
        <v>0</v>
      </c>
      <c r="AO45" s="4"/>
      <c r="AP45" s="4"/>
    </row>
    <row r="46" spans="1:42" x14ac:dyDescent="0.2">
      <c r="A46" s="20"/>
      <c r="B46" s="20"/>
      <c r="C46" s="20"/>
      <c r="D46" s="52"/>
      <c r="E46" s="52"/>
      <c r="F46" s="52"/>
      <c r="G46" s="52"/>
      <c r="H46" s="52"/>
      <c r="I46" s="52"/>
      <c r="J46" s="52"/>
      <c r="K46" s="52"/>
      <c r="L46" s="52"/>
      <c r="M46" s="52"/>
      <c r="N46" s="52"/>
      <c r="O46" s="52"/>
      <c r="P46" s="53">
        <f t="shared" si="7"/>
        <v>0</v>
      </c>
      <c r="Q46" s="53">
        <f t="shared" si="8"/>
        <v>0</v>
      </c>
      <c r="R46" s="52"/>
      <c r="S46" s="52"/>
      <c r="T46" s="52"/>
      <c r="U46" s="52"/>
      <c r="V46" s="52"/>
      <c r="W46" s="52"/>
      <c r="X46" s="52"/>
      <c r="Y46" s="52"/>
      <c r="Z46" s="54">
        <f t="shared" si="0"/>
        <v>0</v>
      </c>
      <c r="AA46" s="54">
        <f t="shared" si="1"/>
        <v>0</v>
      </c>
      <c r="AB46" s="55">
        <f t="shared" si="2"/>
        <v>0</v>
      </c>
      <c r="AC46" s="55">
        <f t="shared" si="3"/>
        <v>0</v>
      </c>
      <c r="AD46" s="56"/>
      <c r="AE46" s="57"/>
      <c r="AF46" s="57"/>
      <c r="AG46" s="57"/>
      <c r="AH46" s="57"/>
      <c r="AI46" s="57"/>
      <c r="AJ46" s="58">
        <f t="shared" si="4"/>
        <v>0</v>
      </c>
      <c r="AK46" s="59"/>
      <c r="AL46" s="59"/>
      <c r="AM46" s="60">
        <f t="shared" si="5"/>
        <v>0</v>
      </c>
      <c r="AN46" s="60">
        <f t="shared" ref="AN46:AN51" si="9">SUM(AM46,AJ46)</f>
        <v>0</v>
      </c>
      <c r="AO46" s="4"/>
      <c r="AP46" s="4"/>
    </row>
    <row r="47" spans="1:42" x14ac:dyDescent="0.2">
      <c r="A47" s="20"/>
      <c r="B47" s="20"/>
      <c r="C47" s="20"/>
      <c r="D47" s="52"/>
      <c r="E47" s="52"/>
      <c r="F47" s="52"/>
      <c r="G47" s="52"/>
      <c r="H47" s="52"/>
      <c r="I47" s="52"/>
      <c r="J47" s="52"/>
      <c r="K47" s="52"/>
      <c r="L47" s="52"/>
      <c r="M47" s="52"/>
      <c r="N47" s="52"/>
      <c r="O47" s="52"/>
      <c r="P47" s="53">
        <f t="shared" si="7"/>
        <v>0</v>
      </c>
      <c r="Q47" s="53">
        <f t="shared" si="8"/>
        <v>0</v>
      </c>
      <c r="R47" s="52"/>
      <c r="S47" s="52"/>
      <c r="T47" s="52"/>
      <c r="U47" s="52"/>
      <c r="V47" s="52"/>
      <c r="W47" s="52"/>
      <c r="X47" s="52"/>
      <c r="Y47" s="52"/>
      <c r="Z47" s="54">
        <f t="shared" si="0"/>
        <v>0</v>
      </c>
      <c r="AA47" s="54">
        <f t="shared" si="1"/>
        <v>0</v>
      </c>
      <c r="AB47" s="55">
        <f t="shared" si="2"/>
        <v>0</v>
      </c>
      <c r="AC47" s="55">
        <f t="shared" si="3"/>
        <v>0</v>
      </c>
      <c r="AD47" s="56"/>
      <c r="AE47" s="57"/>
      <c r="AF47" s="57"/>
      <c r="AG47" s="57"/>
      <c r="AH47" s="57"/>
      <c r="AI47" s="57"/>
      <c r="AJ47" s="58">
        <f t="shared" si="4"/>
        <v>0</v>
      </c>
      <c r="AK47" s="59"/>
      <c r="AL47" s="59"/>
      <c r="AM47" s="60">
        <f t="shared" si="5"/>
        <v>0</v>
      </c>
      <c r="AN47" s="60">
        <f t="shared" si="9"/>
        <v>0</v>
      </c>
      <c r="AO47" s="4"/>
      <c r="AP47" s="4"/>
    </row>
    <row r="48" spans="1:42" x14ac:dyDescent="0.2">
      <c r="A48" s="20"/>
      <c r="B48" s="20"/>
      <c r="C48" s="20"/>
      <c r="D48" s="52"/>
      <c r="E48" s="52"/>
      <c r="F48" s="52"/>
      <c r="G48" s="52"/>
      <c r="H48" s="52"/>
      <c r="I48" s="52"/>
      <c r="J48" s="52"/>
      <c r="K48" s="52"/>
      <c r="L48" s="52"/>
      <c r="M48" s="52"/>
      <c r="N48" s="52"/>
      <c r="O48" s="52"/>
      <c r="P48" s="53">
        <f t="shared" si="7"/>
        <v>0</v>
      </c>
      <c r="Q48" s="53">
        <f t="shared" si="8"/>
        <v>0</v>
      </c>
      <c r="R48" s="52"/>
      <c r="S48" s="52"/>
      <c r="T48" s="52"/>
      <c r="U48" s="52"/>
      <c r="V48" s="52"/>
      <c r="W48" s="52"/>
      <c r="X48" s="52"/>
      <c r="Y48" s="52"/>
      <c r="Z48" s="54">
        <f t="shared" si="0"/>
        <v>0</v>
      </c>
      <c r="AA48" s="54">
        <f t="shared" si="1"/>
        <v>0</v>
      </c>
      <c r="AB48" s="55">
        <f t="shared" si="2"/>
        <v>0</v>
      </c>
      <c r="AC48" s="55">
        <f t="shared" si="3"/>
        <v>0</v>
      </c>
      <c r="AD48" s="56"/>
      <c r="AE48" s="57"/>
      <c r="AF48" s="57"/>
      <c r="AG48" s="57"/>
      <c r="AH48" s="57"/>
      <c r="AI48" s="57"/>
      <c r="AJ48" s="58">
        <f t="shared" si="4"/>
        <v>0</v>
      </c>
      <c r="AK48" s="59"/>
      <c r="AL48" s="59"/>
      <c r="AM48" s="60">
        <f t="shared" si="5"/>
        <v>0</v>
      </c>
      <c r="AN48" s="60">
        <f t="shared" si="9"/>
        <v>0</v>
      </c>
      <c r="AO48" s="4"/>
      <c r="AP48" s="4"/>
    </row>
    <row r="49" spans="1:42" x14ac:dyDescent="0.2">
      <c r="A49" s="20"/>
      <c r="B49" s="20"/>
      <c r="C49" s="20"/>
      <c r="D49" s="52"/>
      <c r="E49" s="52"/>
      <c r="F49" s="52"/>
      <c r="G49" s="52"/>
      <c r="H49" s="52"/>
      <c r="I49" s="52"/>
      <c r="J49" s="52"/>
      <c r="K49" s="52"/>
      <c r="L49" s="52"/>
      <c r="M49" s="52"/>
      <c r="N49" s="52"/>
      <c r="O49" s="52"/>
      <c r="P49" s="53">
        <f t="shared" si="7"/>
        <v>0</v>
      </c>
      <c r="Q49" s="53">
        <f t="shared" si="8"/>
        <v>0</v>
      </c>
      <c r="R49" s="52"/>
      <c r="S49" s="52"/>
      <c r="T49" s="52"/>
      <c r="U49" s="52"/>
      <c r="V49" s="52"/>
      <c r="W49" s="52"/>
      <c r="X49" s="52"/>
      <c r="Y49" s="52"/>
      <c r="Z49" s="54">
        <f t="shared" si="0"/>
        <v>0</v>
      </c>
      <c r="AA49" s="54">
        <f t="shared" si="1"/>
        <v>0</v>
      </c>
      <c r="AB49" s="55">
        <f t="shared" si="2"/>
        <v>0</v>
      </c>
      <c r="AC49" s="55">
        <f t="shared" si="3"/>
        <v>0</v>
      </c>
      <c r="AD49" s="56"/>
      <c r="AE49" s="57"/>
      <c r="AF49" s="57"/>
      <c r="AG49" s="57"/>
      <c r="AH49" s="57"/>
      <c r="AI49" s="57"/>
      <c r="AJ49" s="58">
        <f t="shared" si="4"/>
        <v>0</v>
      </c>
      <c r="AK49" s="59"/>
      <c r="AL49" s="59"/>
      <c r="AM49" s="60">
        <f t="shared" si="5"/>
        <v>0</v>
      </c>
      <c r="AN49" s="60">
        <f t="shared" si="9"/>
        <v>0</v>
      </c>
      <c r="AO49" s="4"/>
      <c r="AP49" s="4"/>
    </row>
    <row r="50" spans="1:42" x14ac:dyDescent="0.2">
      <c r="A50" s="20"/>
      <c r="B50" s="20"/>
      <c r="C50" s="20"/>
      <c r="D50" s="52"/>
      <c r="E50" s="52"/>
      <c r="F50" s="52"/>
      <c r="G50" s="52"/>
      <c r="H50" s="52"/>
      <c r="I50" s="52"/>
      <c r="J50" s="52"/>
      <c r="K50" s="52"/>
      <c r="L50" s="52"/>
      <c r="M50" s="52"/>
      <c r="N50" s="52"/>
      <c r="O50" s="52"/>
      <c r="P50" s="53">
        <f t="shared" si="7"/>
        <v>0</v>
      </c>
      <c r="Q50" s="53">
        <f t="shared" si="8"/>
        <v>0</v>
      </c>
      <c r="R50" s="52"/>
      <c r="S50" s="52"/>
      <c r="T50" s="52"/>
      <c r="U50" s="52"/>
      <c r="V50" s="52"/>
      <c r="W50" s="52"/>
      <c r="X50" s="52"/>
      <c r="Y50" s="52"/>
      <c r="Z50" s="54">
        <f t="shared" si="0"/>
        <v>0</v>
      </c>
      <c r="AA50" s="54">
        <f t="shared" si="1"/>
        <v>0</v>
      </c>
      <c r="AB50" s="55">
        <f t="shared" si="2"/>
        <v>0</v>
      </c>
      <c r="AC50" s="55">
        <f t="shared" si="3"/>
        <v>0</v>
      </c>
      <c r="AD50" s="56"/>
      <c r="AE50" s="57"/>
      <c r="AF50" s="57"/>
      <c r="AG50" s="57"/>
      <c r="AH50" s="57"/>
      <c r="AI50" s="57"/>
      <c r="AJ50" s="58">
        <f t="shared" si="4"/>
        <v>0</v>
      </c>
      <c r="AK50" s="59"/>
      <c r="AL50" s="59"/>
      <c r="AM50" s="60">
        <f t="shared" si="5"/>
        <v>0</v>
      </c>
      <c r="AN50" s="60">
        <f t="shared" si="9"/>
        <v>0</v>
      </c>
      <c r="AO50" s="4"/>
      <c r="AP50" s="4"/>
    </row>
    <row r="51" spans="1:42" x14ac:dyDescent="0.2">
      <c r="A51" s="20"/>
      <c r="B51" s="20"/>
      <c r="C51" s="20"/>
      <c r="D51" s="52"/>
      <c r="E51" s="52"/>
      <c r="F51" s="52"/>
      <c r="G51" s="52"/>
      <c r="H51" s="52"/>
      <c r="I51" s="52"/>
      <c r="J51" s="52"/>
      <c r="K51" s="52"/>
      <c r="L51" s="52"/>
      <c r="M51" s="52"/>
      <c r="N51" s="52"/>
      <c r="O51" s="52"/>
      <c r="P51" s="53">
        <f t="shared" si="7"/>
        <v>0</v>
      </c>
      <c r="Q51" s="53">
        <f t="shared" si="8"/>
        <v>0</v>
      </c>
      <c r="R51" s="52"/>
      <c r="S51" s="52"/>
      <c r="T51" s="52"/>
      <c r="U51" s="52"/>
      <c r="V51" s="52"/>
      <c r="W51" s="52"/>
      <c r="X51" s="52"/>
      <c r="Y51" s="52"/>
      <c r="Z51" s="54">
        <f t="shared" si="0"/>
        <v>0</v>
      </c>
      <c r="AA51" s="54">
        <f t="shared" si="1"/>
        <v>0</v>
      </c>
      <c r="AB51" s="55">
        <f t="shared" si="2"/>
        <v>0</v>
      </c>
      <c r="AC51" s="55">
        <f t="shared" si="3"/>
        <v>0</v>
      </c>
      <c r="AD51" s="56"/>
      <c r="AE51" s="57"/>
      <c r="AF51" s="57"/>
      <c r="AG51" s="57"/>
      <c r="AH51" s="57"/>
      <c r="AI51" s="57"/>
      <c r="AJ51" s="58">
        <f t="shared" si="4"/>
        <v>0</v>
      </c>
      <c r="AK51" s="59"/>
      <c r="AL51" s="59"/>
      <c r="AM51" s="60">
        <f t="shared" si="5"/>
        <v>0</v>
      </c>
      <c r="AN51" s="60">
        <f t="shared" si="9"/>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P4:AP6"/>
    <mergeCell ref="X5:Y5"/>
    <mergeCell ref="Z5:AA5"/>
    <mergeCell ref="AB4:AC5"/>
    <mergeCell ref="R4:AA4"/>
    <mergeCell ref="AK4:AM4"/>
    <mergeCell ref="AN4:AN6"/>
    <mergeCell ref="AM5:AM6"/>
    <mergeCell ref="AO4:AO6"/>
    <mergeCell ref="AH5:AH6"/>
    <mergeCell ref="AL5:AL6"/>
    <mergeCell ref="AK5:AK6"/>
    <mergeCell ref="F5:G5"/>
    <mergeCell ref="P5:Q5"/>
    <mergeCell ref="D5:E5"/>
    <mergeCell ref="AD4:AJ4"/>
    <mergeCell ref="T5:U5"/>
    <mergeCell ref="AE5:AE6"/>
    <mergeCell ref="A2:H2"/>
    <mergeCell ref="AJ5:AJ6"/>
    <mergeCell ref="R5:S5"/>
    <mergeCell ref="AD5:AD6"/>
    <mergeCell ref="AF5:AF6"/>
    <mergeCell ref="A4:A6"/>
    <mergeCell ref="C4:C6"/>
    <mergeCell ref="N5:O5"/>
    <mergeCell ref="H5:I5"/>
    <mergeCell ref="J5:K5"/>
    <mergeCell ref="AG5:AG6"/>
    <mergeCell ref="V5:W5"/>
    <mergeCell ref="D4:Q4"/>
    <mergeCell ref="L5:M5"/>
    <mergeCell ref="B4:B6"/>
    <mergeCell ref="AI5:AI6"/>
  </mergeCells>
  <phoneticPr fontId="62" type="noConversion"/>
  <conditionalFormatting sqref="B7:B51">
    <cfRule type="expression" dxfId="1407" priority="66">
      <formula>AND(NOT(ISBLANK($A7)),ISBLANK(B7))</formula>
    </cfRule>
  </conditionalFormatting>
  <conditionalFormatting sqref="C7:C51">
    <cfRule type="expression" dxfId="1406" priority="65">
      <formula>AND(NOT(ISBLANK(A7)),ISBLANK(C7))</formula>
    </cfRule>
  </conditionalFormatting>
  <conditionalFormatting sqref="D7:D11 F7:F11 H7:H11 J7:J11 L7:L11 N7:N11 V7:V9 R9:R10 X7:X9 T9:T10 D15:D51 N13 L13 J13 H13 F13 D13">
    <cfRule type="expression" dxfId="1405" priority="64">
      <formula>AND(NOT(ISBLANK(E7)),ISBLANK(D7))</formula>
    </cfRule>
  </conditionalFormatting>
  <conditionalFormatting sqref="E7:E11 G7:G11 I7:I11 K7:K11 M7:M11 O7:O11 W7:W9 S9:S10 Y7:Y9 U9:U10 E15:E51 O13 M13 K13 I13 G13 E13">
    <cfRule type="expression" dxfId="1404" priority="63">
      <formula>AND(NOT(ISBLANK(D7)),ISBLANK(E7))</formula>
    </cfRule>
  </conditionalFormatting>
  <conditionalFormatting sqref="F15:F51">
    <cfRule type="expression" dxfId="1403" priority="62">
      <formula>AND(NOT(ISBLANK(G15)),ISBLANK(F15))</formula>
    </cfRule>
  </conditionalFormatting>
  <conditionalFormatting sqref="G15:G51">
    <cfRule type="expression" dxfId="1402" priority="61">
      <formula>AND(NOT(ISBLANK(F15)),ISBLANK(G15))</formula>
    </cfRule>
  </conditionalFormatting>
  <conditionalFormatting sqref="H15:H51">
    <cfRule type="expression" dxfId="1401" priority="60">
      <formula>AND(NOT(ISBLANK(I15)),ISBLANK(H15))</formula>
    </cfRule>
  </conditionalFormatting>
  <conditionalFormatting sqref="I15:I51">
    <cfRule type="expression" dxfId="1400" priority="59">
      <formula>AND(NOT(ISBLANK(H15)),ISBLANK(I15))</formula>
    </cfRule>
  </conditionalFormatting>
  <conditionalFormatting sqref="J15:J51">
    <cfRule type="expression" dxfId="1399" priority="58">
      <formula>AND(NOT(ISBLANK(K15)),ISBLANK(J15))</formula>
    </cfRule>
  </conditionalFormatting>
  <conditionalFormatting sqref="K15:K51">
    <cfRule type="expression" dxfId="1398" priority="57">
      <formula>AND(NOT(ISBLANK(J15)),ISBLANK(K15))</formula>
    </cfRule>
  </conditionalFormatting>
  <conditionalFormatting sqref="L15:L51">
    <cfRule type="expression" dxfId="1397" priority="56">
      <formula>AND(NOT(ISBLANK(M15)),ISBLANK(L15))</formula>
    </cfRule>
  </conditionalFormatting>
  <conditionalFormatting sqref="M15:M51">
    <cfRule type="expression" dxfId="1396" priority="55">
      <formula>AND(NOT(ISBLANK(L15)),ISBLANK(M15))</formula>
    </cfRule>
  </conditionalFormatting>
  <conditionalFormatting sqref="N15:N51">
    <cfRule type="expression" dxfId="1395" priority="54">
      <formula>AND(NOT(ISBLANK(O15)),ISBLANK(N15))</formula>
    </cfRule>
  </conditionalFormatting>
  <conditionalFormatting sqref="O15:O51">
    <cfRule type="expression" dxfId="1394" priority="53">
      <formula>AND(NOT(ISBLANK(N15)),ISBLANK(O15))</formula>
    </cfRule>
  </conditionalFormatting>
  <conditionalFormatting sqref="R15:R51 R7:Y7 R13:Y13">
    <cfRule type="expression" dxfId="1393" priority="52">
      <formula>AND(NOT(ISBLANK(S7)),ISBLANK(R7))</formula>
    </cfRule>
  </conditionalFormatting>
  <conditionalFormatting sqref="S7 S13 S15:S51">
    <cfRule type="expression" dxfId="1392" priority="51">
      <formula>AND(NOT(ISBLANK(R7)),ISBLANK(S7))</formula>
    </cfRule>
  </conditionalFormatting>
  <conditionalFormatting sqref="T7 T13 T15:T51">
    <cfRule type="expression" dxfId="1391" priority="50">
      <formula>AND(NOT(ISBLANK(U7)),ISBLANK(T7))</formula>
    </cfRule>
  </conditionalFormatting>
  <conditionalFormatting sqref="U7 U13 U15:U51">
    <cfRule type="expression" dxfId="1390" priority="49">
      <formula>AND(NOT(ISBLANK(T7)),ISBLANK(U7))</formula>
    </cfRule>
  </conditionalFormatting>
  <conditionalFormatting sqref="V10 V13 V15:V51">
    <cfRule type="expression" dxfId="1389" priority="48">
      <formula>AND(NOT(ISBLANK(W10)),ISBLANK(V10))</formula>
    </cfRule>
  </conditionalFormatting>
  <conditionalFormatting sqref="W10 W13 W15:W51">
    <cfRule type="expression" dxfId="1388" priority="47">
      <formula>AND(NOT(ISBLANK(V10)),ISBLANK(W10))</formula>
    </cfRule>
  </conditionalFormatting>
  <conditionalFormatting sqref="X10 X13 X15:X51">
    <cfRule type="expression" dxfId="1387" priority="46">
      <formula>AND(NOT(ISBLANK(Y10)),ISBLANK(X10))</formula>
    </cfRule>
  </conditionalFormatting>
  <conditionalFormatting sqref="Y10 Y13 Y15:Y51">
    <cfRule type="expression" dxfId="1386" priority="45">
      <formula>AND(NOT(ISBLANK(X10)),ISBLANK(Y10))</formula>
    </cfRule>
  </conditionalFormatting>
  <conditionalFormatting sqref="R11 T11 V11 X11">
    <cfRule type="expression" dxfId="1385" priority="89" stopIfTrue="1">
      <formula>AND(NOT(ISBLANK(S11)),ISBLANK(R11))</formula>
    </cfRule>
  </conditionalFormatting>
  <conditionalFormatting sqref="S11 U11 W11 Y11">
    <cfRule type="expression" dxfId="1384" priority="90" stopIfTrue="1">
      <formula>AND(NOT(ISBLANK(R11)),ISBLANK(S11))</formula>
    </cfRule>
  </conditionalFormatting>
  <conditionalFormatting sqref="R8:Y8">
    <cfRule type="expression" dxfId="1383" priority="44">
      <formula>AND(NOT(ISBLANK(S8)),ISBLANK(R8))</formula>
    </cfRule>
  </conditionalFormatting>
  <conditionalFormatting sqref="S8">
    <cfRule type="expression" dxfId="1382" priority="43">
      <formula>AND(NOT(ISBLANK(R8)),ISBLANK(S8))</formula>
    </cfRule>
  </conditionalFormatting>
  <conditionalFormatting sqref="T8">
    <cfRule type="expression" dxfId="1381" priority="42">
      <formula>AND(NOT(ISBLANK(U8)),ISBLANK(T8))</formula>
    </cfRule>
  </conditionalFormatting>
  <conditionalFormatting sqref="U8">
    <cfRule type="expression" dxfId="1380" priority="41">
      <formula>AND(NOT(ISBLANK(T8)),ISBLANK(U8))</formula>
    </cfRule>
  </conditionalFormatting>
  <conditionalFormatting sqref="D14">
    <cfRule type="expression" dxfId="1379" priority="40">
      <formula>AND(NOT(ISBLANK(E14)),ISBLANK(D14))</formula>
    </cfRule>
  </conditionalFormatting>
  <conditionalFormatting sqref="E14">
    <cfRule type="expression" dxfId="1378" priority="39">
      <formula>AND(NOT(ISBLANK(D14)),ISBLANK(E14))</formula>
    </cfRule>
  </conditionalFormatting>
  <conditionalFormatting sqref="F14">
    <cfRule type="expression" dxfId="1377" priority="38">
      <formula>AND(NOT(ISBLANK(G14)),ISBLANK(F14))</formula>
    </cfRule>
  </conditionalFormatting>
  <conditionalFormatting sqref="G14">
    <cfRule type="expression" dxfId="1376" priority="37">
      <formula>AND(NOT(ISBLANK(F14)),ISBLANK(G14))</formula>
    </cfRule>
  </conditionalFormatting>
  <conditionalFormatting sqref="H14">
    <cfRule type="expression" dxfId="1375" priority="36">
      <formula>AND(NOT(ISBLANK(I14)),ISBLANK(H14))</formula>
    </cfRule>
  </conditionalFormatting>
  <conditionalFormatting sqref="I14">
    <cfRule type="expression" dxfId="1374" priority="35">
      <formula>AND(NOT(ISBLANK(H14)),ISBLANK(I14))</formula>
    </cfRule>
  </conditionalFormatting>
  <conditionalFormatting sqref="J14">
    <cfRule type="expression" dxfId="1373" priority="34">
      <formula>AND(NOT(ISBLANK(K14)),ISBLANK(J14))</formula>
    </cfRule>
  </conditionalFormatting>
  <conditionalFormatting sqref="K14">
    <cfRule type="expression" dxfId="1372" priority="33">
      <formula>AND(NOT(ISBLANK(J14)),ISBLANK(K14))</formula>
    </cfRule>
  </conditionalFormatting>
  <conditionalFormatting sqref="L14">
    <cfRule type="expression" dxfId="1371" priority="32">
      <formula>AND(NOT(ISBLANK(M14)),ISBLANK(L14))</formula>
    </cfRule>
  </conditionalFormatting>
  <conditionalFormatting sqref="M14">
    <cfRule type="expression" dxfId="1370" priority="31">
      <formula>AND(NOT(ISBLANK(L14)),ISBLANK(M14))</formula>
    </cfRule>
  </conditionalFormatting>
  <conditionalFormatting sqref="N14">
    <cfRule type="expression" dxfId="1369" priority="30">
      <formula>AND(NOT(ISBLANK(O14)),ISBLANK(N14))</formula>
    </cfRule>
  </conditionalFormatting>
  <conditionalFormatting sqref="O14">
    <cfRule type="expression" dxfId="1368" priority="29">
      <formula>AND(NOT(ISBLANK(N14)),ISBLANK(O14))</formula>
    </cfRule>
  </conditionalFormatting>
  <conditionalFormatting sqref="R14:Y14">
    <cfRule type="expression" dxfId="1367" priority="28">
      <formula>AND(NOT(ISBLANK(S14)),ISBLANK(R14))</formula>
    </cfRule>
  </conditionalFormatting>
  <conditionalFormatting sqref="S14">
    <cfRule type="expression" dxfId="1366" priority="27">
      <formula>AND(NOT(ISBLANK(R14)),ISBLANK(S14))</formula>
    </cfRule>
  </conditionalFormatting>
  <conditionalFormatting sqref="T14">
    <cfRule type="expression" dxfId="1365" priority="26">
      <formula>AND(NOT(ISBLANK(U14)),ISBLANK(T14))</formula>
    </cfRule>
  </conditionalFormatting>
  <conditionalFormatting sqref="U14">
    <cfRule type="expression" dxfId="1364" priority="25">
      <formula>AND(NOT(ISBLANK(T14)),ISBLANK(U14))</formula>
    </cfRule>
  </conditionalFormatting>
  <conditionalFormatting sqref="V14">
    <cfRule type="expression" dxfId="1363" priority="24">
      <formula>AND(NOT(ISBLANK(W14)),ISBLANK(V14))</formula>
    </cfRule>
  </conditionalFormatting>
  <conditionalFormatting sqref="W14">
    <cfRule type="expression" dxfId="1362" priority="23">
      <formula>AND(NOT(ISBLANK(V14)),ISBLANK(W14))</formula>
    </cfRule>
  </conditionalFormatting>
  <conditionalFormatting sqref="X14">
    <cfRule type="expression" dxfId="1361" priority="22">
      <formula>AND(NOT(ISBLANK(Y14)),ISBLANK(X14))</formula>
    </cfRule>
  </conditionalFormatting>
  <conditionalFormatting sqref="Y14">
    <cfRule type="expression" dxfId="1360" priority="21">
      <formula>AND(NOT(ISBLANK(X14)),ISBLANK(Y14))</formula>
    </cfRule>
  </conditionalFormatting>
  <conditionalFormatting sqref="D12">
    <cfRule type="expression" dxfId="1359" priority="20">
      <formula>AND(NOT(ISBLANK(E12)),ISBLANK(D12))</formula>
    </cfRule>
  </conditionalFormatting>
  <conditionalFormatting sqref="E12">
    <cfRule type="expression" dxfId="1358" priority="19">
      <formula>AND(NOT(ISBLANK(D12)),ISBLANK(E12))</formula>
    </cfRule>
  </conditionalFormatting>
  <conditionalFormatting sqref="F12">
    <cfRule type="expression" dxfId="1357" priority="18">
      <formula>AND(NOT(ISBLANK(G12)),ISBLANK(F12))</formula>
    </cfRule>
  </conditionalFormatting>
  <conditionalFormatting sqref="G12">
    <cfRule type="expression" dxfId="1356" priority="17">
      <formula>AND(NOT(ISBLANK(F12)),ISBLANK(G12))</formula>
    </cfRule>
  </conditionalFormatting>
  <conditionalFormatting sqref="H12">
    <cfRule type="expression" dxfId="1355" priority="16">
      <formula>AND(NOT(ISBLANK(I12)),ISBLANK(H12))</formula>
    </cfRule>
  </conditionalFormatting>
  <conditionalFormatting sqref="I12">
    <cfRule type="expression" dxfId="1354" priority="15">
      <formula>AND(NOT(ISBLANK(H12)),ISBLANK(I12))</formula>
    </cfRule>
  </conditionalFormatting>
  <conditionalFormatting sqref="J12">
    <cfRule type="expression" dxfId="1353" priority="14">
      <formula>AND(NOT(ISBLANK(K12)),ISBLANK(J12))</formula>
    </cfRule>
  </conditionalFormatting>
  <conditionalFormatting sqref="K12">
    <cfRule type="expression" dxfId="1352" priority="13">
      <formula>AND(NOT(ISBLANK(J12)),ISBLANK(K12))</formula>
    </cfRule>
  </conditionalFormatting>
  <conditionalFormatting sqref="L12">
    <cfRule type="expression" dxfId="1351" priority="12">
      <formula>AND(NOT(ISBLANK(M12)),ISBLANK(L12))</formula>
    </cfRule>
  </conditionalFormatting>
  <conditionalFormatting sqref="M12">
    <cfRule type="expression" dxfId="1350" priority="11">
      <formula>AND(NOT(ISBLANK(L12)),ISBLANK(M12))</formula>
    </cfRule>
  </conditionalFormatting>
  <conditionalFormatting sqref="N12">
    <cfRule type="expression" dxfId="1349" priority="10">
      <formula>AND(NOT(ISBLANK(O12)),ISBLANK(N12))</formula>
    </cfRule>
  </conditionalFormatting>
  <conditionalFormatting sqref="O12">
    <cfRule type="expression" dxfId="1348" priority="9">
      <formula>AND(NOT(ISBLANK(N12)),ISBLANK(O12))</formula>
    </cfRule>
  </conditionalFormatting>
  <conditionalFormatting sqref="R12">
    <cfRule type="expression" dxfId="1347" priority="8">
      <formula>AND(NOT(ISBLANK(S12)),ISBLANK(R12))</formula>
    </cfRule>
  </conditionalFormatting>
  <conditionalFormatting sqref="S12">
    <cfRule type="expression" dxfId="1346" priority="7">
      <formula>AND(NOT(ISBLANK(R12)),ISBLANK(S12))</formula>
    </cfRule>
  </conditionalFormatting>
  <conditionalFormatting sqref="T12">
    <cfRule type="expression" dxfId="1345" priority="6">
      <formula>AND(NOT(ISBLANK(U12)),ISBLANK(T12))</formula>
    </cfRule>
  </conditionalFormatting>
  <conditionalFormatting sqref="U12">
    <cfRule type="expression" dxfId="1344" priority="5">
      <formula>AND(NOT(ISBLANK(T12)),ISBLANK(U12))</formula>
    </cfRule>
  </conditionalFormatting>
  <conditionalFormatting sqref="V12">
    <cfRule type="expression" dxfId="1343" priority="4">
      <formula>AND(NOT(ISBLANK(W12)),ISBLANK(V12))</formula>
    </cfRule>
  </conditionalFormatting>
  <conditionalFormatting sqref="W12">
    <cfRule type="expression" dxfId="1342" priority="3">
      <formula>AND(NOT(ISBLANK(V12)),ISBLANK(W12))</formula>
    </cfRule>
  </conditionalFormatting>
  <conditionalFormatting sqref="X12">
    <cfRule type="expression" dxfId="1341" priority="2">
      <formula>AND(NOT(ISBLANK(Y12)),ISBLANK(X12))</formula>
    </cfRule>
  </conditionalFormatting>
  <conditionalFormatting sqref="Y12">
    <cfRule type="expression" dxfId="1340" priority="1">
      <formula>AND(NOT(ISBLANK(X12)),ISBLANK(Y12))</formula>
    </cfRule>
  </conditionalFormatting>
  <dataValidations xWindow="327" yWindow="848" count="7">
    <dataValidation operator="lessThanOrEqual" allowBlank="1" showInputMessage="1" showErrorMessage="1" error="FTE cannot be greater than Headcount_x000a_" sqref="AO4:AP4 AB4 P5 A4:C4 R4 R52:AN65535 A52:O65535 P7:Q65535 AB6:AC51 AQ1:IV1048576 AO7:AP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D7:AI51 AK7:AL51">
      <formula1>0</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D18" sqref="D18"/>
      <selection pane="topRight" activeCell="D18" sqref="D18"/>
      <selection pane="bottomLeft" activeCell="D18" sqref="D18"/>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12" t="s">
        <v>2</v>
      </c>
      <c r="E6" s="112" t="s">
        <v>11</v>
      </c>
      <c r="F6" s="112" t="s">
        <v>2</v>
      </c>
      <c r="G6" s="112" t="s">
        <v>11</v>
      </c>
      <c r="H6" s="112" t="s">
        <v>2</v>
      </c>
      <c r="I6" s="112" t="s">
        <v>11</v>
      </c>
      <c r="J6" s="112" t="s">
        <v>2</v>
      </c>
      <c r="K6" s="112" t="s">
        <v>11</v>
      </c>
      <c r="L6" s="112" t="s">
        <v>2</v>
      </c>
      <c r="M6" s="112" t="s">
        <v>11</v>
      </c>
      <c r="N6" s="112" t="s">
        <v>2</v>
      </c>
      <c r="O6" s="112" t="s">
        <v>11</v>
      </c>
      <c r="P6" s="112" t="s">
        <v>2</v>
      </c>
      <c r="Q6" s="112" t="s">
        <v>11</v>
      </c>
      <c r="R6" s="111" t="s">
        <v>2</v>
      </c>
      <c r="S6" s="111" t="s">
        <v>11</v>
      </c>
      <c r="T6" s="111" t="s">
        <v>2</v>
      </c>
      <c r="U6" s="111" t="s">
        <v>11</v>
      </c>
      <c r="V6" s="111" t="s">
        <v>2</v>
      </c>
      <c r="W6" s="111" t="s">
        <v>11</v>
      </c>
      <c r="X6" s="111" t="s">
        <v>2</v>
      </c>
      <c r="Y6" s="111" t="s">
        <v>11</v>
      </c>
      <c r="Z6" s="111" t="s">
        <v>2</v>
      </c>
      <c r="AA6" s="111" t="s">
        <v>11</v>
      </c>
      <c r="AB6" s="67" t="s">
        <v>2</v>
      </c>
      <c r="AC6" s="113" t="s">
        <v>11</v>
      </c>
      <c r="AD6" s="231"/>
      <c r="AE6" s="231"/>
      <c r="AF6" s="231"/>
      <c r="AG6" s="231"/>
      <c r="AH6" s="231"/>
      <c r="AI6" s="231"/>
      <c r="AJ6" s="234"/>
      <c r="AK6" s="231"/>
      <c r="AL6" s="231"/>
      <c r="AM6" s="231"/>
      <c r="AN6" s="227"/>
      <c r="AO6" s="231"/>
      <c r="AP6" s="231"/>
    </row>
    <row r="7" spans="1:42" ht="30" x14ac:dyDescent="0.2">
      <c r="A7" s="64" t="s">
        <v>55</v>
      </c>
      <c r="B7" s="20" t="s">
        <v>139</v>
      </c>
      <c r="C7" s="20" t="s">
        <v>55</v>
      </c>
      <c r="D7" s="133">
        <v>10034</v>
      </c>
      <c r="E7" s="133">
        <v>9580.5781081081113</v>
      </c>
      <c r="F7" s="133">
        <v>5516</v>
      </c>
      <c r="G7" s="133">
        <v>5386.0648648648603</v>
      </c>
      <c r="H7" s="133">
        <v>8265</v>
      </c>
      <c r="I7" s="133">
        <v>8096.0827027027008</v>
      </c>
      <c r="J7" s="133">
        <v>1432</v>
      </c>
      <c r="K7" s="133">
        <v>1410.3521621621601</v>
      </c>
      <c r="L7" s="133">
        <v>189</v>
      </c>
      <c r="M7" s="133">
        <v>186.937837837838</v>
      </c>
      <c r="N7" s="133">
        <f>9704+1932</f>
        <v>11636</v>
      </c>
      <c r="O7" s="133">
        <f>9373.62+1932</f>
        <v>11305.62</v>
      </c>
      <c r="P7" s="53">
        <f>SUM(D7,F7,H7,J7,L7,N7)</f>
        <v>37072</v>
      </c>
      <c r="Q7" s="53">
        <f>SUM(E7,G7,I7,K7,M7,O7)</f>
        <v>35965.635675675672</v>
      </c>
      <c r="R7" s="133">
        <v>42</v>
      </c>
      <c r="S7" s="133">
        <v>42</v>
      </c>
      <c r="T7" s="133">
        <v>251</v>
      </c>
      <c r="U7" s="133">
        <v>249</v>
      </c>
      <c r="V7" s="134">
        <v>169</v>
      </c>
      <c r="W7" s="134">
        <v>168.121081081081</v>
      </c>
      <c r="X7" s="134">
        <v>31</v>
      </c>
      <c r="Y7" s="134">
        <v>31</v>
      </c>
      <c r="Z7" s="54">
        <f>SUM(R7,T7,V7,X7,)</f>
        <v>493</v>
      </c>
      <c r="AA7" s="90">
        <f>SUM(S7,U7,W7,Y7)</f>
        <v>490.121081081081</v>
      </c>
      <c r="AB7" s="55">
        <f>P7+Z7</f>
        <v>37565</v>
      </c>
      <c r="AC7" s="55">
        <f>Q7+AA7</f>
        <v>36455.756756756753</v>
      </c>
      <c r="AD7" s="87">
        <v>89104000</v>
      </c>
      <c r="AE7" s="88">
        <v>0</v>
      </c>
      <c r="AF7" s="88">
        <v>0</v>
      </c>
      <c r="AG7" s="88">
        <v>6441000</v>
      </c>
      <c r="AH7" s="88">
        <v>17326000</v>
      </c>
      <c r="AI7" s="88">
        <v>9295000</v>
      </c>
      <c r="AJ7" s="58">
        <f>SUM(AD7:AI7)</f>
        <v>122166000</v>
      </c>
      <c r="AK7" s="91">
        <v>7954000</v>
      </c>
      <c r="AL7" s="91">
        <v>1216000</v>
      </c>
      <c r="AM7" s="60">
        <f>SUM(AK7:AL7)</f>
        <v>9170000</v>
      </c>
      <c r="AN7" s="60">
        <f>SUM(AM7,AJ7)</f>
        <v>131336000</v>
      </c>
      <c r="AO7" s="51"/>
      <c r="AP7" s="51"/>
    </row>
    <row r="8" spans="1:42" ht="30" x14ac:dyDescent="0.2">
      <c r="A8" s="64" t="s">
        <v>331</v>
      </c>
      <c r="B8" s="20" t="s">
        <v>139</v>
      </c>
      <c r="C8" s="20" t="s">
        <v>55</v>
      </c>
      <c r="D8" s="133">
        <v>752</v>
      </c>
      <c r="E8" s="133">
        <v>710.31108108108106</v>
      </c>
      <c r="F8" s="133">
        <v>1442</v>
      </c>
      <c r="G8" s="133">
        <v>1397.2037837837802</v>
      </c>
      <c r="H8" s="133">
        <v>5293</v>
      </c>
      <c r="I8" s="133">
        <v>5167.9948648648606</v>
      </c>
      <c r="J8" s="133">
        <v>1197</v>
      </c>
      <c r="K8" s="133">
        <v>1182.82513513514</v>
      </c>
      <c r="L8" s="133">
        <v>121</v>
      </c>
      <c r="M8" s="133">
        <v>119.80567567567601</v>
      </c>
      <c r="N8" s="133">
        <f>1079+30</f>
        <v>1109</v>
      </c>
      <c r="O8" s="133">
        <f>1072.62+30</f>
        <v>1102.6199999999999</v>
      </c>
      <c r="P8" s="53">
        <f>SUM(D8,F8,H8,J8,L8,N8)</f>
        <v>9914</v>
      </c>
      <c r="Q8" s="53">
        <f>SUM(E8,G8,I8,K8,M8,O8)</f>
        <v>9680.7605405405375</v>
      </c>
      <c r="R8" s="133">
        <v>31</v>
      </c>
      <c r="S8" s="133">
        <v>31</v>
      </c>
      <c r="T8" s="133">
        <v>288</v>
      </c>
      <c r="U8" s="133">
        <v>288</v>
      </c>
      <c r="V8" s="134">
        <v>7</v>
      </c>
      <c r="W8" s="134">
        <v>7</v>
      </c>
      <c r="X8" s="134">
        <v>0</v>
      </c>
      <c r="Y8" s="134">
        <v>0</v>
      </c>
      <c r="Z8" s="54">
        <f t="shared" ref="Z8:Z51" si="0">SUM(R8,T8,V8,X8,)</f>
        <v>326</v>
      </c>
      <c r="AA8" s="54">
        <f t="shared" ref="AA8:AA51" si="1">SUM(S8,U8,W8,Y8)</f>
        <v>326</v>
      </c>
      <c r="AB8" s="55">
        <f t="shared" ref="AB8:AC51" si="2">P8+Z8</f>
        <v>10240</v>
      </c>
      <c r="AC8" s="55">
        <f t="shared" si="2"/>
        <v>10006.760540540537</v>
      </c>
      <c r="AD8" s="87">
        <v>28568000</v>
      </c>
      <c r="AE8" s="88">
        <v>0</v>
      </c>
      <c r="AF8" s="88">
        <v>0</v>
      </c>
      <c r="AG8" s="88">
        <v>568000</v>
      </c>
      <c r="AH8" s="88">
        <v>5802000</v>
      </c>
      <c r="AI8" s="88">
        <v>2954000</v>
      </c>
      <c r="AJ8" s="58">
        <f t="shared" ref="AJ8:AJ51" si="3">SUM(AD8:AI8)</f>
        <v>37892000</v>
      </c>
      <c r="AK8" s="91">
        <v>2836000</v>
      </c>
      <c r="AL8" s="91">
        <v>2774000</v>
      </c>
      <c r="AM8" s="60">
        <f t="shared" ref="AM8:AM51" si="4">SUM(AK8:AL8)</f>
        <v>5610000</v>
      </c>
      <c r="AN8" s="60">
        <f t="shared" ref="AN8:AN44" si="5">SUM(AM8,AJ8)</f>
        <v>43502000</v>
      </c>
      <c r="AO8" s="4"/>
      <c r="AP8" s="4"/>
    </row>
    <row r="9" spans="1:42" ht="30" x14ac:dyDescent="0.2">
      <c r="A9" s="20" t="s">
        <v>294</v>
      </c>
      <c r="B9" s="20" t="s">
        <v>68</v>
      </c>
      <c r="C9" s="20" t="s">
        <v>55</v>
      </c>
      <c r="D9" s="102">
        <v>193</v>
      </c>
      <c r="E9" s="86">
        <v>187.92</v>
      </c>
      <c r="F9" s="102">
        <v>223</v>
      </c>
      <c r="G9" s="86">
        <v>214.38</v>
      </c>
      <c r="H9" s="102">
        <v>1687</v>
      </c>
      <c r="I9" s="86">
        <v>1624.27</v>
      </c>
      <c r="J9" s="102">
        <v>1527</v>
      </c>
      <c r="K9" s="86">
        <v>1453.7</v>
      </c>
      <c r="L9" s="102">
        <v>33</v>
      </c>
      <c r="M9" s="86">
        <v>29.72</v>
      </c>
      <c r="N9" s="102">
        <v>0</v>
      </c>
      <c r="O9" s="102">
        <v>0</v>
      </c>
      <c r="P9" s="53">
        <f t="shared" ref="P9:Q51" si="6">SUM(D9,F9,H9,J9,L9,N9)</f>
        <v>3663</v>
      </c>
      <c r="Q9" s="53">
        <f t="shared" si="6"/>
        <v>3509.99</v>
      </c>
      <c r="R9" s="102">
        <v>0</v>
      </c>
      <c r="S9" s="102">
        <v>0</v>
      </c>
      <c r="T9" s="102">
        <v>0</v>
      </c>
      <c r="U9" s="102">
        <v>0</v>
      </c>
      <c r="V9" s="102">
        <v>151</v>
      </c>
      <c r="W9" s="86">
        <v>142.5</v>
      </c>
      <c r="X9" s="102">
        <v>0</v>
      </c>
      <c r="Y9" s="102">
        <v>0</v>
      </c>
      <c r="Z9" s="54">
        <f t="shared" si="0"/>
        <v>151</v>
      </c>
      <c r="AA9" s="90">
        <f t="shared" si="1"/>
        <v>142.5</v>
      </c>
      <c r="AB9" s="55">
        <f t="shared" si="2"/>
        <v>3814</v>
      </c>
      <c r="AC9" s="55">
        <f t="shared" si="2"/>
        <v>3652.49</v>
      </c>
      <c r="AD9" s="87">
        <v>10908195.439999999</v>
      </c>
      <c r="AE9" s="88">
        <v>89148.05</v>
      </c>
      <c r="AF9" s="88">
        <v>153650</v>
      </c>
      <c r="AG9" s="88">
        <v>364932.18</v>
      </c>
      <c r="AH9" s="88">
        <v>2334299.4900000002</v>
      </c>
      <c r="AI9" s="88">
        <v>1260761.07</v>
      </c>
      <c r="AJ9" s="93">
        <f t="shared" si="3"/>
        <v>15110986.23</v>
      </c>
      <c r="AK9" s="91">
        <v>965811.27</v>
      </c>
      <c r="AL9" s="91">
        <v>0</v>
      </c>
      <c r="AM9" s="92">
        <f t="shared" si="4"/>
        <v>965811.27</v>
      </c>
      <c r="AN9" s="92">
        <f t="shared" si="5"/>
        <v>16076797.5</v>
      </c>
      <c r="AO9" s="4"/>
      <c r="AP9" s="4"/>
    </row>
    <row r="10" spans="1:42" ht="45" x14ac:dyDescent="0.2">
      <c r="A10" s="20" t="s">
        <v>192</v>
      </c>
      <c r="B10" s="20" t="s">
        <v>134</v>
      </c>
      <c r="C10" s="20" t="s">
        <v>55</v>
      </c>
      <c r="D10" s="100">
        <v>154</v>
      </c>
      <c r="E10" s="103">
        <v>152.91999999999999</v>
      </c>
      <c r="F10" s="102">
        <v>279</v>
      </c>
      <c r="G10" s="103">
        <v>263.95</v>
      </c>
      <c r="H10" s="102">
        <v>405</v>
      </c>
      <c r="I10" s="103">
        <v>392.39</v>
      </c>
      <c r="J10" s="102">
        <v>56</v>
      </c>
      <c r="K10" s="86">
        <v>55.61</v>
      </c>
      <c r="L10" s="102">
        <v>3</v>
      </c>
      <c r="M10" s="102">
        <v>3</v>
      </c>
      <c r="N10" s="102">
        <v>0</v>
      </c>
      <c r="O10" s="102">
        <v>0</v>
      </c>
      <c r="P10" s="53">
        <f t="shared" si="6"/>
        <v>897</v>
      </c>
      <c r="Q10" s="53">
        <f t="shared" si="6"/>
        <v>867.87</v>
      </c>
      <c r="R10" s="102">
        <v>20</v>
      </c>
      <c r="S10" s="102">
        <v>20</v>
      </c>
      <c r="T10" s="102">
        <v>0</v>
      </c>
      <c r="U10" s="102">
        <v>0</v>
      </c>
      <c r="V10" s="102">
        <v>48</v>
      </c>
      <c r="W10" s="86">
        <v>47.2</v>
      </c>
      <c r="X10" s="102">
        <v>0</v>
      </c>
      <c r="Y10" s="102">
        <v>0</v>
      </c>
      <c r="Z10" s="54">
        <f t="shared" si="0"/>
        <v>68</v>
      </c>
      <c r="AA10" s="90">
        <f t="shared" si="1"/>
        <v>67.2</v>
      </c>
      <c r="AB10" s="55">
        <f t="shared" si="2"/>
        <v>965</v>
      </c>
      <c r="AC10" s="55">
        <f t="shared" si="2"/>
        <v>935.07</v>
      </c>
      <c r="AD10" s="87">
        <v>2224763</v>
      </c>
      <c r="AE10" s="88">
        <v>56664</v>
      </c>
      <c r="AF10" s="88">
        <v>750</v>
      </c>
      <c r="AG10" s="88">
        <v>79063</v>
      </c>
      <c r="AH10" s="88">
        <v>472215</v>
      </c>
      <c r="AI10" s="88">
        <v>239533</v>
      </c>
      <c r="AJ10" s="93">
        <f t="shared" si="3"/>
        <v>3072988</v>
      </c>
      <c r="AK10" s="94">
        <v>421311</v>
      </c>
      <c r="AL10" s="101">
        <v>0</v>
      </c>
      <c r="AM10" s="92">
        <f t="shared" si="4"/>
        <v>421311</v>
      </c>
      <c r="AN10" s="92">
        <f t="shared" si="5"/>
        <v>3494299</v>
      </c>
      <c r="AO10" s="51"/>
      <c r="AP10" s="4"/>
    </row>
    <row r="11" spans="1:42" ht="45" x14ac:dyDescent="0.2">
      <c r="A11" s="20" t="s">
        <v>195</v>
      </c>
      <c r="B11" s="20" t="s">
        <v>134</v>
      </c>
      <c r="C11" s="20" t="s">
        <v>55</v>
      </c>
      <c r="D11" s="102">
        <v>0</v>
      </c>
      <c r="E11" s="102">
        <v>0</v>
      </c>
      <c r="F11" s="102">
        <v>0</v>
      </c>
      <c r="G11" s="102">
        <v>0</v>
      </c>
      <c r="H11" s="102">
        <v>0</v>
      </c>
      <c r="I11" s="102">
        <v>0</v>
      </c>
      <c r="J11" s="102">
        <v>0</v>
      </c>
      <c r="K11" s="102">
        <v>0</v>
      </c>
      <c r="L11" s="102">
        <v>0</v>
      </c>
      <c r="M11" s="102">
        <v>0</v>
      </c>
      <c r="N11" s="102">
        <v>175</v>
      </c>
      <c r="O11" s="102">
        <v>168</v>
      </c>
      <c r="P11" s="53">
        <f t="shared" si="6"/>
        <v>175</v>
      </c>
      <c r="Q11" s="53">
        <f t="shared" si="6"/>
        <v>168</v>
      </c>
      <c r="R11" s="102">
        <v>2</v>
      </c>
      <c r="S11" s="102">
        <v>2</v>
      </c>
      <c r="T11" s="102">
        <v>0</v>
      </c>
      <c r="U11" s="102">
        <v>0</v>
      </c>
      <c r="V11" s="102">
        <v>0</v>
      </c>
      <c r="W11" s="102">
        <v>0</v>
      </c>
      <c r="X11" s="102">
        <v>0</v>
      </c>
      <c r="Y11" s="102">
        <v>0</v>
      </c>
      <c r="Z11" s="54">
        <f t="shared" si="0"/>
        <v>2</v>
      </c>
      <c r="AA11" s="54">
        <f t="shared" si="1"/>
        <v>2</v>
      </c>
      <c r="AB11" s="55">
        <f t="shared" si="2"/>
        <v>177</v>
      </c>
      <c r="AC11" s="55">
        <f t="shared" si="2"/>
        <v>170</v>
      </c>
      <c r="AD11" s="87">
        <v>353752</v>
      </c>
      <c r="AE11" s="88">
        <v>5996</v>
      </c>
      <c r="AF11" s="88">
        <v>0</v>
      </c>
      <c r="AG11" s="99">
        <v>7613</v>
      </c>
      <c r="AH11" s="99">
        <v>16660</v>
      </c>
      <c r="AI11" s="99">
        <v>34076</v>
      </c>
      <c r="AJ11" s="58">
        <f t="shared" si="3"/>
        <v>418097</v>
      </c>
      <c r="AK11" s="94">
        <v>9694</v>
      </c>
      <c r="AL11" s="94">
        <v>0</v>
      </c>
      <c r="AM11" s="92">
        <f t="shared" si="4"/>
        <v>9694</v>
      </c>
      <c r="AN11" s="92">
        <f t="shared" si="5"/>
        <v>427791</v>
      </c>
      <c r="AO11" s="51"/>
      <c r="AP11" s="51"/>
    </row>
    <row r="12" spans="1:42" ht="45" x14ac:dyDescent="0.2">
      <c r="A12" s="20" t="s">
        <v>193</v>
      </c>
      <c r="B12" s="20" t="s">
        <v>134</v>
      </c>
      <c r="C12" s="20" t="s">
        <v>55</v>
      </c>
      <c r="D12" s="104">
        <v>0</v>
      </c>
      <c r="E12" s="105">
        <v>0</v>
      </c>
      <c r="F12" s="105">
        <v>0</v>
      </c>
      <c r="G12" s="105">
        <v>0</v>
      </c>
      <c r="H12" s="105">
        <v>3</v>
      </c>
      <c r="I12" s="105">
        <v>3</v>
      </c>
      <c r="J12" s="105">
        <v>3</v>
      </c>
      <c r="K12" s="105">
        <v>3</v>
      </c>
      <c r="L12" s="105">
        <v>1</v>
      </c>
      <c r="M12" s="105">
        <v>1</v>
      </c>
      <c r="N12" s="105">
        <v>30</v>
      </c>
      <c r="O12" s="106">
        <v>28.27</v>
      </c>
      <c r="P12" s="53">
        <f t="shared" si="6"/>
        <v>37</v>
      </c>
      <c r="Q12" s="53">
        <f t="shared" si="6"/>
        <v>35.269999999999996</v>
      </c>
      <c r="R12" s="105">
        <v>0</v>
      </c>
      <c r="S12" s="105">
        <v>0</v>
      </c>
      <c r="T12" s="105">
        <v>0</v>
      </c>
      <c r="U12" s="105">
        <v>0</v>
      </c>
      <c r="V12" s="105">
        <v>0</v>
      </c>
      <c r="W12" s="105">
        <v>0</v>
      </c>
      <c r="X12" s="105">
        <v>3</v>
      </c>
      <c r="Y12" s="106">
        <v>1.98</v>
      </c>
      <c r="Z12" s="54">
        <f t="shared" si="0"/>
        <v>3</v>
      </c>
      <c r="AA12" s="90">
        <f t="shared" si="1"/>
        <v>1.98</v>
      </c>
      <c r="AB12" s="55">
        <f t="shared" si="2"/>
        <v>40</v>
      </c>
      <c r="AC12" s="55">
        <f t="shared" si="2"/>
        <v>37.249999999999993</v>
      </c>
      <c r="AD12" s="107">
        <v>108422.64</v>
      </c>
      <c r="AE12" s="108">
        <v>7932.2</v>
      </c>
      <c r="AF12" s="108">
        <v>0</v>
      </c>
      <c r="AG12" s="108">
        <v>0</v>
      </c>
      <c r="AH12" s="108">
        <v>24223.48</v>
      </c>
      <c r="AI12" s="108">
        <v>12367.86</v>
      </c>
      <c r="AJ12" s="93">
        <f t="shared" si="3"/>
        <v>152946.18</v>
      </c>
      <c r="AK12" s="110">
        <v>18400</v>
      </c>
      <c r="AL12" s="110">
        <v>0</v>
      </c>
      <c r="AM12" s="60">
        <f t="shared" si="4"/>
        <v>18400</v>
      </c>
      <c r="AN12" s="60">
        <f t="shared" si="5"/>
        <v>171346.18</v>
      </c>
      <c r="AO12" s="4"/>
      <c r="AP12" s="4"/>
    </row>
    <row r="13" spans="1:42" ht="45" x14ac:dyDescent="0.2">
      <c r="A13" s="20" t="s">
        <v>194</v>
      </c>
      <c r="B13" s="20" t="s">
        <v>134</v>
      </c>
      <c r="C13" s="20" t="s">
        <v>55</v>
      </c>
      <c r="D13" s="100">
        <v>241</v>
      </c>
      <c r="E13" s="86">
        <v>118.83</v>
      </c>
      <c r="F13" s="102">
        <v>69</v>
      </c>
      <c r="G13" s="86">
        <v>66.540000000000006</v>
      </c>
      <c r="H13" s="102">
        <v>38</v>
      </c>
      <c r="I13" s="86">
        <v>37.4</v>
      </c>
      <c r="J13" s="102">
        <v>0</v>
      </c>
      <c r="K13" s="102">
        <v>0</v>
      </c>
      <c r="L13" s="102">
        <v>4</v>
      </c>
      <c r="M13" s="102">
        <v>4</v>
      </c>
      <c r="N13" s="102">
        <v>0</v>
      </c>
      <c r="O13" s="102">
        <v>0</v>
      </c>
      <c r="P13" s="53">
        <f t="shared" si="6"/>
        <v>352</v>
      </c>
      <c r="Q13" s="53">
        <f t="shared" si="6"/>
        <v>226.77</v>
      </c>
      <c r="R13" s="102">
        <v>1</v>
      </c>
      <c r="S13" s="86">
        <v>1</v>
      </c>
      <c r="T13" s="102">
        <v>0</v>
      </c>
      <c r="U13" s="102">
        <v>0</v>
      </c>
      <c r="V13" s="102">
        <v>0</v>
      </c>
      <c r="W13" s="102">
        <v>0</v>
      </c>
      <c r="X13" s="102">
        <v>2</v>
      </c>
      <c r="Y13" s="102">
        <v>2</v>
      </c>
      <c r="Z13" s="54">
        <f t="shared" si="0"/>
        <v>3</v>
      </c>
      <c r="AA13" s="54">
        <f t="shared" si="1"/>
        <v>3</v>
      </c>
      <c r="AB13" s="55">
        <f t="shared" si="2"/>
        <v>355</v>
      </c>
      <c r="AC13" s="55">
        <f t="shared" si="2"/>
        <v>229.77</v>
      </c>
      <c r="AD13" s="87">
        <v>463049.92</v>
      </c>
      <c r="AE13" s="88">
        <v>0</v>
      </c>
      <c r="AF13" s="88">
        <v>0</v>
      </c>
      <c r="AG13" s="88">
        <v>0</v>
      </c>
      <c r="AH13" s="88">
        <v>29551.46</v>
      </c>
      <c r="AI13" s="88">
        <v>31790</v>
      </c>
      <c r="AJ13" s="93">
        <f t="shared" si="3"/>
        <v>524391.38</v>
      </c>
      <c r="AK13" s="59">
        <v>1496</v>
      </c>
      <c r="AL13" s="91">
        <v>7193.84</v>
      </c>
      <c r="AM13" s="92">
        <f t="shared" si="4"/>
        <v>8689.84</v>
      </c>
      <c r="AN13" s="92">
        <f t="shared" si="5"/>
        <v>533081.22</v>
      </c>
      <c r="AO13" s="4"/>
      <c r="AP13" s="4"/>
    </row>
    <row r="14" spans="1:42" ht="30" x14ac:dyDescent="0.2">
      <c r="A14" s="64" t="s">
        <v>327</v>
      </c>
      <c r="B14" s="20" t="s">
        <v>68</v>
      </c>
      <c r="C14" s="20" t="s">
        <v>55</v>
      </c>
      <c r="D14" s="100">
        <v>74</v>
      </c>
      <c r="E14" s="86">
        <v>71.310812999999996</v>
      </c>
      <c r="F14" s="102">
        <v>307</v>
      </c>
      <c r="G14" s="86">
        <v>297.95405399999999</v>
      </c>
      <c r="H14" s="102">
        <v>41</v>
      </c>
      <c r="I14" s="102">
        <v>41</v>
      </c>
      <c r="J14" s="102">
        <v>12</v>
      </c>
      <c r="K14" s="102">
        <v>12</v>
      </c>
      <c r="L14" s="102">
        <v>1</v>
      </c>
      <c r="M14" s="102">
        <v>1</v>
      </c>
      <c r="N14" s="102">
        <v>0</v>
      </c>
      <c r="O14" s="102">
        <v>0</v>
      </c>
      <c r="P14" s="53">
        <f t="shared" si="6"/>
        <v>435</v>
      </c>
      <c r="Q14" s="53">
        <f t="shared" si="6"/>
        <v>423.26486699999998</v>
      </c>
      <c r="R14" s="102">
        <v>1</v>
      </c>
      <c r="S14" s="102">
        <v>1</v>
      </c>
      <c r="T14" s="102">
        <v>0</v>
      </c>
      <c r="U14" s="102">
        <v>0</v>
      </c>
      <c r="V14" s="102">
        <v>0</v>
      </c>
      <c r="W14" s="102">
        <v>0</v>
      </c>
      <c r="X14" s="102">
        <v>0</v>
      </c>
      <c r="Y14" s="102">
        <v>0</v>
      </c>
      <c r="Z14" s="54">
        <f t="shared" si="0"/>
        <v>1</v>
      </c>
      <c r="AA14" s="54">
        <f t="shared" si="1"/>
        <v>1</v>
      </c>
      <c r="AB14" s="55">
        <f t="shared" si="2"/>
        <v>436</v>
      </c>
      <c r="AC14" s="55">
        <f t="shared" si="2"/>
        <v>424.26486699999998</v>
      </c>
      <c r="AD14" s="87">
        <v>964567.03</v>
      </c>
      <c r="AE14" s="88">
        <v>24914.16</v>
      </c>
      <c r="AF14" s="88">
        <v>0</v>
      </c>
      <c r="AG14" s="88">
        <v>13204.28</v>
      </c>
      <c r="AH14" s="88">
        <v>206856.85</v>
      </c>
      <c r="AI14" s="88">
        <v>97007.4</v>
      </c>
      <c r="AJ14" s="93">
        <f t="shared" si="3"/>
        <v>1306549.72</v>
      </c>
      <c r="AK14" s="94">
        <v>4889.1099999999997</v>
      </c>
      <c r="AL14" s="94">
        <v>0</v>
      </c>
      <c r="AM14" s="92">
        <f t="shared" si="4"/>
        <v>4889.1099999999997</v>
      </c>
      <c r="AN14" s="92">
        <f t="shared" si="5"/>
        <v>1311438.83</v>
      </c>
      <c r="AO14" s="4"/>
      <c r="AP14" s="4"/>
    </row>
    <row r="15" spans="1:42" x14ac:dyDescent="0.2">
      <c r="A15" s="20"/>
      <c r="B15" s="20"/>
      <c r="C15" s="20"/>
      <c r="D15" s="102"/>
      <c r="E15" s="102"/>
      <c r="F15" s="102"/>
      <c r="G15" s="102"/>
      <c r="H15" s="102"/>
      <c r="I15" s="102"/>
      <c r="J15" s="102"/>
      <c r="K15" s="102"/>
      <c r="L15" s="102"/>
      <c r="M15" s="102"/>
      <c r="N15" s="102"/>
      <c r="O15" s="102"/>
      <c r="P15" s="53">
        <f t="shared" si="6"/>
        <v>0</v>
      </c>
      <c r="Q15" s="53">
        <f t="shared" si="6"/>
        <v>0</v>
      </c>
      <c r="R15" s="102"/>
      <c r="S15" s="102"/>
      <c r="T15" s="102"/>
      <c r="U15" s="102"/>
      <c r="V15" s="102"/>
      <c r="W15" s="102"/>
      <c r="X15" s="102"/>
      <c r="Y15" s="102"/>
      <c r="Z15" s="54">
        <f t="shared" si="0"/>
        <v>0</v>
      </c>
      <c r="AA15" s="54">
        <f t="shared" si="1"/>
        <v>0</v>
      </c>
      <c r="AB15" s="55">
        <f t="shared" si="2"/>
        <v>0</v>
      </c>
      <c r="AC15" s="55">
        <f t="shared" si="2"/>
        <v>0</v>
      </c>
      <c r="AD15" s="56"/>
      <c r="AE15" s="99"/>
      <c r="AF15" s="99"/>
      <c r="AG15" s="99"/>
      <c r="AH15" s="99"/>
      <c r="AI15" s="99"/>
      <c r="AJ15" s="58">
        <f t="shared" si="3"/>
        <v>0</v>
      </c>
      <c r="AK15" s="59"/>
      <c r="AL15" s="59"/>
      <c r="AM15" s="60">
        <f t="shared" si="4"/>
        <v>0</v>
      </c>
      <c r="AN15" s="60">
        <f t="shared" si="5"/>
        <v>0</v>
      </c>
      <c r="AO15" s="4"/>
      <c r="AP15" s="4"/>
    </row>
    <row r="16" spans="1:42" x14ac:dyDescent="0.2">
      <c r="A16" s="20"/>
      <c r="B16" s="20"/>
      <c r="C16" s="20"/>
      <c r="D16" s="102"/>
      <c r="E16" s="102"/>
      <c r="F16" s="102"/>
      <c r="G16" s="102"/>
      <c r="H16" s="102"/>
      <c r="I16" s="102"/>
      <c r="J16" s="102"/>
      <c r="K16" s="102"/>
      <c r="L16" s="102"/>
      <c r="M16" s="102"/>
      <c r="N16" s="102"/>
      <c r="O16" s="102"/>
      <c r="P16" s="53">
        <f t="shared" si="6"/>
        <v>0</v>
      </c>
      <c r="Q16" s="53">
        <f t="shared" si="6"/>
        <v>0</v>
      </c>
      <c r="R16" s="102"/>
      <c r="S16" s="102"/>
      <c r="T16" s="102"/>
      <c r="U16" s="102"/>
      <c r="V16" s="102"/>
      <c r="W16" s="102"/>
      <c r="X16" s="102"/>
      <c r="Y16" s="102"/>
      <c r="Z16" s="54">
        <f t="shared" si="0"/>
        <v>0</v>
      </c>
      <c r="AA16" s="54">
        <f t="shared" si="1"/>
        <v>0</v>
      </c>
      <c r="AB16" s="55">
        <f t="shared" si="2"/>
        <v>0</v>
      </c>
      <c r="AC16" s="55">
        <f t="shared" si="2"/>
        <v>0</v>
      </c>
      <c r="AD16" s="56"/>
      <c r="AE16" s="99"/>
      <c r="AF16" s="99"/>
      <c r="AG16" s="99"/>
      <c r="AH16" s="99"/>
      <c r="AI16" s="99"/>
      <c r="AJ16" s="58">
        <f t="shared" si="3"/>
        <v>0</v>
      </c>
      <c r="AK16" s="59"/>
      <c r="AL16" s="59"/>
      <c r="AM16" s="60">
        <f t="shared" si="4"/>
        <v>0</v>
      </c>
      <c r="AN16" s="60">
        <f t="shared" si="5"/>
        <v>0</v>
      </c>
      <c r="AO16" s="4"/>
      <c r="AP16" s="4"/>
    </row>
    <row r="17" spans="1:42" x14ac:dyDescent="0.2">
      <c r="A17" s="20"/>
      <c r="B17" s="20"/>
      <c r="C17" s="20"/>
      <c r="D17" s="102"/>
      <c r="E17" s="102"/>
      <c r="F17" s="102"/>
      <c r="G17" s="102"/>
      <c r="H17" s="102"/>
      <c r="I17" s="102"/>
      <c r="J17" s="102"/>
      <c r="K17" s="102"/>
      <c r="L17" s="102"/>
      <c r="M17" s="102"/>
      <c r="N17" s="102"/>
      <c r="O17" s="102"/>
      <c r="P17" s="53">
        <f t="shared" si="6"/>
        <v>0</v>
      </c>
      <c r="Q17" s="53">
        <f t="shared" si="6"/>
        <v>0</v>
      </c>
      <c r="R17" s="102"/>
      <c r="S17" s="102"/>
      <c r="T17" s="102"/>
      <c r="U17" s="102"/>
      <c r="V17" s="102"/>
      <c r="W17" s="102"/>
      <c r="X17" s="102"/>
      <c r="Y17" s="102"/>
      <c r="Z17" s="54">
        <f t="shared" si="0"/>
        <v>0</v>
      </c>
      <c r="AA17" s="54">
        <f t="shared" si="1"/>
        <v>0</v>
      </c>
      <c r="AB17" s="55">
        <f t="shared" si="2"/>
        <v>0</v>
      </c>
      <c r="AC17" s="55">
        <f t="shared" si="2"/>
        <v>0</v>
      </c>
      <c r="AD17" s="56"/>
      <c r="AE17" s="99"/>
      <c r="AF17" s="99"/>
      <c r="AG17" s="99"/>
      <c r="AH17" s="99"/>
      <c r="AI17" s="99"/>
      <c r="AJ17" s="58">
        <f t="shared" si="3"/>
        <v>0</v>
      </c>
      <c r="AK17" s="59"/>
      <c r="AL17" s="59"/>
      <c r="AM17" s="60">
        <f t="shared" si="4"/>
        <v>0</v>
      </c>
      <c r="AN17" s="60">
        <f t="shared" si="5"/>
        <v>0</v>
      </c>
      <c r="AO17" s="4"/>
      <c r="AP17" s="4"/>
    </row>
    <row r="18" spans="1:42" x14ac:dyDescent="0.2">
      <c r="A18" s="20"/>
      <c r="B18" s="20"/>
      <c r="C18" s="20"/>
      <c r="D18" s="102"/>
      <c r="E18" s="102"/>
      <c r="F18" s="102"/>
      <c r="G18" s="102"/>
      <c r="H18" s="102"/>
      <c r="I18" s="102"/>
      <c r="J18" s="102"/>
      <c r="K18" s="102"/>
      <c r="L18" s="102"/>
      <c r="M18" s="102"/>
      <c r="N18" s="102"/>
      <c r="O18" s="102"/>
      <c r="P18" s="53">
        <f t="shared" si="6"/>
        <v>0</v>
      </c>
      <c r="Q18" s="53">
        <f t="shared" si="6"/>
        <v>0</v>
      </c>
      <c r="R18" s="102"/>
      <c r="S18" s="102"/>
      <c r="T18" s="102"/>
      <c r="U18" s="102"/>
      <c r="V18" s="102"/>
      <c r="W18" s="102"/>
      <c r="X18" s="102"/>
      <c r="Y18" s="102"/>
      <c r="Z18" s="54">
        <f t="shared" si="0"/>
        <v>0</v>
      </c>
      <c r="AA18" s="54">
        <f t="shared" si="1"/>
        <v>0</v>
      </c>
      <c r="AB18" s="55">
        <f t="shared" si="2"/>
        <v>0</v>
      </c>
      <c r="AC18" s="55">
        <f t="shared" si="2"/>
        <v>0</v>
      </c>
      <c r="AD18" s="56"/>
      <c r="AE18" s="99"/>
      <c r="AF18" s="99"/>
      <c r="AG18" s="99"/>
      <c r="AH18" s="99"/>
      <c r="AI18" s="99"/>
      <c r="AJ18" s="58">
        <f t="shared" si="3"/>
        <v>0</v>
      </c>
      <c r="AK18" s="59"/>
      <c r="AL18" s="59"/>
      <c r="AM18" s="60">
        <f t="shared" si="4"/>
        <v>0</v>
      </c>
      <c r="AN18" s="60">
        <f t="shared" si="5"/>
        <v>0</v>
      </c>
      <c r="AO18" s="4"/>
      <c r="AP18" s="4"/>
    </row>
    <row r="19" spans="1:42" x14ac:dyDescent="0.2">
      <c r="A19" s="20"/>
      <c r="B19" s="20"/>
      <c r="C19" s="20"/>
      <c r="D19" s="102"/>
      <c r="E19" s="102"/>
      <c r="F19" s="102"/>
      <c r="G19" s="102"/>
      <c r="H19" s="102"/>
      <c r="I19" s="102"/>
      <c r="J19" s="102"/>
      <c r="K19" s="102"/>
      <c r="L19" s="102"/>
      <c r="M19" s="102"/>
      <c r="N19" s="102"/>
      <c r="O19" s="102"/>
      <c r="P19" s="53">
        <f t="shared" si="6"/>
        <v>0</v>
      </c>
      <c r="Q19" s="53">
        <f t="shared" si="6"/>
        <v>0</v>
      </c>
      <c r="R19" s="102"/>
      <c r="S19" s="102"/>
      <c r="T19" s="102"/>
      <c r="U19" s="102"/>
      <c r="V19" s="102"/>
      <c r="W19" s="102"/>
      <c r="X19" s="102"/>
      <c r="Y19" s="102"/>
      <c r="Z19" s="54">
        <f t="shared" si="0"/>
        <v>0</v>
      </c>
      <c r="AA19" s="54">
        <f t="shared" si="1"/>
        <v>0</v>
      </c>
      <c r="AB19" s="55">
        <f t="shared" si="2"/>
        <v>0</v>
      </c>
      <c r="AC19" s="55">
        <f t="shared" si="2"/>
        <v>0</v>
      </c>
      <c r="AD19" s="56"/>
      <c r="AE19" s="99"/>
      <c r="AF19" s="99"/>
      <c r="AG19" s="99"/>
      <c r="AH19" s="99"/>
      <c r="AI19" s="99"/>
      <c r="AJ19" s="58">
        <f t="shared" si="3"/>
        <v>0</v>
      </c>
      <c r="AK19" s="59"/>
      <c r="AL19" s="59"/>
      <c r="AM19" s="60">
        <f t="shared" si="4"/>
        <v>0</v>
      </c>
      <c r="AN19" s="60">
        <f t="shared" si="5"/>
        <v>0</v>
      </c>
      <c r="AO19" s="4"/>
      <c r="AP19" s="4"/>
    </row>
    <row r="20" spans="1:42" x14ac:dyDescent="0.2">
      <c r="A20" s="20"/>
      <c r="B20" s="20"/>
      <c r="C20" s="20"/>
      <c r="D20" s="102"/>
      <c r="E20" s="102"/>
      <c r="F20" s="102"/>
      <c r="G20" s="102"/>
      <c r="H20" s="102"/>
      <c r="I20" s="102"/>
      <c r="J20" s="102"/>
      <c r="K20" s="102"/>
      <c r="L20" s="102"/>
      <c r="M20" s="102"/>
      <c r="N20" s="102"/>
      <c r="O20" s="102"/>
      <c r="P20" s="53">
        <f t="shared" si="6"/>
        <v>0</v>
      </c>
      <c r="Q20" s="53">
        <f t="shared" si="6"/>
        <v>0</v>
      </c>
      <c r="R20" s="102"/>
      <c r="S20" s="102"/>
      <c r="T20" s="102"/>
      <c r="U20" s="102"/>
      <c r="V20" s="102"/>
      <c r="W20" s="102"/>
      <c r="X20" s="102"/>
      <c r="Y20" s="102"/>
      <c r="Z20" s="54">
        <f t="shared" si="0"/>
        <v>0</v>
      </c>
      <c r="AA20" s="54">
        <f t="shared" si="1"/>
        <v>0</v>
      </c>
      <c r="AB20" s="55">
        <f t="shared" si="2"/>
        <v>0</v>
      </c>
      <c r="AC20" s="55">
        <f t="shared" si="2"/>
        <v>0</v>
      </c>
      <c r="AD20" s="56"/>
      <c r="AE20" s="99"/>
      <c r="AF20" s="99"/>
      <c r="AG20" s="99"/>
      <c r="AH20" s="99"/>
      <c r="AI20" s="99"/>
      <c r="AJ20" s="58">
        <f t="shared" si="3"/>
        <v>0</v>
      </c>
      <c r="AK20" s="59"/>
      <c r="AL20" s="59"/>
      <c r="AM20" s="60">
        <f t="shared" si="4"/>
        <v>0</v>
      </c>
      <c r="AN20" s="60">
        <f t="shared" si="5"/>
        <v>0</v>
      </c>
      <c r="AO20" s="4"/>
      <c r="AP20" s="4"/>
    </row>
    <row r="21" spans="1:42" x14ac:dyDescent="0.2">
      <c r="A21" s="20"/>
      <c r="B21" s="20"/>
      <c r="C21" s="20"/>
      <c r="D21" s="102"/>
      <c r="E21" s="102"/>
      <c r="F21" s="102"/>
      <c r="G21" s="102"/>
      <c r="H21" s="102"/>
      <c r="I21" s="102"/>
      <c r="J21" s="102"/>
      <c r="K21" s="102"/>
      <c r="L21" s="102"/>
      <c r="M21" s="102"/>
      <c r="N21" s="102"/>
      <c r="O21" s="102"/>
      <c r="P21" s="53">
        <f t="shared" si="6"/>
        <v>0</v>
      </c>
      <c r="Q21" s="53">
        <f t="shared" si="6"/>
        <v>0</v>
      </c>
      <c r="R21" s="102"/>
      <c r="S21" s="102"/>
      <c r="T21" s="102"/>
      <c r="U21" s="102"/>
      <c r="V21" s="102"/>
      <c r="W21" s="102"/>
      <c r="X21" s="102"/>
      <c r="Y21" s="102"/>
      <c r="Z21" s="54">
        <f t="shared" si="0"/>
        <v>0</v>
      </c>
      <c r="AA21" s="54">
        <f t="shared" si="1"/>
        <v>0</v>
      </c>
      <c r="AB21" s="55">
        <f t="shared" si="2"/>
        <v>0</v>
      </c>
      <c r="AC21" s="55">
        <f t="shared" si="2"/>
        <v>0</v>
      </c>
      <c r="AD21" s="56"/>
      <c r="AE21" s="99"/>
      <c r="AF21" s="99"/>
      <c r="AG21" s="99"/>
      <c r="AH21" s="99"/>
      <c r="AI21" s="99"/>
      <c r="AJ21" s="58">
        <f t="shared" si="3"/>
        <v>0</v>
      </c>
      <c r="AK21" s="59"/>
      <c r="AL21" s="59"/>
      <c r="AM21" s="60">
        <f t="shared" si="4"/>
        <v>0</v>
      </c>
      <c r="AN21" s="60">
        <f t="shared" si="5"/>
        <v>0</v>
      </c>
      <c r="AO21" s="4"/>
      <c r="AP21" s="4"/>
    </row>
    <row r="22" spans="1:42" x14ac:dyDescent="0.2">
      <c r="A22" s="20"/>
      <c r="B22" s="20"/>
      <c r="C22" s="20"/>
      <c r="D22" s="102"/>
      <c r="E22" s="102"/>
      <c r="F22" s="102"/>
      <c r="G22" s="102"/>
      <c r="H22" s="102"/>
      <c r="I22" s="102"/>
      <c r="J22" s="102"/>
      <c r="K22" s="102"/>
      <c r="L22" s="102"/>
      <c r="M22" s="102"/>
      <c r="N22" s="102"/>
      <c r="O22" s="102"/>
      <c r="P22" s="53">
        <f t="shared" si="6"/>
        <v>0</v>
      </c>
      <c r="Q22" s="53">
        <f t="shared" si="6"/>
        <v>0</v>
      </c>
      <c r="R22" s="102"/>
      <c r="S22" s="102"/>
      <c r="T22" s="102"/>
      <c r="U22" s="102"/>
      <c r="V22" s="102"/>
      <c r="W22" s="102"/>
      <c r="X22" s="102"/>
      <c r="Y22" s="102"/>
      <c r="Z22" s="54">
        <f t="shared" si="0"/>
        <v>0</v>
      </c>
      <c r="AA22" s="54">
        <f t="shared" si="1"/>
        <v>0</v>
      </c>
      <c r="AB22" s="55">
        <f t="shared" si="2"/>
        <v>0</v>
      </c>
      <c r="AC22" s="55">
        <f t="shared" si="2"/>
        <v>0</v>
      </c>
      <c r="AD22" s="56"/>
      <c r="AE22" s="99"/>
      <c r="AF22" s="99"/>
      <c r="AG22" s="99"/>
      <c r="AH22" s="99"/>
      <c r="AI22" s="99"/>
      <c r="AJ22" s="58">
        <f t="shared" si="3"/>
        <v>0</v>
      </c>
      <c r="AK22" s="59"/>
      <c r="AL22" s="59"/>
      <c r="AM22" s="60">
        <f t="shared" si="4"/>
        <v>0</v>
      </c>
      <c r="AN22" s="60">
        <f t="shared" si="5"/>
        <v>0</v>
      </c>
      <c r="AO22" s="4"/>
      <c r="AP22" s="4"/>
    </row>
    <row r="23" spans="1:42" x14ac:dyDescent="0.2">
      <c r="A23" s="20"/>
      <c r="B23" s="20"/>
      <c r="C23" s="20"/>
      <c r="D23" s="102"/>
      <c r="E23" s="102"/>
      <c r="F23" s="102"/>
      <c r="G23" s="102"/>
      <c r="H23" s="102"/>
      <c r="I23" s="102"/>
      <c r="J23" s="102"/>
      <c r="K23" s="102"/>
      <c r="L23" s="102"/>
      <c r="M23" s="102"/>
      <c r="N23" s="102"/>
      <c r="O23" s="102"/>
      <c r="P23" s="53">
        <f t="shared" si="6"/>
        <v>0</v>
      </c>
      <c r="Q23" s="53">
        <f t="shared" si="6"/>
        <v>0</v>
      </c>
      <c r="R23" s="102"/>
      <c r="S23" s="102"/>
      <c r="T23" s="102"/>
      <c r="U23" s="102"/>
      <c r="V23" s="102"/>
      <c r="W23" s="102"/>
      <c r="X23" s="102"/>
      <c r="Y23" s="102"/>
      <c r="Z23" s="54">
        <f t="shared" si="0"/>
        <v>0</v>
      </c>
      <c r="AA23" s="54">
        <f t="shared" si="1"/>
        <v>0</v>
      </c>
      <c r="AB23" s="55">
        <f t="shared" si="2"/>
        <v>0</v>
      </c>
      <c r="AC23" s="55">
        <f t="shared" si="2"/>
        <v>0</v>
      </c>
      <c r="AD23" s="56"/>
      <c r="AE23" s="99"/>
      <c r="AF23" s="99"/>
      <c r="AG23" s="99"/>
      <c r="AH23" s="99"/>
      <c r="AI23" s="99"/>
      <c r="AJ23" s="58">
        <f t="shared" si="3"/>
        <v>0</v>
      </c>
      <c r="AK23" s="59"/>
      <c r="AL23" s="59"/>
      <c r="AM23" s="60">
        <f t="shared" si="4"/>
        <v>0</v>
      </c>
      <c r="AN23" s="60">
        <f t="shared" si="5"/>
        <v>0</v>
      </c>
      <c r="AO23" s="4"/>
      <c r="AP23" s="4"/>
    </row>
    <row r="24" spans="1:42" x14ac:dyDescent="0.2">
      <c r="A24" s="20"/>
      <c r="B24" s="20"/>
      <c r="C24" s="20"/>
      <c r="D24" s="102"/>
      <c r="E24" s="102"/>
      <c r="F24" s="102"/>
      <c r="G24" s="102"/>
      <c r="H24" s="102"/>
      <c r="I24" s="102"/>
      <c r="J24" s="102"/>
      <c r="K24" s="102"/>
      <c r="L24" s="102"/>
      <c r="M24" s="102"/>
      <c r="N24" s="102"/>
      <c r="O24" s="102"/>
      <c r="P24" s="53">
        <f t="shared" si="6"/>
        <v>0</v>
      </c>
      <c r="Q24" s="53">
        <f t="shared" si="6"/>
        <v>0</v>
      </c>
      <c r="R24" s="102"/>
      <c r="S24" s="102"/>
      <c r="T24" s="102"/>
      <c r="U24" s="102"/>
      <c r="V24" s="102"/>
      <c r="W24" s="102"/>
      <c r="X24" s="102"/>
      <c r="Y24" s="102"/>
      <c r="Z24" s="54">
        <f t="shared" si="0"/>
        <v>0</v>
      </c>
      <c r="AA24" s="54">
        <f t="shared" si="1"/>
        <v>0</v>
      </c>
      <c r="AB24" s="55">
        <f t="shared" si="2"/>
        <v>0</v>
      </c>
      <c r="AC24" s="55">
        <f t="shared" si="2"/>
        <v>0</v>
      </c>
      <c r="AD24" s="56"/>
      <c r="AE24" s="99"/>
      <c r="AF24" s="99"/>
      <c r="AG24" s="99"/>
      <c r="AH24" s="99"/>
      <c r="AI24" s="99"/>
      <c r="AJ24" s="58">
        <f t="shared" si="3"/>
        <v>0</v>
      </c>
      <c r="AK24" s="59"/>
      <c r="AL24" s="59"/>
      <c r="AM24" s="60">
        <f t="shared" si="4"/>
        <v>0</v>
      </c>
      <c r="AN24" s="60">
        <f t="shared" si="5"/>
        <v>0</v>
      </c>
      <c r="AO24" s="4"/>
      <c r="AP24" s="4"/>
    </row>
    <row r="25" spans="1:42" x14ac:dyDescent="0.2">
      <c r="A25" s="20"/>
      <c r="B25" s="20"/>
      <c r="C25" s="20"/>
      <c r="D25" s="102"/>
      <c r="E25" s="102"/>
      <c r="F25" s="102"/>
      <c r="G25" s="102"/>
      <c r="H25" s="102"/>
      <c r="I25" s="102"/>
      <c r="J25" s="102"/>
      <c r="K25" s="102"/>
      <c r="L25" s="102"/>
      <c r="M25" s="102"/>
      <c r="N25" s="102"/>
      <c r="O25" s="102"/>
      <c r="P25" s="53">
        <f t="shared" si="6"/>
        <v>0</v>
      </c>
      <c r="Q25" s="53">
        <f t="shared" si="6"/>
        <v>0</v>
      </c>
      <c r="R25" s="102"/>
      <c r="S25" s="102"/>
      <c r="T25" s="102"/>
      <c r="U25" s="102"/>
      <c r="V25" s="102"/>
      <c r="W25" s="102"/>
      <c r="X25" s="102"/>
      <c r="Y25" s="102"/>
      <c r="Z25" s="54">
        <f t="shared" si="0"/>
        <v>0</v>
      </c>
      <c r="AA25" s="54">
        <f t="shared" si="1"/>
        <v>0</v>
      </c>
      <c r="AB25" s="55">
        <f t="shared" si="2"/>
        <v>0</v>
      </c>
      <c r="AC25" s="55">
        <f t="shared" si="2"/>
        <v>0</v>
      </c>
      <c r="AD25" s="56"/>
      <c r="AE25" s="99"/>
      <c r="AF25" s="99"/>
      <c r="AG25" s="99"/>
      <c r="AH25" s="99"/>
      <c r="AI25" s="99"/>
      <c r="AJ25" s="58">
        <f t="shared" si="3"/>
        <v>0</v>
      </c>
      <c r="AK25" s="59"/>
      <c r="AL25" s="59"/>
      <c r="AM25" s="60">
        <f t="shared" si="4"/>
        <v>0</v>
      </c>
      <c r="AN25" s="60">
        <f t="shared" si="5"/>
        <v>0</v>
      </c>
      <c r="AO25" s="4"/>
      <c r="AP25" s="4"/>
    </row>
    <row r="26" spans="1:42" x14ac:dyDescent="0.2">
      <c r="A26" s="20"/>
      <c r="B26" s="20"/>
      <c r="C26" s="20"/>
      <c r="D26" s="102"/>
      <c r="E26" s="102"/>
      <c r="F26" s="102"/>
      <c r="G26" s="102"/>
      <c r="H26" s="102"/>
      <c r="I26" s="102"/>
      <c r="J26" s="102"/>
      <c r="K26" s="102"/>
      <c r="L26" s="102"/>
      <c r="M26" s="102"/>
      <c r="N26" s="102"/>
      <c r="O26" s="102"/>
      <c r="P26" s="53">
        <f t="shared" si="6"/>
        <v>0</v>
      </c>
      <c r="Q26" s="53">
        <f t="shared" si="6"/>
        <v>0</v>
      </c>
      <c r="R26" s="102"/>
      <c r="S26" s="102"/>
      <c r="T26" s="102"/>
      <c r="U26" s="102"/>
      <c r="V26" s="102"/>
      <c r="W26" s="102"/>
      <c r="X26" s="102"/>
      <c r="Y26" s="102"/>
      <c r="Z26" s="54">
        <f t="shared" si="0"/>
        <v>0</v>
      </c>
      <c r="AA26" s="54">
        <f t="shared" si="1"/>
        <v>0</v>
      </c>
      <c r="AB26" s="55">
        <f t="shared" si="2"/>
        <v>0</v>
      </c>
      <c r="AC26" s="55">
        <f t="shared" si="2"/>
        <v>0</v>
      </c>
      <c r="AD26" s="56"/>
      <c r="AE26" s="99"/>
      <c r="AF26" s="99"/>
      <c r="AG26" s="99"/>
      <c r="AH26" s="99"/>
      <c r="AI26" s="99"/>
      <c r="AJ26" s="58">
        <f t="shared" si="3"/>
        <v>0</v>
      </c>
      <c r="AK26" s="59"/>
      <c r="AL26" s="59"/>
      <c r="AM26" s="60">
        <f t="shared" si="4"/>
        <v>0</v>
      </c>
      <c r="AN26" s="60">
        <f t="shared" si="5"/>
        <v>0</v>
      </c>
      <c r="AO26" s="4"/>
      <c r="AP26" s="4"/>
    </row>
    <row r="27" spans="1:42" x14ac:dyDescent="0.2">
      <c r="A27" s="20"/>
      <c r="B27" s="20"/>
      <c r="C27" s="20"/>
      <c r="D27" s="102"/>
      <c r="E27" s="102"/>
      <c r="F27" s="102"/>
      <c r="G27" s="102"/>
      <c r="H27" s="102"/>
      <c r="I27" s="102"/>
      <c r="J27" s="102"/>
      <c r="K27" s="102"/>
      <c r="L27" s="102"/>
      <c r="M27" s="102"/>
      <c r="N27" s="102"/>
      <c r="O27" s="102"/>
      <c r="P27" s="53">
        <f t="shared" si="6"/>
        <v>0</v>
      </c>
      <c r="Q27" s="53">
        <f t="shared" si="6"/>
        <v>0</v>
      </c>
      <c r="R27" s="102"/>
      <c r="S27" s="102"/>
      <c r="T27" s="102"/>
      <c r="U27" s="102"/>
      <c r="V27" s="102"/>
      <c r="W27" s="102"/>
      <c r="X27" s="102"/>
      <c r="Y27" s="102"/>
      <c r="Z27" s="54">
        <f t="shared" si="0"/>
        <v>0</v>
      </c>
      <c r="AA27" s="54">
        <f t="shared" si="1"/>
        <v>0</v>
      </c>
      <c r="AB27" s="55">
        <f t="shared" si="2"/>
        <v>0</v>
      </c>
      <c r="AC27" s="55">
        <f t="shared" si="2"/>
        <v>0</v>
      </c>
      <c r="AD27" s="56"/>
      <c r="AE27" s="99"/>
      <c r="AF27" s="99"/>
      <c r="AG27" s="99"/>
      <c r="AH27" s="99"/>
      <c r="AI27" s="99"/>
      <c r="AJ27" s="58">
        <f t="shared" si="3"/>
        <v>0</v>
      </c>
      <c r="AK27" s="59"/>
      <c r="AL27" s="59"/>
      <c r="AM27" s="60">
        <f t="shared" si="4"/>
        <v>0</v>
      </c>
      <c r="AN27" s="60">
        <f t="shared" si="5"/>
        <v>0</v>
      </c>
      <c r="AO27" s="4"/>
      <c r="AP27" s="4"/>
    </row>
    <row r="28" spans="1:42" x14ac:dyDescent="0.2">
      <c r="A28" s="20"/>
      <c r="B28" s="20"/>
      <c r="C28" s="20"/>
      <c r="D28" s="102"/>
      <c r="E28" s="102"/>
      <c r="F28" s="102"/>
      <c r="G28" s="102"/>
      <c r="H28" s="102"/>
      <c r="I28" s="102"/>
      <c r="J28" s="102"/>
      <c r="K28" s="102"/>
      <c r="L28" s="102"/>
      <c r="M28" s="102"/>
      <c r="N28" s="102"/>
      <c r="O28" s="102"/>
      <c r="P28" s="53">
        <f t="shared" si="6"/>
        <v>0</v>
      </c>
      <c r="Q28" s="53">
        <f t="shared" si="6"/>
        <v>0</v>
      </c>
      <c r="R28" s="102"/>
      <c r="S28" s="102"/>
      <c r="T28" s="102"/>
      <c r="U28" s="102"/>
      <c r="V28" s="102"/>
      <c r="W28" s="102"/>
      <c r="X28" s="102"/>
      <c r="Y28" s="102"/>
      <c r="Z28" s="54">
        <f t="shared" si="0"/>
        <v>0</v>
      </c>
      <c r="AA28" s="54">
        <f t="shared" si="1"/>
        <v>0</v>
      </c>
      <c r="AB28" s="55">
        <f t="shared" si="2"/>
        <v>0</v>
      </c>
      <c r="AC28" s="55">
        <f t="shared" si="2"/>
        <v>0</v>
      </c>
      <c r="AD28" s="56"/>
      <c r="AE28" s="99"/>
      <c r="AF28" s="99"/>
      <c r="AG28" s="99"/>
      <c r="AH28" s="99"/>
      <c r="AI28" s="99"/>
      <c r="AJ28" s="58">
        <f t="shared" si="3"/>
        <v>0</v>
      </c>
      <c r="AK28" s="59"/>
      <c r="AL28" s="59"/>
      <c r="AM28" s="60">
        <f t="shared" si="4"/>
        <v>0</v>
      </c>
      <c r="AN28" s="60">
        <f t="shared" si="5"/>
        <v>0</v>
      </c>
      <c r="AO28" s="4"/>
      <c r="AP28" s="4"/>
    </row>
    <row r="29" spans="1:42" x14ac:dyDescent="0.2">
      <c r="A29" s="20"/>
      <c r="B29" s="20"/>
      <c r="C29" s="20"/>
      <c r="D29" s="102"/>
      <c r="E29" s="102"/>
      <c r="F29" s="102"/>
      <c r="G29" s="102"/>
      <c r="H29" s="102"/>
      <c r="I29" s="102"/>
      <c r="J29" s="102"/>
      <c r="K29" s="102"/>
      <c r="L29" s="102"/>
      <c r="M29" s="102"/>
      <c r="N29" s="102"/>
      <c r="O29" s="102"/>
      <c r="P29" s="53">
        <f t="shared" si="6"/>
        <v>0</v>
      </c>
      <c r="Q29" s="53">
        <f t="shared" si="6"/>
        <v>0</v>
      </c>
      <c r="R29" s="102"/>
      <c r="S29" s="102"/>
      <c r="T29" s="102"/>
      <c r="U29" s="102"/>
      <c r="V29" s="102"/>
      <c r="W29" s="102"/>
      <c r="X29" s="102"/>
      <c r="Y29" s="102"/>
      <c r="Z29" s="54">
        <f t="shared" si="0"/>
        <v>0</v>
      </c>
      <c r="AA29" s="54">
        <f t="shared" si="1"/>
        <v>0</v>
      </c>
      <c r="AB29" s="55">
        <f t="shared" si="2"/>
        <v>0</v>
      </c>
      <c r="AC29" s="55">
        <f t="shared" si="2"/>
        <v>0</v>
      </c>
      <c r="AD29" s="56"/>
      <c r="AE29" s="99"/>
      <c r="AF29" s="99"/>
      <c r="AG29" s="99"/>
      <c r="AH29" s="99"/>
      <c r="AI29" s="99"/>
      <c r="AJ29" s="58">
        <f t="shared" si="3"/>
        <v>0</v>
      </c>
      <c r="AK29" s="59"/>
      <c r="AL29" s="59"/>
      <c r="AM29" s="60">
        <f t="shared" si="4"/>
        <v>0</v>
      </c>
      <c r="AN29" s="60">
        <f t="shared" si="5"/>
        <v>0</v>
      </c>
      <c r="AO29" s="4"/>
      <c r="AP29" s="4"/>
    </row>
    <row r="30" spans="1:42" x14ac:dyDescent="0.2">
      <c r="A30" s="20"/>
      <c r="B30" s="20"/>
      <c r="C30" s="20"/>
      <c r="D30" s="102"/>
      <c r="E30" s="102"/>
      <c r="F30" s="102"/>
      <c r="G30" s="102"/>
      <c r="H30" s="102"/>
      <c r="I30" s="102"/>
      <c r="J30" s="102"/>
      <c r="K30" s="102"/>
      <c r="L30" s="102"/>
      <c r="M30" s="102"/>
      <c r="N30" s="102"/>
      <c r="O30" s="102"/>
      <c r="P30" s="53">
        <f t="shared" si="6"/>
        <v>0</v>
      </c>
      <c r="Q30" s="53">
        <f t="shared" si="6"/>
        <v>0</v>
      </c>
      <c r="R30" s="102"/>
      <c r="S30" s="102"/>
      <c r="T30" s="102"/>
      <c r="U30" s="102"/>
      <c r="V30" s="102"/>
      <c r="W30" s="102"/>
      <c r="X30" s="102"/>
      <c r="Y30" s="102"/>
      <c r="Z30" s="54">
        <f t="shared" si="0"/>
        <v>0</v>
      </c>
      <c r="AA30" s="54">
        <f t="shared" si="1"/>
        <v>0</v>
      </c>
      <c r="AB30" s="55">
        <f t="shared" si="2"/>
        <v>0</v>
      </c>
      <c r="AC30" s="55">
        <f t="shared" si="2"/>
        <v>0</v>
      </c>
      <c r="AD30" s="56"/>
      <c r="AE30" s="99"/>
      <c r="AF30" s="99"/>
      <c r="AG30" s="99"/>
      <c r="AH30" s="99"/>
      <c r="AI30" s="99"/>
      <c r="AJ30" s="58">
        <f t="shared" si="3"/>
        <v>0</v>
      </c>
      <c r="AK30" s="59"/>
      <c r="AL30" s="59"/>
      <c r="AM30" s="60">
        <f t="shared" si="4"/>
        <v>0</v>
      </c>
      <c r="AN30" s="60">
        <f t="shared" si="5"/>
        <v>0</v>
      </c>
      <c r="AO30" s="4"/>
      <c r="AP30" s="4"/>
    </row>
    <row r="31" spans="1:42" x14ac:dyDescent="0.2">
      <c r="A31" s="20"/>
      <c r="B31" s="20"/>
      <c r="C31" s="20"/>
      <c r="D31" s="102"/>
      <c r="E31" s="102"/>
      <c r="F31" s="102"/>
      <c r="G31" s="102"/>
      <c r="H31" s="102"/>
      <c r="I31" s="102"/>
      <c r="J31" s="102"/>
      <c r="K31" s="102"/>
      <c r="L31" s="102"/>
      <c r="M31" s="102"/>
      <c r="N31" s="102"/>
      <c r="O31" s="102"/>
      <c r="P31" s="53">
        <f t="shared" si="6"/>
        <v>0</v>
      </c>
      <c r="Q31" s="53">
        <f t="shared" si="6"/>
        <v>0</v>
      </c>
      <c r="R31" s="102"/>
      <c r="S31" s="102"/>
      <c r="T31" s="102"/>
      <c r="U31" s="102"/>
      <c r="V31" s="102"/>
      <c r="W31" s="102"/>
      <c r="X31" s="102"/>
      <c r="Y31" s="102"/>
      <c r="Z31" s="54">
        <f t="shared" si="0"/>
        <v>0</v>
      </c>
      <c r="AA31" s="54">
        <f t="shared" si="1"/>
        <v>0</v>
      </c>
      <c r="AB31" s="55">
        <f t="shared" si="2"/>
        <v>0</v>
      </c>
      <c r="AC31" s="55">
        <f t="shared" si="2"/>
        <v>0</v>
      </c>
      <c r="AD31" s="56"/>
      <c r="AE31" s="99"/>
      <c r="AF31" s="99"/>
      <c r="AG31" s="99"/>
      <c r="AH31" s="99"/>
      <c r="AI31" s="99"/>
      <c r="AJ31" s="58">
        <f t="shared" si="3"/>
        <v>0</v>
      </c>
      <c r="AK31" s="59"/>
      <c r="AL31" s="59"/>
      <c r="AM31" s="60">
        <f t="shared" si="4"/>
        <v>0</v>
      </c>
      <c r="AN31" s="60">
        <f t="shared" si="5"/>
        <v>0</v>
      </c>
      <c r="AO31" s="4"/>
      <c r="AP31" s="4"/>
    </row>
    <row r="32" spans="1:42" x14ac:dyDescent="0.2">
      <c r="A32" s="20"/>
      <c r="B32" s="20"/>
      <c r="C32" s="20"/>
      <c r="D32" s="102"/>
      <c r="E32" s="102"/>
      <c r="F32" s="102"/>
      <c r="G32" s="102"/>
      <c r="H32" s="102"/>
      <c r="I32" s="102"/>
      <c r="J32" s="102"/>
      <c r="K32" s="102"/>
      <c r="L32" s="102"/>
      <c r="M32" s="102"/>
      <c r="N32" s="102"/>
      <c r="O32" s="102"/>
      <c r="P32" s="53">
        <f t="shared" si="6"/>
        <v>0</v>
      </c>
      <c r="Q32" s="53">
        <f t="shared" si="6"/>
        <v>0</v>
      </c>
      <c r="R32" s="102"/>
      <c r="S32" s="102"/>
      <c r="T32" s="102"/>
      <c r="U32" s="102"/>
      <c r="V32" s="102"/>
      <c r="W32" s="102"/>
      <c r="X32" s="102"/>
      <c r="Y32" s="102"/>
      <c r="Z32" s="54">
        <f t="shared" si="0"/>
        <v>0</v>
      </c>
      <c r="AA32" s="54">
        <f t="shared" si="1"/>
        <v>0</v>
      </c>
      <c r="AB32" s="55">
        <f t="shared" si="2"/>
        <v>0</v>
      </c>
      <c r="AC32" s="55">
        <f t="shared" si="2"/>
        <v>0</v>
      </c>
      <c r="AD32" s="56"/>
      <c r="AE32" s="99"/>
      <c r="AF32" s="99"/>
      <c r="AG32" s="99"/>
      <c r="AH32" s="99"/>
      <c r="AI32" s="99"/>
      <c r="AJ32" s="58">
        <f t="shared" si="3"/>
        <v>0</v>
      </c>
      <c r="AK32" s="59"/>
      <c r="AL32" s="59"/>
      <c r="AM32" s="60">
        <f t="shared" si="4"/>
        <v>0</v>
      </c>
      <c r="AN32" s="60">
        <f t="shared" si="5"/>
        <v>0</v>
      </c>
      <c r="AO32" s="4"/>
      <c r="AP32" s="4"/>
    </row>
    <row r="33" spans="1:42" x14ac:dyDescent="0.2">
      <c r="A33" s="20"/>
      <c r="B33" s="20"/>
      <c r="C33" s="20"/>
      <c r="D33" s="102"/>
      <c r="E33" s="102"/>
      <c r="F33" s="102"/>
      <c r="G33" s="102"/>
      <c r="H33" s="102"/>
      <c r="I33" s="102"/>
      <c r="J33" s="102"/>
      <c r="K33" s="102"/>
      <c r="L33" s="102"/>
      <c r="M33" s="102"/>
      <c r="N33" s="102"/>
      <c r="O33" s="102"/>
      <c r="P33" s="53">
        <f t="shared" si="6"/>
        <v>0</v>
      </c>
      <c r="Q33" s="53">
        <f t="shared" si="6"/>
        <v>0</v>
      </c>
      <c r="R33" s="102"/>
      <c r="S33" s="102"/>
      <c r="T33" s="102"/>
      <c r="U33" s="102"/>
      <c r="V33" s="102"/>
      <c r="W33" s="102"/>
      <c r="X33" s="102"/>
      <c r="Y33" s="102"/>
      <c r="Z33" s="54">
        <f t="shared" si="0"/>
        <v>0</v>
      </c>
      <c r="AA33" s="54">
        <f t="shared" si="1"/>
        <v>0</v>
      </c>
      <c r="AB33" s="55">
        <f t="shared" si="2"/>
        <v>0</v>
      </c>
      <c r="AC33" s="55">
        <f t="shared" si="2"/>
        <v>0</v>
      </c>
      <c r="AD33" s="56"/>
      <c r="AE33" s="99"/>
      <c r="AF33" s="99"/>
      <c r="AG33" s="99"/>
      <c r="AH33" s="99"/>
      <c r="AI33" s="99"/>
      <c r="AJ33" s="58">
        <f t="shared" si="3"/>
        <v>0</v>
      </c>
      <c r="AK33" s="59"/>
      <c r="AL33" s="59"/>
      <c r="AM33" s="60">
        <f t="shared" si="4"/>
        <v>0</v>
      </c>
      <c r="AN33" s="60">
        <f t="shared" si="5"/>
        <v>0</v>
      </c>
      <c r="AO33" s="4"/>
      <c r="AP33" s="4"/>
    </row>
    <row r="34" spans="1:42" x14ac:dyDescent="0.2">
      <c r="A34" s="20"/>
      <c r="B34" s="20"/>
      <c r="C34" s="20"/>
      <c r="D34" s="102"/>
      <c r="E34" s="102"/>
      <c r="F34" s="102"/>
      <c r="G34" s="102"/>
      <c r="H34" s="102"/>
      <c r="I34" s="102"/>
      <c r="J34" s="102"/>
      <c r="K34" s="102"/>
      <c r="L34" s="102"/>
      <c r="M34" s="102"/>
      <c r="N34" s="102"/>
      <c r="O34" s="102"/>
      <c r="P34" s="53">
        <f t="shared" si="6"/>
        <v>0</v>
      </c>
      <c r="Q34" s="53">
        <f t="shared" si="6"/>
        <v>0</v>
      </c>
      <c r="R34" s="102"/>
      <c r="S34" s="102"/>
      <c r="T34" s="102"/>
      <c r="U34" s="102"/>
      <c r="V34" s="102"/>
      <c r="W34" s="102"/>
      <c r="X34" s="102"/>
      <c r="Y34" s="102"/>
      <c r="Z34" s="54">
        <f t="shared" si="0"/>
        <v>0</v>
      </c>
      <c r="AA34" s="54">
        <f t="shared" si="1"/>
        <v>0</v>
      </c>
      <c r="AB34" s="55">
        <f t="shared" si="2"/>
        <v>0</v>
      </c>
      <c r="AC34" s="55">
        <f t="shared" si="2"/>
        <v>0</v>
      </c>
      <c r="AD34" s="56"/>
      <c r="AE34" s="99"/>
      <c r="AF34" s="99"/>
      <c r="AG34" s="99"/>
      <c r="AH34" s="99"/>
      <c r="AI34" s="99"/>
      <c r="AJ34" s="58">
        <f t="shared" si="3"/>
        <v>0</v>
      </c>
      <c r="AK34" s="59"/>
      <c r="AL34" s="59"/>
      <c r="AM34" s="60">
        <f t="shared" si="4"/>
        <v>0</v>
      </c>
      <c r="AN34" s="60">
        <f t="shared" si="5"/>
        <v>0</v>
      </c>
      <c r="AO34" s="4"/>
      <c r="AP34" s="4"/>
    </row>
    <row r="35" spans="1:42" x14ac:dyDescent="0.2">
      <c r="A35" s="20"/>
      <c r="B35" s="20"/>
      <c r="C35" s="20"/>
      <c r="D35" s="102"/>
      <c r="E35" s="102"/>
      <c r="F35" s="102"/>
      <c r="G35" s="102"/>
      <c r="H35" s="102"/>
      <c r="I35" s="102"/>
      <c r="J35" s="102"/>
      <c r="K35" s="102"/>
      <c r="L35" s="102"/>
      <c r="M35" s="102"/>
      <c r="N35" s="102"/>
      <c r="O35" s="102"/>
      <c r="P35" s="53">
        <f t="shared" si="6"/>
        <v>0</v>
      </c>
      <c r="Q35" s="53">
        <f t="shared" si="6"/>
        <v>0</v>
      </c>
      <c r="R35" s="102"/>
      <c r="S35" s="102"/>
      <c r="T35" s="102"/>
      <c r="U35" s="102"/>
      <c r="V35" s="102"/>
      <c r="W35" s="102"/>
      <c r="X35" s="102"/>
      <c r="Y35" s="102"/>
      <c r="Z35" s="54">
        <f t="shared" si="0"/>
        <v>0</v>
      </c>
      <c r="AA35" s="54">
        <f t="shared" si="1"/>
        <v>0</v>
      </c>
      <c r="AB35" s="55">
        <f t="shared" si="2"/>
        <v>0</v>
      </c>
      <c r="AC35" s="55">
        <f t="shared" si="2"/>
        <v>0</v>
      </c>
      <c r="AD35" s="56"/>
      <c r="AE35" s="99"/>
      <c r="AF35" s="99"/>
      <c r="AG35" s="99"/>
      <c r="AH35" s="99"/>
      <c r="AI35" s="99"/>
      <c r="AJ35" s="58">
        <f t="shared" si="3"/>
        <v>0</v>
      </c>
      <c r="AK35" s="59"/>
      <c r="AL35" s="59"/>
      <c r="AM35" s="60">
        <f t="shared" si="4"/>
        <v>0</v>
      </c>
      <c r="AN35" s="60">
        <f t="shared" si="5"/>
        <v>0</v>
      </c>
      <c r="AO35" s="4"/>
      <c r="AP35" s="4"/>
    </row>
    <row r="36" spans="1:42" x14ac:dyDescent="0.2">
      <c r="A36" s="20"/>
      <c r="B36" s="20"/>
      <c r="C36" s="20"/>
      <c r="D36" s="102"/>
      <c r="E36" s="102"/>
      <c r="F36" s="102"/>
      <c r="G36" s="102"/>
      <c r="H36" s="102"/>
      <c r="I36" s="102"/>
      <c r="J36" s="102"/>
      <c r="K36" s="102"/>
      <c r="L36" s="102"/>
      <c r="M36" s="102"/>
      <c r="N36" s="102"/>
      <c r="O36" s="102"/>
      <c r="P36" s="53">
        <f t="shared" si="6"/>
        <v>0</v>
      </c>
      <c r="Q36" s="53">
        <f t="shared" si="6"/>
        <v>0</v>
      </c>
      <c r="R36" s="102"/>
      <c r="S36" s="102"/>
      <c r="T36" s="102"/>
      <c r="U36" s="102"/>
      <c r="V36" s="102"/>
      <c r="W36" s="102"/>
      <c r="X36" s="102"/>
      <c r="Y36" s="102"/>
      <c r="Z36" s="54">
        <f t="shared" si="0"/>
        <v>0</v>
      </c>
      <c r="AA36" s="54">
        <f t="shared" si="1"/>
        <v>0</v>
      </c>
      <c r="AB36" s="55">
        <f t="shared" si="2"/>
        <v>0</v>
      </c>
      <c r="AC36" s="55">
        <f t="shared" si="2"/>
        <v>0</v>
      </c>
      <c r="AD36" s="56"/>
      <c r="AE36" s="99"/>
      <c r="AF36" s="99"/>
      <c r="AG36" s="99"/>
      <c r="AH36" s="99"/>
      <c r="AI36" s="99"/>
      <c r="AJ36" s="58">
        <f t="shared" si="3"/>
        <v>0</v>
      </c>
      <c r="AK36" s="59"/>
      <c r="AL36" s="59"/>
      <c r="AM36" s="60">
        <f t="shared" si="4"/>
        <v>0</v>
      </c>
      <c r="AN36" s="60">
        <f t="shared" si="5"/>
        <v>0</v>
      </c>
      <c r="AO36" s="4"/>
      <c r="AP36" s="4"/>
    </row>
    <row r="37" spans="1:42" x14ac:dyDescent="0.2">
      <c r="A37" s="20"/>
      <c r="B37" s="20"/>
      <c r="C37" s="20"/>
      <c r="D37" s="102"/>
      <c r="E37" s="102"/>
      <c r="F37" s="102"/>
      <c r="G37" s="102"/>
      <c r="H37" s="102"/>
      <c r="I37" s="102"/>
      <c r="J37" s="102"/>
      <c r="K37" s="102"/>
      <c r="L37" s="102"/>
      <c r="M37" s="102"/>
      <c r="N37" s="102"/>
      <c r="O37" s="102"/>
      <c r="P37" s="53">
        <f t="shared" si="6"/>
        <v>0</v>
      </c>
      <c r="Q37" s="53">
        <f t="shared" si="6"/>
        <v>0</v>
      </c>
      <c r="R37" s="102"/>
      <c r="S37" s="102"/>
      <c r="T37" s="102"/>
      <c r="U37" s="102"/>
      <c r="V37" s="102"/>
      <c r="W37" s="102"/>
      <c r="X37" s="102"/>
      <c r="Y37" s="102"/>
      <c r="Z37" s="54">
        <f t="shared" si="0"/>
        <v>0</v>
      </c>
      <c r="AA37" s="54">
        <f t="shared" si="1"/>
        <v>0</v>
      </c>
      <c r="AB37" s="55">
        <f t="shared" si="2"/>
        <v>0</v>
      </c>
      <c r="AC37" s="55">
        <f t="shared" si="2"/>
        <v>0</v>
      </c>
      <c r="AD37" s="56"/>
      <c r="AE37" s="99"/>
      <c r="AF37" s="99"/>
      <c r="AG37" s="99"/>
      <c r="AH37" s="99"/>
      <c r="AI37" s="99"/>
      <c r="AJ37" s="58">
        <f t="shared" si="3"/>
        <v>0</v>
      </c>
      <c r="AK37" s="59"/>
      <c r="AL37" s="59"/>
      <c r="AM37" s="60">
        <f t="shared" si="4"/>
        <v>0</v>
      </c>
      <c r="AN37" s="60">
        <f t="shared" si="5"/>
        <v>0</v>
      </c>
      <c r="AO37" s="4"/>
      <c r="AP37" s="4"/>
    </row>
    <row r="38" spans="1:42" x14ac:dyDescent="0.2">
      <c r="A38" s="20"/>
      <c r="B38" s="20"/>
      <c r="C38" s="20"/>
      <c r="D38" s="102"/>
      <c r="E38" s="102"/>
      <c r="F38" s="102"/>
      <c r="G38" s="102"/>
      <c r="H38" s="102"/>
      <c r="I38" s="102"/>
      <c r="J38" s="102"/>
      <c r="K38" s="102"/>
      <c r="L38" s="102"/>
      <c r="M38" s="102"/>
      <c r="N38" s="102"/>
      <c r="O38" s="102"/>
      <c r="P38" s="53">
        <f t="shared" si="6"/>
        <v>0</v>
      </c>
      <c r="Q38" s="53">
        <f t="shared" si="6"/>
        <v>0</v>
      </c>
      <c r="R38" s="102"/>
      <c r="S38" s="102"/>
      <c r="T38" s="102"/>
      <c r="U38" s="102"/>
      <c r="V38" s="102"/>
      <c r="W38" s="102"/>
      <c r="X38" s="102"/>
      <c r="Y38" s="102"/>
      <c r="Z38" s="54">
        <f t="shared" si="0"/>
        <v>0</v>
      </c>
      <c r="AA38" s="54">
        <f t="shared" si="1"/>
        <v>0</v>
      </c>
      <c r="AB38" s="55">
        <f t="shared" si="2"/>
        <v>0</v>
      </c>
      <c r="AC38" s="55">
        <f t="shared" si="2"/>
        <v>0</v>
      </c>
      <c r="AD38" s="56"/>
      <c r="AE38" s="99"/>
      <c r="AF38" s="99"/>
      <c r="AG38" s="99"/>
      <c r="AH38" s="99"/>
      <c r="AI38" s="99"/>
      <c r="AJ38" s="58">
        <f t="shared" si="3"/>
        <v>0</v>
      </c>
      <c r="AK38" s="59"/>
      <c r="AL38" s="59"/>
      <c r="AM38" s="60">
        <f t="shared" si="4"/>
        <v>0</v>
      </c>
      <c r="AN38" s="60">
        <f t="shared" si="5"/>
        <v>0</v>
      </c>
      <c r="AO38" s="4"/>
      <c r="AP38" s="4"/>
    </row>
    <row r="39" spans="1:42" x14ac:dyDescent="0.2">
      <c r="A39" s="20"/>
      <c r="B39" s="20"/>
      <c r="C39" s="20"/>
      <c r="D39" s="102"/>
      <c r="E39" s="102"/>
      <c r="F39" s="102"/>
      <c r="G39" s="102"/>
      <c r="H39" s="102"/>
      <c r="I39" s="102"/>
      <c r="J39" s="102"/>
      <c r="K39" s="102"/>
      <c r="L39" s="102"/>
      <c r="M39" s="102"/>
      <c r="N39" s="102"/>
      <c r="O39" s="102"/>
      <c r="P39" s="53">
        <f t="shared" si="6"/>
        <v>0</v>
      </c>
      <c r="Q39" s="53">
        <f t="shared" si="6"/>
        <v>0</v>
      </c>
      <c r="R39" s="102"/>
      <c r="S39" s="102"/>
      <c r="T39" s="102"/>
      <c r="U39" s="102"/>
      <c r="V39" s="102"/>
      <c r="W39" s="102"/>
      <c r="X39" s="102"/>
      <c r="Y39" s="102"/>
      <c r="Z39" s="54">
        <f t="shared" si="0"/>
        <v>0</v>
      </c>
      <c r="AA39" s="54">
        <f t="shared" si="1"/>
        <v>0</v>
      </c>
      <c r="AB39" s="55">
        <f t="shared" si="2"/>
        <v>0</v>
      </c>
      <c r="AC39" s="55">
        <f t="shared" si="2"/>
        <v>0</v>
      </c>
      <c r="AD39" s="56"/>
      <c r="AE39" s="99"/>
      <c r="AF39" s="99"/>
      <c r="AG39" s="99"/>
      <c r="AH39" s="99"/>
      <c r="AI39" s="99"/>
      <c r="AJ39" s="58">
        <f t="shared" si="3"/>
        <v>0</v>
      </c>
      <c r="AK39" s="59"/>
      <c r="AL39" s="59"/>
      <c r="AM39" s="60">
        <f t="shared" si="4"/>
        <v>0</v>
      </c>
      <c r="AN39" s="60">
        <f t="shared" si="5"/>
        <v>0</v>
      </c>
      <c r="AO39" s="4"/>
      <c r="AP39" s="4"/>
    </row>
    <row r="40" spans="1:42" x14ac:dyDescent="0.2">
      <c r="A40" s="20"/>
      <c r="B40" s="20"/>
      <c r="C40" s="20"/>
      <c r="D40" s="102"/>
      <c r="E40" s="102"/>
      <c r="F40" s="102"/>
      <c r="G40" s="102"/>
      <c r="H40" s="102"/>
      <c r="I40" s="102"/>
      <c r="J40" s="102"/>
      <c r="K40" s="102"/>
      <c r="L40" s="102"/>
      <c r="M40" s="102"/>
      <c r="N40" s="102"/>
      <c r="O40" s="102"/>
      <c r="P40" s="53">
        <f t="shared" si="6"/>
        <v>0</v>
      </c>
      <c r="Q40" s="53">
        <f t="shared" si="6"/>
        <v>0</v>
      </c>
      <c r="R40" s="102"/>
      <c r="S40" s="102"/>
      <c r="T40" s="102"/>
      <c r="U40" s="102"/>
      <c r="V40" s="102"/>
      <c r="W40" s="102"/>
      <c r="X40" s="102"/>
      <c r="Y40" s="102"/>
      <c r="Z40" s="54">
        <f t="shared" si="0"/>
        <v>0</v>
      </c>
      <c r="AA40" s="54">
        <f t="shared" si="1"/>
        <v>0</v>
      </c>
      <c r="AB40" s="55">
        <f t="shared" si="2"/>
        <v>0</v>
      </c>
      <c r="AC40" s="55">
        <f t="shared" si="2"/>
        <v>0</v>
      </c>
      <c r="AD40" s="56"/>
      <c r="AE40" s="99"/>
      <c r="AF40" s="99"/>
      <c r="AG40" s="99"/>
      <c r="AH40" s="99"/>
      <c r="AI40" s="99"/>
      <c r="AJ40" s="58">
        <f t="shared" si="3"/>
        <v>0</v>
      </c>
      <c r="AK40" s="59"/>
      <c r="AL40" s="59"/>
      <c r="AM40" s="60">
        <f t="shared" si="4"/>
        <v>0</v>
      </c>
      <c r="AN40" s="60">
        <f t="shared" si="5"/>
        <v>0</v>
      </c>
      <c r="AO40" s="4"/>
      <c r="AP40" s="4"/>
    </row>
    <row r="41" spans="1:42" x14ac:dyDescent="0.2">
      <c r="A41" s="20"/>
      <c r="B41" s="20"/>
      <c r="C41" s="20"/>
      <c r="D41" s="102"/>
      <c r="E41" s="102"/>
      <c r="F41" s="102"/>
      <c r="G41" s="102"/>
      <c r="H41" s="102"/>
      <c r="I41" s="102"/>
      <c r="J41" s="102"/>
      <c r="K41" s="102"/>
      <c r="L41" s="102"/>
      <c r="M41" s="102"/>
      <c r="N41" s="102"/>
      <c r="O41" s="102"/>
      <c r="P41" s="53">
        <f t="shared" si="6"/>
        <v>0</v>
      </c>
      <c r="Q41" s="53">
        <f t="shared" si="6"/>
        <v>0</v>
      </c>
      <c r="R41" s="102"/>
      <c r="S41" s="102"/>
      <c r="T41" s="102"/>
      <c r="U41" s="102"/>
      <c r="V41" s="102"/>
      <c r="W41" s="102"/>
      <c r="X41" s="102"/>
      <c r="Y41" s="102"/>
      <c r="Z41" s="54">
        <f t="shared" si="0"/>
        <v>0</v>
      </c>
      <c r="AA41" s="54">
        <f t="shared" si="1"/>
        <v>0</v>
      </c>
      <c r="AB41" s="55">
        <f t="shared" si="2"/>
        <v>0</v>
      </c>
      <c r="AC41" s="55">
        <f t="shared" si="2"/>
        <v>0</v>
      </c>
      <c r="AD41" s="56"/>
      <c r="AE41" s="99"/>
      <c r="AF41" s="99"/>
      <c r="AG41" s="99"/>
      <c r="AH41" s="99"/>
      <c r="AI41" s="99"/>
      <c r="AJ41" s="58">
        <f t="shared" si="3"/>
        <v>0</v>
      </c>
      <c r="AK41" s="59"/>
      <c r="AL41" s="59"/>
      <c r="AM41" s="60">
        <f t="shared" si="4"/>
        <v>0</v>
      </c>
      <c r="AN41" s="60">
        <f t="shared" si="5"/>
        <v>0</v>
      </c>
      <c r="AO41" s="4"/>
      <c r="AP41" s="4"/>
    </row>
    <row r="42" spans="1:42" x14ac:dyDescent="0.2">
      <c r="A42" s="20"/>
      <c r="B42" s="20"/>
      <c r="C42" s="20"/>
      <c r="D42" s="102"/>
      <c r="E42" s="102"/>
      <c r="F42" s="102"/>
      <c r="G42" s="102"/>
      <c r="H42" s="102"/>
      <c r="I42" s="102"/>
      <c r="J42" s="102"/>
      <c r="K42" s="102"/>
      <c r="L42" s="102"/>
      <c r="M42" s="102"/>
      <c r="N42" s="102"/>
      <c r="O42" s="102"/>
      <c r="P42" s="53">
        <f t="shared" si="6"/>
        <v>0</v>
      </c>
      <c r="Q42" s="53">
        <f t="shared" si="6"/>
        <v>0</v>
      </c>
      <c r="R42" s="102"/>
      <c r="S42" s="102"/>
      <c r="T42" s="102"/>
      <c r="U42" s="102"/>
      <c r="V42" s="102"/>
      <c r="W42" s="102"/>
      <c r="X42" s="102"/>
      <c r="Y42" s="102"/>
      <c r="Z42" s="54">
        <f t="shared" si="0"/>
        <v>0</v>
      </c>
      <c r="AA42" s="54">
        <f t="shared" si="1"/>
        <v>0</v>
      </c>
      <c r="AB42" s="55">
        <f t="shared" si="2"/>
        <v>0</v>
      </c>
      <c r="AC42" s="55">
        <f t="shared" si="2"/>
        <v>0</v>
      </c>
      <c r="AD42" s="56"/>
      <c r="AE42" s="99"/>
      <c r="AF42" s="99"/>
      <c r="AG42" s="99"/>
      <c r="AH42" s="99"/>
      <c r="AI42" s="99"/>
      <c r="AJ42" s="58">
        <f t="shared" si="3"/>
        <v>0</v>
      </c>
      <c r="AK42" s="59"/>
      <c r="AL42" s="59"/>
      <c r="AM42" s="60">
        <f t="shared" si="4"/>
        <v>0</v>
      </c>
      <c r="AN42" s="60">
        <f t="shared" si="5"/>
        <v>0</v>
      </c>
      <c r="AO42" s="4"/>
      <c r="AP42" s="4"/>
    </row>
    <row r="43" spans="1:42" x14ac:dyDescent="0.2">
      <c r="A43" s="20"/>
      <c r="B43" s="20"/>
      <c r="C43" s="20"/>
      <c r="D43" s="102"/>
      <c r="E43" s="102"/>
      <c r="F43" s="102"/>
      <c r="G43" s="102"/>
      <c r="H43" s="102"/>
      <c r="I43" s="102"/>
      <c r="J43" s="102"/>
      <c r="K43" s="102"/>
      <c r="L43" s="102"/>
      <c r="M43" s="102"/>
      <c r="N43" s="102"/>
      <c r="O43" s="102"/>
      <c r="P43" s="53">
        <f t="shared" si="6"/>
        <v>0</v>
      </c>
      <c r="Q43" s="53">
        <f t="shared" si="6"/>
        <v>0</v>
      </c>
      <c r="R43" s="102"/>
      <c r="S43" s="102"/>
      <c r="T43" s="102"/>
      <c r="U43" s="102"/>
      <c r="V43" s="102"/>
      <c r="W43" s="102"/>
      <c r="X43" s="102"/>
      <c r="Y43" s="102"/>
      <c r="Z43" s="54">
        <f t="shared" si="0"/>
        <v>0</v>
      </c>
      <c r="AA43" s="54">
        <f t="shared" si="1"/>
        <v>0</v>
      </c>
      <c r="AB43" s="55">
        <f t="shared" si="2"/>
        <v>0</v>
      </c>
      <c r="AC43" s="55">
        <f t="shared" si="2"/>
        <v>0</v>
      </c>
      <c r="AD43" s="56"/>
      <c r="AE43" s="99"/>
      <c r="AF43" s="99"/>
      <c r="AG43" s="99"/>
      <c r="AH43" s="99"/>
      <c r="AI43" s="99"/>
      <c r="AJ43" s="58">
        <f t="shared" si="3"/>
        <v>0</v>
      </c>
      <c r="AK43" s="59"/>
      <c r="AL43" s="59"/>
      <c r="AM43" s="60">
        <f t="shared" si="4"/>
        <v>0</v>
      </c>
      <c r="AN43" s="60">
        <f t="shared" si="5"/>
        <v>0</v>
      </c>
      <c r="AO43" s="4"/>
      <c r="AP43" s="4"/>
    </row>
    <row r="44" spans="1:42" x14ac:dyDescent="0.2">
      <c r="A44" s="20"/>
      <c r="B44" s="20"/>
      <c r="C44" s="20"/>
      <c r="D44" s="102"/>
      <c r="E44" s="102"/>
      <c r="F44" s="102"/>
      <c r="G44" s="102"/>
      <c r="H44" s="102"/>
      <c r="I44" s="102"/>
      <c r="J44" s="102"/>
      <c r="K44" s="102"/>
      <c r="L44" s="102"/>
      <c r="M44" s="102"/>
      <c r="N44" s="102"/>
      <c r="O44" s="102"/>
      <c r="P44" s="53">
        <f t="shared" si="6"/>
        <v>0</v>
      </c>
      <c r="Q44" s="53">
        <f t="shared" si="6"/>
        <v>0</v>
      </c>
      <c r="R44" s="102"/>
      <c r="S44" s="102"/>
      <c r="T44" s="102"/>
      <c r="U44" s="102"/>
      <c r="V44" s="102"/>
      <c r="W44" s="102"/>
      <c r="X44" s="102"/>
      <c r="Y44" s="102"/>
      <c r="Z44" s="54">
        <f t="shared" si="0"/>
        <v>0</v>
      </c>
      <c r="AA44" s="54">
        <f t="shared" si="1"/>
        <v>0</v>
      </c>
      <c r="AB44" s="55">
        <f t="shared" si="2"/>
        <v>0</v>
      </c>
      <c r="AC44" s="55">
        <f t="shared" si="2"/>
        <v>0</v>
      </c>
      <c r="AD44" s="56"/>
      <c r="AE44" s="99"/>
      <c r="AF44" s="99"/>
      <c r="AG44" s="99"/>
      <c r="AH44" s="99"/>
      <c r="AI44" s="99"/>
      <c r="AJ44" s="58">
        <f t="shared" si="3"/>
        <v>0</v>
      </c>
      <c r="AK44" s="59"/>
      <c r="AL44" s="59"/>
      <c r="AM44" s="60">
        <f t="shared" si="4"/>
        <v>0</v>
      </c>
      <c r="AN44" s="60">
        <f t="shared" si="5"/>
        <v>0</v>
      </c>
      <c r="AO44" s="4"/>
      <c r="AP44" s="4"/>
    </row>
    <row r="45" spans="1:42" x14ac:dyDescent="0.2">
      <c r="A45" s="20"/>
      <c r="B45" s="20"/>
      <c r="C45" s="20"/>
      <c r="D45" s="102"/>
      <c r="E45" s="102"/>
      <c r="F45" s="102"/>
      <c r="G45" s="102"/>
      <c r="H45" s="102"/>
      <c r="I45" s="102"/>
      <c r="J45" s="102"/>
      <c r="K45" s="102"/>
      <c r="L45" s="102"/>
      <c r="M45" s="102"/>
      <c r="N45" s="102"/>
      <c r="O45" s="102"/>
      <c r="P45" s="53">
        <f t="shared" si="6"/>
        <v>0</v>
      </c>
      <c r="Q45" s="53">
        <f t="shared" si="6"/>
        <v>0</v>
      </c>
      <c r="R45" s="102"/>
      <c r="S45" s="102"/>
      <c r="T45" s="102"/>
      <c r="U45" s="102"/>
      <c r="V45" s="102"/>
      <c r="W45" s="102"/>
      <c r="X45" s="102"/>
      <c r="Y45" s="102"/>
      <c r="Z45" s="54">
        <f t="shared" si="0"/>
        <v>0</v>
      </c>
      <c r="AA45" s="54">
        <f t="shared" si="1"/>
        <v>0</v>
      </c>
      <c r="AB45" s="55">
        <f t="shared" si="2"/>
        <v>0</v>
      </c>
      <c r="AC45" s="55">
        <f t="shared" si="2"/>
        <v>0</v>
      </c>
      <c r="AD45" s="56"/>
      <c r="AE45" s="99"/>
      <c r="AF45" s="99"/>
      <c r="AG45" s="99"/>
      <c r="AH45" s="99"/>
      <c r="AI45" s="99"/>
      <c r="AJ45" s="58">
        <f t="shared" si="3"/>
        <v>0</v>
      </c>
      <c r="AK45" s="59"/>
      <c r="AL45" s="59"/>
      <c r="AM45" s="60">
        <f t="shared" si="4"/>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6"/>
        <v>0</v>
      </c>
      <c r="Q46" s="53">
        <f t="shared" si="6"/>
        <v>0</v>
      </c>
      <c r="R46" s="102"/>
      <c r="S46" s="102"/>
      <c r="T46" s="102"/>
      <c r="U46" s="102"/>
      <c r="V46" s="102"/>
      <c r="W46" s="102"/>
      <c r="X46" s="102"/>
      <c r="Y46" s="102"/>
      <c r="Z46" s="54">
        <f t="shared" si="0"/>
        <v>0</v>
      </c>
      <c r="AA46" s="54">
        <f t="shared" si="1"/>
        <v>0</v>
      </c>
      <c r="AB46" s="55">
        <f t="shared" si="2"/>
        <v>0</v>
      </c>
      <c r="AC46" s="55">
        <f t="shared" si="2"/>
        <v>0</v>
      </c>
      <c r="AD46" s="56"/>
      <c r="AE46" s="99"/>
      <c r="AF46" s="99"/>
      <c r="AG46" s="99"/>
      <c r="AH46" s="99"/>
      <c r="AI46" s="99"/>
      <c r="AJ46" s="58">
        <f t="shared" si="3"/>
        <v>0</v>
      </c>
      <c r="AK46" s="59"/>
      <c r="AL46" s="59"/>
      <c r="AM46" s="60">
        <f t="shared" si="4"/>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6"/>
        <v>0</v>
      </c>
      <c r="Q47" s="53">
        <f t="shared" si="6"/>
        <v>0</v>
      </c>
      <c r="R47" s="102"/>
      <c r="S47" s="102"/>
      <c r="T47" s="102"/>
      <c r="U47" s="102"/>
      <c r="V47" s="102"/>
      <c r="W47" s="102"/>
      <c r="X47" s="102"/>
      <c r="Y47" s="102"/>
      <c r="Z47" s="54">
        <f t="shared" si="0"/>
        <v>0</v>
      </c>
      <c r="AA47" s="54">
        <f t="shared" si="1"/>
        <v>0</v>
      </c>
      <c r="AB47" s="55">
        <f t="shared" si="2"/>
        <v>0</v>
      </c>
      <c r="AC47" s="55">
        <f t="shared" si="2"/>
        <v>0</v>
      </c>
      <c r="AD47" s="56"/>
      <c r="AE47" s="99"/>
      <c r="AF47" s="99"/>
      <c r="AG47" s="99"/>
      <c r="AH47" s="99"/>
      <c r="AI47" s="99"/>
      <c r="AJ47" s="58">
        <f t="shared" si="3"/>
        <v>0</v>
      </c>
      <c r="AK47" s="59"/>
      <c r="AL47" s="59"/>
      <c r="AM47" s="60">
        <f t="shared" si="4"/>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6"/>
        <v>0</v>
      </c>
      <c r="Q48" s="53">
        <f t="shared" si="6"/>
        <v>0</v>
      </c>
      <c r="R48" s="102"/>
      <c r="S48" s="102"/>
      <c r="T48" s="102"/>
      <c r="U48" s="102"/>
      <c r="V48" s="102"/>
      <c r="W48" s="102"/>
      <c r="X48" s="102"/>
      <c r="Y48" s="102"/>
      <c r="Z48" s="54">
        <f t="shared" si="0"/>
        <v>0</v>
      </c>
      <c r="AA48" s="54">
        <f t="shared" si="1"/>
        <v>0</v>
      </c>
      <c r="AB48" s="55">
        <f t="shared" si="2"/>
        <v>0</v>
      </c>
      <c r="AC48" s="55">
        <f t="shared" si="2"/>
        <v>0</v>
      </c>
      <c r="AD48" s="56"/>
      <c r="AE48" s="99"/>
      <c r="AF48" s="99"/>
      <c r="AG48" s="99"/>
      <c r="AH48" s="99"/>
      <c r="AI48" s="99"/>
      <c r="AJ48" s="58">
        <f t="shared" si="3"/>
        <v>0</v>
      </c>
      <c r="AK48" s="59"/>
      <c r="AL48" s="59"/>
      <c r="AM48" s="60">
        <f t="shared" si="4"/>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6"/>
        <v>0</v>
      </c>
      <c r="Q49" s="53">
        <f t="shared" si="6"/>
        <v>0</v>
      </c>
      <c r="R49" s="102"/>
      <c r="S49" s="102"/>
      <c r="T49" s="102"/>
      <c r="U49" s="102"/>
      <c r="V49" s="102"/>
      <c r="W49" s="102"/>
      <c r="X49" s="102"/>
      <c r="Y49" s="102"/>
      <c r="Z49" s="54">
        <f t="shared" si="0"/>
        <v>0</v>
      </c>
      <c r="AA49" s="54">
        <f t="shared" si="1"/>
        <v>0</v>
      </c>
      <c r="AB49" s="55">
        <f t="shared" si="2"/>
        <v>0</v>
      </c>
      <c r="AC49" s="55">
        <f t="shared" si="2"/>
        <v>0</v>
      </c>
      <c r="AD49" s="56"/>
      <c r="AE49" s="99"/>
      <c r="AF49" s="99"/>
      <c r="AG49" s="99"/>
      <c r="AH49" s="99"/>
      <c r="AI49" s="99"/>
      <c r="AJ49" s="58">
        <f t="shared" si="3"/>
        <v>0</v>
      </c>
      <c r="AK49" s="59"/>
      <c r="AL49" s="59"/>
      <c r="AM49" s="60">
        <f t="shared" si="4"/>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6"/>
        <v>0</v>
      </c>
      <c r="Q50" s="53">
        <f t="shared" si="6"/>
        <v>0</v>
      </c>
      <c r="R50" s="102"/>
      <c r="S50" s="102"/>
      <c r="T50" s="102"/>
      <c r="U50" s="102"/>
      <c r="V50" s="102"/>
      <c r="W50" s="102"/>
      <c r="X50" s="102"/>
      <c r="Y50" s="102"/>
      <c r="Z50" s="54">
        <f t="shared" si="0"/>
        <v>0</v>
      </c>
      <c r="AA50" s="54">
        <f t="shared" si="1"/>
        <v>0</v>
      </c>
      <c r="AB50" s="55">
        <f t="shared" si="2"/>
        <v>0</v>
      </c>
      <c r="AC50" s="55">
        <f t="shared" si="2"/>
        <v>0</v>
      </c>
      <c r="AD50" s="56"/>
      <c r="AE50" s="99"/>
      <c r="AF50" s="99"/>
      <c r="AG50" s="99"/>
      <c r="AH50" s="99"/>
      <c r="AI50" s="99"/>
      <c r="AJ50" s="58">
        <f t="shared" si="3"/>
        <v>0</v>
      </c>
      <c r="AK50" s="59"/>
      <c r="AL50" s="59"/>
      <c r="AM50" s="60">
        <f t="shared" si="4"/>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6"/>
        <v>0</v>
      </c>
      <c r="Q51" s="53">
        <f t="shared" si="6"/>
        <v>0</v>
      </c>
      <c r="R51" s="102"/>
      <c r="S51" s="102"/>
      <c r="T51" s="102"/>
      <c r="U51" s="102"/>
      <c r="V51" s="102"/>
      <c r="W51" s="102"/>
      <c r="X51" s="102"/>
      <c r="Y51" s="102"/>
      <c r="Z51" s="54">
        <f t="shared" si="0"/>
        <v>0</v>
      </c>
      <c r="AA51" s="54">
        <f t="shared" si="1"/>
        <v>0</v>
      </c>
      <c r="AB51" s="55">
        <f t="shared" si="2"/>
        <v>0</v>
      </c>
      <c r="AC51" s="55">
        <f t="shared" si="2"/>
        <v>0</v>
      </c>
      <c r="AD51" s="56"/>
      <c r="AE51" s="99"/>
      <c r="AF51" s="99"/>
      <c r="AG51" s="99"/>
      <c r="AH51" s="99"/>
      <c r="AI51" s="99"/>
      <c r="AJ51" s="58">
        <f t="shared" si="3"/>
        <v>0</v>
      </c>
      <c r="AK51" s="59"/>
      <c r="AL51" s="59"/>
      <c r="AM51" s="60">
        <f t="shared" si="4"/>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51">
    <cfRule type="expression" dxfId="1339" priority="66">
      <formula>AND(NOT(ISBLANK($A7)),ISBLANK(B7))</formula>
    </cfRule>
  </conditionalFormatting>
  <conditionalFormatting sqref="C7:C51">
    <cfRule type="expression" dxfId="1338" priority="65">
      <formula>AND(NOT(ISBLANK(A7)),ISBLANK(C7))</formula>
    </cfRule>
  </conditionalFormatting>
  <conditionalFormatting sqref="D7:D11 F7:F11 H7:H11 J7:J11 L7:L11 N7:N11 V7:V9 R9:R10 X7:X9 T9:T10 D15:D51 N13 L13 J13 H13 F13 D13">
    <cfRule type="expression" dxfId="1337" priority="64">
      <formula>AND(NOT(ISBLANK(E7)),ISBLANK(D7))</formula>
    </cfRule>
  </conditionalFormatting>
  <conditionalFormatting sqref="E7:E11 G7:G11 I7:I11 K7:K11 M7:M11 O7:O11 W7:W9 S9:S10 Y7:Y9 U9:U10 E15:E51 O13 M13 K13 I13 G13 E13">
    <cfRule type="expression" dxfId="1336" priority="63">
      <formula>AND(NOT(ISBLANK(D7)),ISBLANK(E7))</formula>
    </cfRule>
  </conditionalFormatting>
  <conditionalFormatting sqref="F15:F51">
    <cfRule type="expression" dxfId="1335" priority="62">
      <formula>AND(NOT(ISBLANK(G15)),ISBLANK(F15))</formula>
    </cfRule>
  </conditionalFormatting>
  <conditionalFormatting sqref="G15:G51">
    <cfRule type="expression" dxfId="1334" priority="61">
      <formula>AND(NOT(ISBLANK(F15)),ISBLANK(G15))</formula>
    </cfRule>
  </conditionalFormatting>
  <conditionalFormatting sqref="H15:H51">
    <cfRule type="expression" dxfId="1333" priority="60">
      <formula>AND(NOT(ISBLANK(I15)),ISBLANK(H15))</formula>
    </cfRule>
  </conditionalFormatting>
  <conditionalFormatting sqref="I15:I51">
    <cfRule type="expression" dxfId="1332" priority="59">
      <formula>AND(NOT(ISBLANK(H15)),ISBLANK(I15))</formula>
    </cfRule>
  </conditionalFormatting>
  <conditionalFormatting sqref="J15:J51">
    <cfRule type="expression" dxfId="1331" priority="58">
      <formula>AND(NOT(ISBLANK(K15)),ISBLANK(J15))</formula>
    </cfRule>
  </conditionalFormatting>
  <conditionalFormatting sqref="K15:K51">
    <cfRule type="expression" dxfId="1330" priority="57">
      <formula>AND(NOT(ISBLANK(J15)),ISBLANK(K15))</formula>
    </cfRule>
  </conditionalFormatting>
  <conditionalFormatting sqref="L15:L51">
    <cfRule type="expression" dxfId="1329" priority="56">
      <formula>AND(NOT(ISBLANK(M15)),ISBLANK(L15))</formula>
    </cfRule>
  </conditionalFormatting>
  <conditionalFormatting sqref="M15:M51">
    <cfRule type="expression" dxfId="1328" priority="55">
      <formula>AND(NOT(ISBLANK(L15)),ISBLANK(M15))</formula>
    </cfRule>
  </conditionalFormatting>
  <conditionalFormatting sqref="N15:N51">
    <cfRule type="expression" dxfId="1327" priority="54">
      <formula>AND(NOT(ISBLANK(O15)),ISBLANK(N15))</formula>
    </cfRule>
  </conditionalFormatting>
  <conditionalFormatting sqref="O15:O51">
    <cfRule type="expression" dxfId="1326" priority="53">
      <formula>AND(NOT(ISBLANK(N15)),ISBLANK(O15))</formula>
    </cfRule>
  </conditionalFormatting>
  <conditionalFormatting sqref="R15:R51 R7:Y7 R13:Y13">
    <cfRule type="expression" dxfId="1325" priority="52">
      <formula>AND(NOT(ISBLANK(S7)),ISBLANK(R7))</formula>
    </cfRule>
  </conditionalFormatting>
  <conditionalFormatting sqref="S7 S13 S15:S51">
    <cfRule type="expression" dxfId="1324" priority="51">
      <formula>AND(NOT(ISBLANK(R7)),ISBLANK(S7))</formula>
    </cfRule>
  </conditionalFormatting>
  <conditionalFormatting sqref="T7 T13 T15:T51">
    <cfRule type="expression" dxfId="1323" priority="50">
      <formula>AND(NOT(ISBLANK(U7)),ISBLANK(T7))</formula>
    </cfRule>
  </conditionalFormatting>
  <conditionalFormatting sqref="U7 U13 U15:U51">
    <cfRule type="expression" dxfId="1322" priority="49">
      <formula>AND(NOT(ISBLANK(T7)),ISBLANK(U7))</formula>
    </cfRule>
  </conditionalFormatting>
  <conditionalFormatting sqref="V10 V13 V15:V51">
    <cfRule type="expression" dxfId="1321" priority="48">
      <formula>AND(NOT(ISBLANK(W10)),ISBLANK(V10))</formula>
    </cfRule>
  </conditionalFormatting>
  <conditionalFormatting sqref="W10 W13 W15:W51">
    <cfRule type="expression" dxfId="1320" priority="47">
      <formula>AND(NOT(ISBLANK(V10)),ISBLANK(W10))</formula>
    </cfRule>
  </conditionalFormatting>
  <conditionalFormatting sqref="X10 X13 X15:X51">
    <cfRule type="expression" dxfId="1319" priority="46">
      <formula>AND(NOT(ISBLANK(Y10)),ISBLANK(X10))</formula>
    </cfRule>
  </conditionalFormatting>
  <conditionalFormatting sqref="Y10 Y13 Y15:Y51">
    <cfRule type="expression" dxfId="1318" priority="45">
      <formula>AND(NOT(ISBLANK(X10)),ISBLANK(Y10))</formula>
    </cfRule>
  </conditionalFormatting>
  <conditionalFormatting sqref="R11 T11 V11 X11">
    <cfRule type="expression" dxfId="1317" priority="67" stopIfTrue="1">
      <formula>AND(NOT(ISBLANK(S11)),ISBLANK(R11))</formula>
    </cfRule>
  </conditionalFormatting>
  <conditionalFormatting sqref="S11 U11 W11 Y11">
    <cfRule type="expression" dxfId="1316" priority="68" stopIfTrue="1">
      <formula>AND(NOT(ISBLANK(R11)),ISBLANK(S11))</formula>
    </cfRule>
  </conditionalFormatting>
  <conditionalFormatting sqref="R8:Y8">
    <cfRule type="expression" dxfId="1315" priority="44">
      <formula>AND(NOT(ISBLANK(S8)),ISBLANK(R8))</formula>
    </cfRule>
  </conditionalFormatting>
  <conditionalFormatting sqref="S8">
    <cfRule type="expression" dxfId="1314" priority="43">
      <formula>AND(NOT(ISBLANK(R8)),ISBLANK(S8))</formula>
    </cfRule>
  </conditionalFormatting>
  <conditionalFormatting sqref="T8">
    <cfRule type="expression" dxfId="1313" priority="42">
      <formula>AND(NOT(ISBLANK(U8)),ISBLANK(T8))</formula>
    </cfRule>
  </conditionalFormatting>
  <conditionalFormatting sqref="U8">
    <cfRule type="expression" dxfId="1312" priority="41">
      <formula>AND(NOT(ISBLANK(T8)),ISBLANK(U8))</formula>
    </cfRule>
  </conditionalFormatting>
  <conditionalFormatting sqref="D14">
    <cfRule type="expression" dxfId="1311" priority="40">
      <formula>AND(NOT(ISBLANK(E14)),ISBLANK(D14))</formula>
    </cfRule>
  </conditionalFormatting>
  <conditionalFormatting sqref="E14">
    <cfRule type="expression" dxfId="1310" priority="39">
      <formula>AND(NOT(ISBLANK(D14)),ISBLANK(E14))</formula>
    </cfRule>
  </conditionalFormatting>
  <conditionalFormatting sqref="F14">
    <cfRule type="expression" dxfId="1309" priority="38">
      <formula>AND(NOT(ISBLANK(G14)),ISBLANK(F14))</formula>
    </cfRule>
  </conditionalFormatting>
  <conditionalFormatting sqref="G14">
    <cfRule type="expression" dxfId="1308" priority="37">
      <formula>AND(NOT(ISBLANK(F14)),ISBLANK(G14))</formula>
    </cfRule>
  </conditionalFormatting>
  <conditionalFormatting sqref="H14">
    <cfRule type="expression" dxfId="1307" priority="36">
      <formula>AND(NOT(ISBLANK(I14)),ISBLANK(H14))</formula>
    </cfRule>
  </conditionalFormatting>
  <conditionalFormatting sqref="I14">
    <cfRule type="expression" dxfId="1306" priority="35">
      <formula>AND(NOT(ISBLANK(H14)),ISBLANK(I14))</formula>
    </cfRule>
  </conditionalFormatting>
  <conditionalFormatting sqref="J14">
    <cfRule type="expression" dxfId="1305" priority="34">
      <formula>AND(NOT(ISBLANK(K14)),ISBLANK(J14))</formula>
    </cfRule>
  </conditionalFormatting>
  <conditionalFormatting sqref="K14">
    <cfRule type="expression" dxfId="1304" priority="33">
      <formula>AND(NOT(ISBLANK(J14)),ISBLANK(K14))</formula>
    </cfRule>
  </conditionalFormatting>
  <conditionalFormatting sqref="L14">
    <cfRule type="expression" dxfId="1303" priority="32">
      <formula>AND(NOT(ISBLANK(M14)),ISBLANK(L14))</formula>
    </cfRule>
  </conditionalFormatting>
  <conditionalFormatting sqref="M14">
    <cfRule type="expression" dxfId="1302" priority="31">
      <formula>AND(NOT(ISBLANK(L14)),ISBLANK(M14))</formula>
    </cfRule>
  </conditionalFormatting>
  <conditionalFormatting sqref="N14">
    <cfRule type="expression" dxfId="1301" priority="30">
      <formula>AND(NOT(ISBLANK(O14)),ISBLANK(N14))</formula>
    </cfRule>
  </conditionalFormatting>
  <conditionalFormatting sqref="O14">
    <cfRule type="expression" dxfId="1300" priority="29">
      <formula>AND(NOT(ISBLANK(N14)),ISBLANK(O14))</formula>
    </cfRule>
  </conditionalFormatting>
  <conditionalFormatting sqref="R14:Y14">
    <cfRule type="expression" dxfId="1299" priority="28">
      <formula>AND(NOT(ISBLANK(S14)),ISBLANK(R14))</formula>
    </cfRule>
  </conditionalFormatting>
  <conditionalFormatting sqref="S14">
    <cfRule type="expression" dxfId="1298" priority="27">
      <formula>AND(NOT(ISBLANK(R14)),ISBLANK(S14))</formula>
    </cfRule>
  </conditionalFormatting>
  <conditionalFormatting sqref="T14">
    <cfRule type="expression" dxfId="1297" priority="26">
      <formula>AND(NOT(ISBLANK(U14)),ISBLANK(T14))</formula>
    </cfRule>
  </conditionalFormatting>
  <conditionalFormatting sqref="U14">
    <cfRule type="expression" dxfId="1296" priority="25">
      <formula>AND(NOT(ISBLANK(T14)),ISBLANK(U14))</formula>
    </cfRule>
  </conditionalFormatting>
  <conditionalFormatting sqref="V14">
    <cfRule type="expression" dxfId="1295" priority="24">
      <formula>AND(NOT(ISBLANK(W14)),ISBLANK(V14))</formula>
    </cfRule>
  </conditionalFormatting>
  <conditionalFormatting sqref="W14">
    <cfRule type="expression" dxfId="1294" priority="23">
      <formula>AND(NOT(ISBLANK(V14)),ISBLANK(W14))</formula>
    </cfRule>
  </conditionalFormatting>
  <conditionalFormatting sqref="X14">
    <cfRule type="expression" dxfId="1293" priority="22">
      <formula>AND(NOT(ISBLANK(Y14)),ISBLANK(X14))</formula>
    </cfRule>
  </conditionalFormatting>
  <conditionalFormatting sqref="Y14">
    <cfRule type="expression" dxfId="1292" priority="21">
      <formula>AND(NOT(ISBLANK(X14)),ISBLANK(Y14))</formula>
    </cfRule>
  </conditionalFormatting>
  <conditionalFormatting sqref="D12">
    <cfRule type="expression" dxfId="1291" priority="20">
      <formula>AND(NOT(ISBLANK(E12)),ISBLANK(D12))</formula>
    </cfRule>
  </conditionalFormatting>
  <conditionalFormatting sqref="E12">
    <cfRule type="expression" dxfId="1290" priority="19">
      <formula>AND(NOT(ISBLANK(D12)),ISBLANK(E12))</formula>
    </cfRule>
  </conditionalFormatting>
  <conditionalFormatting sqref="F12">
    <cfRule type="expression" dxfId="1289" priority="18">
      <formula>AND(NOT(ISBLANK(G12)),ISBLANK(F12))</formula>
    </cfRule>
  </conditionalFormatting>
  <conditionalFormatting sqref="G12">
    <cfRule type="expression" dxfId="1288" priority="17">
      <formula>AND(NOT(ISBLANK(F12)),ISBLANK(G12))</formula>
    </cfRule>
  </conditionalFormatting>
  <conditionalFormatting sqref="H12">
    <cfRule type="expression" dxfId="1287" priority="16">
      <formula>AND(NOT(ISBLANK(I12)),ISBLANK(H12))</formula>
    </cfRule>
  </conditionalFormatting>
  <conditionalFormatting sqref="I12">
    <cfRule type="expression" dxfId="1286" priority="15">
      <formula>AND(NOT(ISBLANK(H12)),ISBLANK(I12))</formula>
    </cfRule>
  </conditionalFormatting>
  <conditionalFormatting sqref="J12">
    <cfRule type="expression" dxfId="1285" priority="14">
      <formula>AND(NOT(ISBLANK(K12)),ISBLANK(J12))</formula>
    </cfRule>
  </conditionalFormatting>
  <conditionalFormatting sqref="K12">
    <cfRule type="expression" dxfId="1284" priority="13">
      <formula>AND(NOT(ISBLANK(J12)),ISBLANK(K12))</formula>
    </cfRule>
  </conditionalFormatting>
  <conditionalFormatting sqref="L12">
    <cfRule type="expression" dxfId="1283" priority="12">
      <formula>AND(NOT(ISBLANK(M12)),ISBLANK(L12))</formula>
    </cfRule>
  </conditionalFormatting>
  <conditionalFormatting sqref="M12">
    <cfRule type="expression" dxfId="1282" priority="11">
      <formula>AND(NOT(ISBLANK(L12)),ISBLANK(M12))</formula>
    </cfRule>
  </conditionalFormatting>
  <conditionalFormatting sqref="N12">
    <cfRule type="expression" dxfId="1281" priority="10">
      <formula>AND(NOT(ISBLANK(O12)),ISBLANK(N12))</formula>
    </cfRule>
  </conditionalFormatting>
  <conditionalFormatting sqref="O12">
    <cfRule type="expression" dxfId="1280" priority="9">
      <formula>AND(NOT(ISBLANK(N12)),ISBLANK(O12))</formula>
    </cfRule>
  </conditionalFormatting>
  <conditionalFormatting sqref="R12">
    <cfRule type="expression" dxfId="1279" priority="8">
      <formula>AND(NOT(ISBLANK(S12)),ISBLANK(R12))</formula>
    </cfRule>
  </conditionalFormatting>
  <conditionalFormatting sqref="S12">
    <cfRule type="expression" dxfId="1278" priority="7">
      <formula>AND(NOT(ISBLANK(R12)),ISBLANK(S12))</formula>
    </cfRule>
  </conditionalFormatting>
  <conditionalFormatting sqref="T12">
    <cfRule type="expression" dxfId="1277" priority="6">
      <formula>AND(NOT(ISBLANK(U12)),ISBLANK(T12))</formula>
    </cfRule>
  </conditionalFormatting>
  <conditionalFormatting sqref="U12">
    <cfRule type="expression" dxfId="1276" priority="5">
      <formula>AND(NOT(ISBLANK(T12)),ISBLANK(U12))</formula>
    </cfRule>
  </conditionalFormatting>
  <conditionalFormatting sqref="V12">
    <cfRule type="expression" dxfId="1275" priority="4">
      <formula>AND(NOT(ISBLANK(W12)),ISBLANK(V12))</formula>
    </cfRule>
  </conditionalFormatting>
  <conditionalFormatting sqref="W12">
    <cfRule type="expression" dxfId="1274" priority="3">
      <formula>AND(NOT(ISBLANK(V12)),ISBLANK(W12))</formula>
    </cfRule>
  </conditionalFormatting>
  <conditionalFormatting sqref="X12">
    <cfRule type="expression" dxfId="1273" priority="2">
      <formula>AND(NOT(ISBLANK(Y12)),ISBLANK(X12))</formula>
    </cfRule>
  </conditionalFormatting>
  <conditionalFormatting sqref="Y12">
    <cfRule type="expression" dxfId="1272" priority="1">
      <formula>AND(NOT(ISBLANK(X12)),ISBLANK(Y12))</formula>
    </cfRule>
  </conditionalFormatting>
  <dataValidations count="7">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decimal" operator="greaterThanOrEqual" allowBlank="1" showInputMessage="1" showErrorMessage="1" sqref="AD7:AI51 AK7:AL51">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P7:Q65535 AB6:AC51 AQ1:IV1048576 AO7:AP65535"/>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D18" sqref="D18"/>
      <selection pane="topRight" activeCell="D18" sqref="D18"/>
      <selection pane="bottomLeft" activeCell="D18" sqref="D18"/>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15" t="s">
        <v>2</v>
      </c>
      <c r="E6" s="115" t="s">
        <v>11</v>
      </c>
      <c r="F6" s="115" t="s">
        <v>2</v>
      </c>
      <c r="G6" s="115" t="s">
        <v>11</v>
      </c>
      <c r="H6" s="115" t="s">
        <v>2</v>
      </c>
      <c r="I6" s="115" t="s">
        <v>11</v>
      </c>
      <c r="J6" s="115" t="s">
        <v>2</v>
      </c>
      <c r="K6" s="115" t="s">
        <v>11</v>
      </c>
      <c r="L6" s="115" t="s">
        <v>2</v>
      </c>
      <c r="M6" s="115" t="s">
        <v>11</v>
      </c>
      <c r="N6" s="115" t="s">
        <v>2</v>
      </c>
      <c r="O6" s="115" t="s">
        <v>11</v>
      </c>
      <c r="P6" s="115" t="s">
        <v>2</v>
      </c>
      <c r="Q6" s="115" t="s">
        <v>11</v>
      </c>
      <c r="R6" s="114" t="s">
        <v>2</v>
      </c>
      <c r="S6" s="114" t="s">
        <v>11</v>
      </c>
      <c r="T6" s="114" t="s">
        <v>2</v>
      </c>
      <c r="U6" s="114" t="s">
        <v>11</v>
      </c>
      <c r="V6" s="114" t="s">
        <v>2</v>
      </c>
      <c r="W6" s="114" t="s">
        <v>11</v>
      </c>
      <c r="X6" s="114" t="s">
        <v>2</v>
      </c>
      <c r="Y6" s="114" t="s">
        <v>11</v>
      </c>
      <c r="Z6" s="114" t="s">
        <v>2</v>
      </c>
      <c r="AA6" s="114" t="s">
        <v>11</v>
      </c>
      <c r="AB6" s="67" t="s">
        <v>2</v>
      </c>
      <c r="AC6" s="116" t="s">
        <v>11</v>
      </c>
      <c r="AD6" s="231"/>
      <c r="AE6" s="231"/>
      <c r="AF6" s="231"/>
      <c r="AG6" s="231"/>
      <c r="AH6" s="231"/>
      <c r="AI6" s="231"/>
      <c r="AJ6" s="234"/>
      <c r="AK6" s="231"/>
      <c r="AL6" s="231"/>
      <c r="AM6" s="231"/>
      <c r="AN6" s="227"/>
      <c r="AO6" s="231"/>
      <c r="AP6" s="231"/>
    </row>
    <row r="7" spans="1:42" ht="30" x14ac:dyDescent="0.2">
      <c r="A7" s="64" t="s">
        <v>55</v>
      </c>
      <c r="B7" s="20" t="s">
        <v>139</v>
      </c>
      <c r="C7" s="20" t="s">
        <v>55</v>
      </c>
      <c r="D7" s="132">
        <v>10002</v>
      </c>
      <c r="E7" s="133">
        <v>9549.0875675675707</v>
      </c>
      <c r="F7" s="133">
        <v>5474</v>
      </c>
      <c r="G7" s="133">
        <v>5344.6837837837811</v>
      </c>
      <c r="H7" s="133">
        <v>8249</v>
      </c>
      <c r="I7" s="133">
        <v>8081.5362162162201</v>
      </c>
      <c r="J7" s="133">
        <v>1431</v>
      </c>
      <c r="K7" s="133">
        <v>1408.9197297297301</v>
      </c>
      <c r="L7" s="133">
        <v>189</v>
      </c>
      <c r="M7" s="133">
        <v>186.883783783784</v>
      </c>
      <c r="N7" s="133">
        <f>9696+1931</f>
        <v>11627</v>
      </c>
      <c r="O7" s="133">
        <f>9366.31189189189+1931</f>
        <v>11297.31189189189</v>
      </c>
      <c r="P7" s="53">
        <f>SUM(D7,F7,H7,J7,L7,N7)</f>
        <v>36972</v>
      </c>
      <c r="Q7" s="53">
        <f>SUM(E7,G7,I7,K7,M7,O7)</f>
        <v>35868.422972972978</v>
      </c>
      <c r="R7" s="133">
        <v>47</v>
      </c>
      <c r="S7" s="133">
        <v>46</v>
      </c>
      <c r="T7" s="133">
        <v>284</v>
      </c>
      <c r="U7" s="133">
        <v>284</v>
      </c>
      <c r="V7" s="134">
        <v>161</v>
      </c>
      <c r="W7" s="134">
        <v>160.121081081081</v>
      </c>
      <c r="X7" s="134">
        <v>29</v>
      </c>
      <c r="Y7" s="134">
        <v>29</v>
      </c>
      <c r="Z7" s="54">
        <f>SUM(R7,T7,V7,X7,)</f>
        <v>521</v>
      </c>
      <c r="AA7" s="90">
        <f>SUM(S7,U7,W7,Y7)</f>
        <v>519.121081081081</v>
      </c>
      <c r="AB7" s="55">
        <f>P7+Z7</f>
        <v>37493</v>
      </c>
      <c r="AC7" s="55">
        <f>Q7+AA7</f>
        <v>36387.544054054059</v>
      </c>
      <c r="AD7" s="87">
        <v>89952000</v>
      </c>
      <c r="AE7" s="88">
        <v>0</v>
      </c>
      <c r="AF7" s="88">
        <v>0</v>
      </c>
      <c r="AG7" s="88">
        <v>3382000</v>
      </c>
      <c r="AH7" s="88">
        <v>17729000</v>
      </c>
      <c r="AI7" s="88">
        <v>9284000</v>
      </c>
      <c r="AJ7" s="93">
        <f>SUM(AD7:AI7)</f>
        <v>120347000</v>
      </c>
      <c r="AK7" s="91">
        <v>5756000</v>
      </c>
      <c r="AL7" s="91">
        <v>199000</v>
      </c>
      <c r="AM7" s="92">
        <f>SUM(AK7:AL7)</f>
        <v>5955000</v>
      </c>
      <c r="AN7" s="92">
        <f>SUM(AM7,AJ7)</f>
        <v>126302000</v>
      </c>
      <c r="AO7" s="51"/>
      <c r="AP7" s="51"/>
    </row>
    <row r="8" spans="1:42" ht="30" x14ac:dyDescent="0.2">
      <c r="A8" s="64" t="s">
        <v>331</v>
      </c>
      <c r="B8" s="20" t="s">
        <v>139</v>
      </c>
      <c r="C8" s="20" t="s">
        <v>55</v>
      </c>
      <c r="D8" s="132">
        <v>801</v>
      </c>
      <c r="E8" s="133">
        <v>761.04351351351397</v>
      </c>
      <c r="F8" s="133">
        <v>1452</v>
      </c>
      <c r="G8" s="133">
        <v>1406.1108108108101</v>
      </c>
      <c r="H8" s="133">
        <v>5311</v>
      </c>
      <c r="I8" s="133">
        <v>5187.3783783783801</v>
      </c>
      <c r="J8" s="133">
        <v>1217</v>
      </c>
      <c r="K8" s="133">
        <v>1201.27918918919</v>
      </c>
      <c r="L8" s="133">
        <v>119</v>
      </c>
      <c r="M8" s="133">
        <v>117.80567567567601</v>
      </c>
      <c r="N8" s="133">
        <f>1047+30</f>
        <v>1077</v>
      </c>
      <c r="O8" s="133">
        <f>1040.43243243243+30</f>
        <v>1070.43243243243</v>
      </c>
      <c r="P8" s="53">
        <f t="shared" ref="P8:Q51" si="0">SUM(D8,F8,H8,J8,L8,N8)</f>
        <v>9977</v>
      </c>
      <c r="Q8" s="53">
        <f>SUM(E8,G8,I8,K8,M8,O8)</f>
        <v>9744.0499999999993</v>
      </c>
      <c r="R8" s="133">
        <v>29</v>
      </c>
      <c r="S8" s="133">
        <v>29</v>
      </c>
      <c r="T8" s="133">
        <v>296</v>
      </c>
      <c r="U8" s="133">
        <v>296</v>
      </c>
      <c r="V8" s="134">
        <v>6</v>
      </c>
      <c r="W8" s="134">
        <v>6</v>
      </c>
      <c r="X8" s="134">
        <v>0</v>
      </c>
      <c r="Y8" s="134">
        <v>0</v>
      </c>
      <c r="Z8" s="54">
        <f t="shared" ref="Z8:Z51" si="1">SUM(R8,T8,V8,X8,)</f>
        <v>331</v>
      </c>
      <c r="AA8" s="54">
        <f t="shared" ref="AA8:AA51" si="2">SUM(S8,U8,W8,Y8)</f>
        <v>331</v>
      </c>
      <c r="AB8" s="55">
        <f t="shared" ref="AB8:AC51" si="3">P8+Z8</f>
        <v>10308</v>
      </c>
      <c r="AC8" s="55">
        <f t="shared" si="3"/>
        <v>10075.049999999999</v>
      </c>
      <c r="AD8" s="87">
        <v>26816000</v>
      </c>
      <c r="AE8" s="88">
        <v>0</v>
      </c>
      <c r="AF8" s="88">
        <v>0</v>
      </c>
      <c r="AG8" s="88">
        <v>669000</v>
      </c>
      <c r="AH8" s="88">
        <v>5784000</v>
      </c>
      <c r="AI8" s="88">
        <v>3004000</v>
      </c>
      <c r="AJ8" s="93">
        <f t="shared" ref="AJ8:AJ51" si="4">SUM(AD8:AI8)</f>
        <v>36273000</v>
      </c>
      <c r="AK8" s="91">
        <v>2993000</v>
      </c>
      <c r="AL8" s="91">
        <v>3606000</v>
      </c>
      <c r="AM8" s="92">
        <f t="shared" ref="AM8:AM51" si="5">SUM(AK8:AL8)</f>
        <v>6599000</v>
      </c>
      <c r="AN8" s="92">
        <f t="shared" ref="AN8:AN44" si="6">SUM(AM8,AJ8)</f>
        <v>42872000</v>
      </c>
      <c r="AO8" s="4"/>
      <c r="AP8" s="4"/>
    </row>
    <row r="9" spans="1:42" ht="50.25" customHeight="1" x14ac:dyDescent="0.2">
      <c r="A9" s="20" t="s">
        <v>294</v>
      </c>
      <c r="B9" s="20" t="s">
        <v>68</v>
      </c>
      <c r="C9" s="20" t="s">
        <v>55</v>
      </c>
      <c r="D9" s="118">
        <v>193</v>
      </c>
      <c r="E9" s="86">
        <v>189.59</v>
      </c>
      <c r="F9" s="102">
        <v>220</v>
      </c>
      <c r="G9" s="86">
        <v>209.49</v>
      </c>
      <c r="H9" s="102">
        <v>1688</v>
      </c>
      <c r="I9" s="86">
        <v>1625.28</v>
      </c>
      <c r="J9" s="102">
        <v>1549</v>
      </c>
      <c r="K9" s="86">
        <v>1474.71</v>
      </c>
      <c r="L9" s="102">
        <v>33</v>
      </c>
      <c r="M9" s="86">
        <v>29.72</v>
      </c>
      <c r="N9" s="102">
        <v>0</v>
      </c>
      <c r="O9" s="102">
        <v>0</v>
      </c>
      <c r="P9" s="53">
        <f t="shared" si="0"/>
        <v>3683</v>
      </c>
      <c r="Q9" s="53">
        <f t="shared" si="0"/>
        <v>3528.79</v>
      </c>
      <c r="R9" s="102">
        <v>0</v>
      </c>
      <c r="S9" s="102">
        <v>0</v>
      </c>
      <c r="T9" s="102">
        <v>0</v>
      </c>
      <c r="U9" s="102">
        <v>0</v>
      </c>
      <c r="V9" s="102">
        <v>155</v>
      </c>
      <c r="W9" s="86">
        <v>146.5</v>
      </c>
      <c r="X9" s="102">
        <v>0</v>
      </c>
      <c r="Y9" s="102">
        <v>0</v>
      </c>
      <c r="Z9" s="54">
        <f t="shared" si="1"/>
        <v>155</v>
      </c>
      <c r="AA9" s="90">
        <f t="shared" si="2"/>
        <v>146.5</v>
      </c>
      <c r="AB9" s="55">
        <f t="shared" si="3"/>
        <v>3838</v>
      </c>
      <c r="AC9" s="55">
        <f t="shared" si="3"/>
        <v>3675.29</v>
      </c>
      <c r="AD9" s="87">
        <v>11124848.43</v>
      </c>
      <c r="AE9" s="88">
        <v>93196.09</v>
      </c>
      <c r="AF9" s="88">
        <v>-750</v>
      </c>
      <c r="AG9" s="88">
        <v>420546.43</v>
      </c>
      <c r="AH9" s="88">
        <v>2377531.2999999998</v>
      </c>
      <c r="AI9" s="88">
        <v>1272997.3799999999</v>
      </c>
      <c r="AJ9" s="93">
        <f t="shared" si="4"/>
        <v>15288369.629999999</v>
      </c>
      <c r="AK9" s="91">
        <v>856933.99</v>
      </c>
      <c r="AL9" s="91">
        <v>0</v>
      </c>
      <c r="AM9" s="92">
        <f t="shared" si="5"/>
        <v>856933.99</v>
      </c>
      <c r="AN9" s="92">
        <f t="shared" si="6"/>
        <v>16145303.619999999</v>
      </c>
      <c r="AO9" s="4"/>
      <c r="AP9" s="135" t="s">
        <v>332</v>
      </c>
    </row>
    <row r="10" spans="1:42" ht="45" x14ac:dyDescent="0.2">
      <c r="A10" s="20" t="s">
        <v>192</v>
      </c>
      <c r="B10" s="20" t="s">
        <v>134</v>
      </c>
      <c r="C10" s="20" t="s">
        <v>55</v>
      </c>
      <c r="D10" s="119">
        <v>145</v>
      </c>
      <c r="E10" s="103">
        <v>143.91999999999999</v>
      </c>
      <c r="F10" s="102">
        <v>277</v>
      </c>
      <c r="G10" s="103">
        <v>262.41000000000003</v>
      </c>
      <c r="H10" s="102">
        <v>403</v>
      </c>
      <c r="I10" s="103">
        <v>391.01</v>
      </c>
      <c r="J10" s="102">
        <v>56</v>
      </c>
      <c r="K10" s="86">
        <v>55.61</v>
      </c>
      <c r="L10" s="102">
        <v>3</v>
      </c>
      <c r="M10" s="102">
        <v>3</v>
      </c>
      <c r="N10" s="102">
        <v>0</v>
      </c>
      <c r="O10" s="102">
        <v>0</v>
      </c>
      <c r="P10" s="53">
        <f t="shared" si="0"/>
        <v>884</v>
      </c>
      <c r="Q10" s="53">
        <f t="shared" si="0"/>
        <v>855.95</v>
      </c>
      <c r="R10" s="102">
        <v>22</v>
      </c>
      <c r="S10" s="102">
        <v>22</v>
      </c>
      <c r="T10" s="102">
        <v>0</v>
      </c>
      <c r="U10" s="102">
        <v>0</v>
      </c>
      <c r="V10" s="102">
        <v>44</v>
      </c>
      <c r="W10" s="86">
        <v>43.2</v>
      </c>
      <c r="X10" s="102">
        <v>0</v>
      </c>
      <c r="Y10" s="102">
        <v>0</v>
      </c>
      <c r="Z10" s="54">
        <f t="shared" si="1"/>
        <v>66</v>
      </c>
      <c r="AA10" s="90">
        <f t="shared" si="2"/>
        <v>65.2</v>
      </c>
      <c r="AB10" s="55">
        <f t="shared" si="3"/>
        <v>950</v>
      </c>
      <c r="AC10" s="55">
        <f t="shared" si="3"/>
        <v>921.15000000000009</v>
      </c>
      <c r="AD10" s="87">
        <v>2211888.7599999998</v>
      </c>
      <c r="AE10" s="88">
        <v>53498.32</v>
      </c>
      <c r="AF10" s="88">
        <v>500</v>
      </c>
      <c r="AG10" s="88">
        <v>51451.68</v>
      </c>
      <c r="AH10" s="88">
        <v>466276.94</v>
      </c>
      <c r="AI10" s="88">
        <v>233179.82</v>
      </c>
      <c r="AJ10" s="93">
        <f t="shared" si="4"/>
        <v>3016795.5199999996</v>
      </c>
      <c r="AK10" s="94">
        <v>360749</v>
      </c>
      <c r="AL10" s="94">
        <v>0</v>
      </c>
      <c r="AM10" s="92">
        <f t="shared" si="5"/>
        <v>360749</v>
      </c>
      <c r="AN10" s="92">
        <f t="shared" si="6"/>
        <v>3377544.5199999996</v>
      </c>
      <c r="AO10" s="51"/>
      <c r="AP10" s="4"/>
    </row>
    <row r="11" spans="1:42" ht="45" x14ac:dyDescent="0.2">
      <c r="A11" s="20" t="s">
        <v>195</v>
      </c>
      <c r="B11" s="20" t="s">
        <v>134</v>
      </c>
      <c r="C11" s="20" t="s">
        <v>55</v>
      </c>
      <c r="D11" s="104">
        <v>68</v>
      </c>
      <c r="E11" s="106">
        <v>64.63</v>
      </c>
      <c r="F11" s="105">
        <v>69</v>
      </c>
      <c r="G11" s="106">
        <v>65.510000000000005</v>
      </c>
      <c r="H11" s="105">
        <v>22</v>
      </c>
      <c r="I11" s="106">
        <v>21.6</v>
      </c>
      <c r="J11" s="105">
        <v>8</v>
      </c>
      <c r="K11" s="105">
        <v>7</v>
      </c>
      <c r="L11" s="105">
        <v>3</v>
      </c>
      <c r="M11" s="105">
        <v>3</v>
      </c>
      <c r="N11" s="105">
        <v>0</v>
      </c>
      <c r="O11" s="105">
        <v>0</v>
      </c>
      <c r="P11" s="53">
        <f t="shared" si="0"/>
        <v>170</v>
      </c>
      <c r="Q11" s="53">
        <f t="shared" si="0"/>
        <v>161.73999999999998</v>
      </c>
      <c r="R11" s="105">
        <v>3</v>
      </c>
      <c r="S11" s="106">
        <v>2.4</v>
      </c>
      <c r="T11" s="105">
        <v>0</v>
      </c>
      <c r="U11" s="105">
        <v>0</v>
      </c>
      <c r="V11" s="105">
        <v>0</v>
      </c>
      <c r="W11" s="105">
        <v>0</v>
      </c>
      <c r="X11" s="105">
        <v>1</v>
      </c>
      <c r="Y11" s="106">
        <v>0.8</v>
      </c>
      <c r="Z11" s="54">
        <f t="shared" si="1"/>
        <v>4</v>
      </c>
      <c r="AA11" s="54">
        <f t="shared" si="2"/>
        <v>3.2</v>
      </c>
      <c r="AB11" s="55">
        <f t="shared" si="3"/>
        <v>174</v>
      </c>
      <c r="AC11" s="55">
        <f t="shared" si="3"/>
        <v>164.93999999999997</v>
      </c>
      <c r="AD11" s="107">
        <v>390343</v>
      </c>
      <c r="AE11" s="108">
        <v>1271</v>
      </c>
      <c r="AF11" s="108">
        <v>549</v>
      </c>
      <c r="AG11" s="108">
        <v>10359</v>
      </c>
      <c r="AH11" s="108">
        <v>17314</v>
      </c>
      <c r="AI11" s="108">
        <v>35506</v>
      </c>
      <c r="AJ11" s="93">
        <f t="shared" si="4"/>
        <v>455342</v>
      </c>
      <c r="AK11" s="110">
        <v>6177.66</v>
      </c>
      <c r="AL11" s="110">
        <v>2923.4</v>
      </c>
      <c r="AM11" s="92">
        <f t="shared" si="5"/>
        <v>9101.06</v>
      </c>
      <c r="AN11" s="92">
        <f t="shared" si="6"/>
        <v>464443.06</v>
      </c>
      <c r="AO11" s="51"/>
      <c r="AP11" s="51"/>
    </row>
    <row r="12" spans="1:42" ht="45" x14ac:dyDescent="0.2">
      <c r="A12" s="20" t="s">
        <v>193</v>
      </c>
      <c r="B12" s="20" t="s">
        <v>134</v>
      </c>
      <c r="C12" s="20" t="s">
        <v>55</v>
      </c>
      <c r="D12" s="120">
        <v>0</v>
      </c>
      <c r="E12" s="105">
        <v>0</v>
      </c>
      <c r="F12" s="105">
        <v>0</v>
      </c>
      <c r="G12" s="105">
        <v>0</v>
      </c>
      <c r="H12" s="105">
        <v>3</v>
      </c>
      <c r="I12" s="105">
        <v>3</v>
      </c>
      <c r="J12" s="105">
        <v>3</v>
      </c>
      <c r="K12" s="105">
        <v>3</v>
      </c>
      <c r="L12" s="105">
        <v>1</v>
      </c>
      <c r="M12" s="105">
        <v>1</v>
      </c>
      <c r="N12" s="105">
        <v>29</v>
      </c>
      <c r="O12" s="106">
        <v>27.27</v>
      </c>
      <c r="P12" s="53">
        <f t="shared" si="0"/>
        <v>36</v>
      </c>
      <c r="Q12" s="53">
        <f t="shared" si="0"/>
        <v>34.269999999999996</v>
      </c>
      <c r="R12" s="105">
        <v>0</v>
      </c>
      <c r="S12" s="105">
        <v>0</v>
      </c>
      <c r="T12" s="105">
        <v>0</v>
      </c>
      <c r="U12" s="105">
        <v>0</v>
      </c>
      <c r="V12" s="105">
        <v>0</v>
      </c>
      <c r="W12" s="105">
        <v>0</v>
      </c>
      <c r="X12" s="105">
        <v>2</v>
      </c>
      <c r="Y12" s="106">
        <v>1.32</v>
      </c>
      <c r="Z12" s="54">
        <f t="shared" si="1"/>
        <v>2</v>
      </c>
      <c r="AA12" s="90">
        <f t="shared" si="2"/>
        <v>1.32</v>
      </c>
      <c r="AB12" s="55">
        <f t="shared" si="3"/>
        <v>38</v>
      </c>
      <c r="AC12" s="55">
        <f t="shared" si="3"/>
        <v>35.589999999999996</v>
      </c>
      <c r="AD12" s="107">
        <v>105381.66</v>
      </c>
      <c r="AE12" s="108">
        <v>7665.25</v>
      </c>
      <c r="AF12" s="108">
        <v>0</v>
      </c>
      <c r="AG12" s="108">
        <v>0</v>
      </c>
      <c r="AH12" s="108">
        <v>23996.17</v>
      </c>
      <c r="AI12" s="108">
        <v>12182.16</v>
      </c>
      <c r="AJ12" s="93">
        <f t="shared" si="4"/>
        <v>149225.24000000002</v>
      </c>
      <c r="AK12" s="110">
        <v>15400</v>
      </c>
      <c r="AL12" s="110">
        <v>0</v>
      </c>
      <c r="AM12" s="92">
        <f t="shared" si="5"/>
        <v>15400</v>
      </c>
      <c r="AN12" s="92">
        <f t="shared" si="6"/>
        <v>164625.24000000002</v>
      </c>
      <c r="AO12" s="4"/>
      <c r="AP12" s="4"/>
    </row>
    <row r="13" spans="1:42" ht="45" x14ac:dyDescent="0.2">
      <c r="A13" s="20" t="s">
        <v>194</v>
      </c>
      <c r="B13" s="20" t="s">
        <v>134</v>
      </c>
      <c r="C13" s="20" t="s">
        <v>55</v>
      </c>
      <c r="D13" s="119">
        <v>249</v>
      </c>
      <c r="E13" s="86">
        <v>115.32</v>
      </c>
      <c r="F13" s="102">
        <v>73</v>
      </c>
      <c r="G13" s="86">
        <v>66.94</v>
      </c>
      <c r="H13" s="102">
        <v>38</v>
      </c>
      <c r="I13" s="86">
        <v>37.4</v>
      </c>
      <c r="J13" s="102">
        <v>0</v>
      </c>
      <c r="K13" s="102">
        <v>0</v>
      </c>
      <c r="L13" s="102">
        <v>4</v>
      </c>
      <c r="M13" s="102">
        <v>4</v>
      </c>
      <c r="N13" s="102">
        <v>0</v>
      </c>
      <c r="O13" s="102">
        <v>0</v>
      </c>
      <c r="P13" s="53">
        <f t="shared" si="0"/>
        <v>364</v>
      </c>
      <c r="Q13" s="53">
        <f t="shared" si="0"/>
        <v>223.66</v>
      </c>
      <c r="R13" s="102">
        <v>1</v>
      </c>
      <c r="S13" s="86">
        <v>1</v>
      </c>
      <c r="T13" s="102">
        <v>0</v>
      </c>
      <c r="U13" s="102">
        <v>0</v>
      </c>
      <c r="V13" s="102">
        <v>0</v>
      </c>
      <c r="W13" s="102">
        <v>0</v>
      </c>
      <c r="X13" s="102">
        <v>2</v>
      </c>
      <c r="Y13" s="117">
        <v>2</v>
      </c>
      <c r="Z13" s="54">
        <f t="shared" si="1"/>
        <v>3</v>
      </c>
      <c r="AA13" s="54">
        <f t="shared" si="2"/>
        <v>3</v>
      </c>
      <c r="AB13" s="55">
        <f t="shared" si="3"/>
        <v>367</v>
      </c>
      <c r="AC13" s="55">
        <f t="shared" si="3"/>
        <v>226.66</v>
      </c>
      <c r="AD13" s="87">
        <v>479918</v>
      </c>
      <c r="AE13" s="88">
        <v>45837</v>
      </c>
      <c r="AF13" s="88">
        <v>35466</v>
      </c>
      <c r="AG13" s="88">
        <v>0</v>
      </c>
      <c r="AH13" s="88">
        <v>0</v>
      </c>
      <c r="AI13" s="88">
        <v>0</v>
      </c>
      <c r="AJ13" s="93">
        <f t="shared" si="4"/>
        <v>561221</v>
      </c>
      <c r="AK13" s="59">
        <v>1402.5</v>
      </c>
      <c r="AL13" s="91">
        <v>6792.54</v>
      </c>
      <c r="AM13" s="92">
        <f t="shared" si="5"/>
        <v>8195.0400000000009</v>
      </c>
      <c r="AN13" s="92">
        <f t="shared" si="6"/>
        <v>569416.04</v>
      </c>
      <c r="AO13" s="4"/>
      <c r="AP13" s="4"/>
    </row>
    <row r="14" spans="1:42" ht="30" x14ac:dyDescent="0.2">
      <c r="A14" s="64" t="s">
        <v>327</v>
      </c>
      <c r="B14" s="20" t="s">
        <v>68</v>
      </c>
      <c r="C14" s="20" t="s">
        <v>55</v>
      </c>
      <c r="D14" s="119">
        <v>74</v>
      </c>
      <c r="E14" s="86">
        <v>71.310812999999996</v>
      </c>
      <c r="F14" s="102">
        <v>307</v>
      </c>
      <c r="G14" s="86">
        <v>297.95405</v>
      </c>
      <c r="H14" s="102">
        <v>41</v>
      </c>
      <c r="I14" s="102">
        <v>41</v>
      </c>
      <c r="J14" s="102">
        <v>12</v>
      </c>
      <c r="K14" s="102">
        <v>12</v>
      </c>
      <c r="L14" s="102">
        <v>1</v>
      </c>
      <c r="M14" s="102">
        <v>1</v>
      </c>
      <c r="N14" s="102">
        <v>0</v>
      </c>
      <c r="O14" s="102">
        <v>0</v>
      </c>
      <c r="P14" s="53">
        <f t="shared" si="0"/>
        <v>435</v>
      </c>
      <c r="Q14" s="53">
        <f t="shared" si="0"/>
        <v>423.26486299999999</v>
      </c>
      <c r="R14" s="102">
        <v>2</v>
      </c>
      <c r="S14" s="102">
        <v>2</v>
      </c>
      <c r="T14" s="102">
        <v>0</v>
      </c>
      <c r="U14" s="102">
        <v>0</v>
      </c>
      <c r="V14" s="102">
        <v>0</v>
      </c>
      <c r="W14" s="102">
        <v>0</v>
      </c>
      <c r="X14" s="102">
        <v>0</v>
      </c>
      <c r="Y14" s="117">
        <v>0</v>
      </c>
      <c r="Z14" s="54">
        <f t="shared" si="1"/>
        <v>2</v>
      </c>
      <c r="AA14" s="54">
        <f t="shared" si="2"/>
        <v>2</v>
      </c>
      <c r="AB14" s="55">
        <f t="shared" si="3"/>
        <v>437</v>
      </c>
      <c r="AC14" s="55">
        <f t="shared" si="3"/>
        <v>425.26486299999999</v>
      </c>
      <c r="AD14" s="87">
        <v>960681.17</v>
      </c>
      <c r="AE14" s="88">
        <v>23895.19</v>
      </c>
      <c r="AF14" s="88">
        <v>0</v>
      </c>
      <c r="AG14" s="88">
        <v>16628.03</v>
      </c>
      <c r="AH14" s="88">
        <v>205931.72</v>
      </c>
      <c r="AI14" s="88">
        <v>96838.46</v>
      </c>
      <c r="AJ14" s="93">
        <f t="shared" si="4"/>
        <v>1303974.57</v>
      </c>
      <c r="AK14" s="94">
        <v>6075.71</v>
      </c>
      <c r="AL14" s="94">
        <v>0</v>
      </c>
      <c r="AM14" s="92">
        <f t="shared" si="5"/>
        <v>6075.71</v>
      </c>
      <c r="AN14" s="92">
        <f t="shared" si="6"/>
        <v>1310050.28</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51">
    <cfRule type="expression" dxfId="1271" priority="86">
      <formula>AND(NOT(ISBLANK($A7)),ISBLANK(B7))</formula>
    </cfRule>
  </conditionalFormatting>
  <conditionalFormatting sqref="C7:C51">
    <cfRule type="expression" dxfId="1270" priority="85">
      <formula>AND(NOT(ISBLANK(A7)),ISBLANK(C7))</formula>
    </cfRule>
  </conditionalFormatting>
  <conditionalFormatting sqref="D7:D10 F7:F10 H7:H10 J7:J10 L7:L10 N7:N10 V7:V9 R9:R10 X7:X9 T9:T10 D15:D51 N13 L13 J13 H13 F13 D13">
    <cfRule type="expression" dxfId="1269" priority="84">
      <formula>AND(NOT(ISBLANK(E7)),ISBLANK(D7))</formula>
    </cfRule>
  </conditionalFormatting>
  <conditionalFormatting sqref="E7:E10 G7:G10 I7:I10 K7:K10 M7:M10 O7:O10 W7:W9 S9:S10 Y7:Y9 U9:U10 E15:E51 O13 M13 K13 I13 G13 E13">
    <cfRule type="expression" dxfId="1268" priority="83">
      <formula>AND(NOT(ISBLANK(D7)),ISBLANK(E7))</formula>
    </cfRule>
  </conditionalFormatting>
  <conditionalFormatting sqref="F15:F51">
    <cfRule type="expression" dxfId="1267" priority="82">
      <formula>AND(NOT(ISBLANK(G15)),ISBLANK(F15))</formula>
    </cfRule>
  </conditionalFormatting>
  <conditionalFormatting sqref="G15:G51">
    <cfRule type="expression" dxfId="1266" priority="81">
      <formula>AND(NOT(ISBLANK(F15)),ISBLANK(G15))</formula>
    </cfRule>
  </conditionalFormatting>
  <conditionalFormatting sqref="H15:H51">
    <cfRule type="expression" dxfId="1265" priority="80">
      <formula>AND(NOT(ISBLANK(I15)),ISBLANK(H15))</formula>
    </cfRule>
  </conditionalFormatting>
  <conditionalFormatting sqref="I15:I51">
    <cfRule type="expression" dxfId="1264" priority="79">
      <formula>AND(NOT(ISBLANK(H15)),ISBLANK(I15))</formula>
    </cfRule>
  </conditionalFormatting>
  <conditionalFormatting sqref="J15:J51">
    <cfRule type="expression" dxfId="1263" priority="78">
      <formula>AND(NOT(ISBLANK(K15)),ISBLANK(J15))</formula>
    </cfRule>
  </conditionalFormatting>
  <conditionalFormatting sqref="K15:K51">
    <cfRule type="expression" dxfId="1262" priority="77">
      <formula>AND(NOT(ISBLANK(J15)),ISBLANK(K15))</formula>
    </cfRule>
  </conditionalFormatting>
  <conditionalFormatting sqref="L15:L51">
    <cfRule type="expression" dxfId="1261" priority="76">
      <formula>AND(NOT(ISBLANK(M15)),ISBLANK(L15))</formula>
    </cfRule>
  </conditionalFormatting>
  <conditionalFormatting sqref="M15:M51">
    <cfRule type="expression" dxfId="1260" priority="75">
      <formula>AND(NOT(ISBLANK(L15)),ISBLANK(M15))</formula>
    </cfRule>
  </conditionalFormatting>
  <conditionalFormatting sqref="N15:N51">
    <cfRule type="expression" dxfId="1259" priority="74">
      <formula>AND(NOT(ISBLANK(O15)),ISBLANK(N15))</formula>
    </cfRule>
  </conditionalFormatting>
  <conditionalFormatting sqref="O15:O51">
    <cfRule type="expression" dxfId="1258" priority="73">
      <formula>AND(NOT(ISBLANK(N15)),ISBLANK(O15))</formula>
    </cfRule>
  </conditionalFormatting>
  <conditionalFormatting sqref="R15:R51 R7:Y7 R13:Y13">
    <cfRule type="expression" dxfId="1257" priority="72">
      <formula>AND(NOT(ISBLANK(S7)),ISBLANK(R7))</formula>
    </cfRule>
  </conditionalFormatting>
  <conditionalFormatting sqref="S7 S13 S15:S51">
    <cfRule type="expression" dxfId="1256" priority="71">
      <formula>AND(NOT(ISBLANK(R7)),ISBLANK(S7))</formula>
    </cfRule>
  </conditionalFormatting>
  <conditionalFormatting sqref="T7 T13 T15:T51">
    <cfRule type="expression" dxfId="1255" priority="70">
      <formula>AND(NOT(ISBLANK(U7)),ISBLANK(T7))</formula>
    </cfRule>
  </conditionalFormatting>
  <conditionalFormatting sqref="U7 U13 U15:U51">
    <cfRule type="expression" dxfId="1254" priority="69">
      <formula>AND(NOT(ISBLANK(T7)),ISBLANK(U7))</formula>
    </cfRule>
  </conditionalFormatting>
  <conditionalFormatting sqref="V10 V13 V15:V51">
    <cfRule type="expression" dxfId="1253" priority="68">
      <formula>AND(NOT(ISBLANK(W10)),ISBLANK(V10))</formula>
    </cfRule>
  </conditionalFormatting>
  <conditionalFormatting sqref="W10 W13 W15:W51">
    <cfRule type="expression" dxfId="1252" priority="67">
      <formula>AND(NOT(ISBLANK(V10)),ISBLANK(W10))</formula>
    </cfRule>
  </conditionalFormatting>
  <conditionalFormatting sqref="X10 X13 X15:X51">
    <cfRule type="expression" dxfId="1251" priority="66">
      <formula>AND(NOT(ISBLANK(Y10)),ISBLANK(X10))</formula>
    </cfRule>
  </conditionalFormatting>
  <conditionalFormatting sqref="Y10 Y13 Y15:Y51">
    <cfRule type="expression" dxfId="1250" priority="65">
      <formula>AND(NOT(ISBLANK(X10)),ISBLANK(Y10))</formula>
    </cfRule>
  </conditionalFormatting>
  <conditionalFormatting sqref="R8:Y8">
    <cfRule type="expression" dxfId="1249" priority="64">
      <formula>AND(NOT(ISBLANK(S8)),ISBLANK(R8))</formula>
    </cfRule>
  </conditionalFormatting>
  <conditionalFormatting sqref="S8">
    <cfRule type="expression" dxfId="1248" priority="63">
      <formula>AND(NOT(ISBLANK(R8)),ISBLANK(S8))</formula>
    </cfRule>
  </conditionalFormatting>
  <conditionalFormatting sqref="T8">
    <cfRule type="expression" dxfId="1247" priority="62">
      <formula>AND(NOT(ISBLANK(U8)),ISBLANK(T8))</formula>
    </cfRule>
  </conditionalFormatting>
  <conditionalFormatting sqref="U8">
    <cfRule type="expression" dxfId="1246" priority="61">
      <formula>AND(NOT(ISBLANK(T8)),ISBLANK(U8))</formula>
    </cfRule>
  </conditionalFormatting>
  <conditionalFormatting sqref="D14">
    <cfRule type="expression" dxfId="1245" priority="60">
      <formula>AND(NOT(ISBLANK(E14)),ISBLANK(D14))</formula>
    </cfRule>
  </conditionalFormatting>
  <conditionalFormatting sqref="E14">
    <cfRule type="expression" dxfId="1244" priority="59">
      <formula>AND(NOT(ISBLANK(D14)),ISBLANK(E14))</formula>
    </cfRule>
  </conditionalFormatting>
  <conditionalFormatting sqref="F14">
    <cfRule type="expression" dxfId="1243" priority="58">
      <formula>AND(NOT(ISBLANK(G14)),ISBLANK(F14))</formula>
    </cfRule>
  </conditionalFormatting>
  <conditionalFormatting sqref="G14">
    <cfRule type="expression" dxfId="1242" priority="57">
      <formula>AND(NOT(ISBLANK(F14)),ISBLANK(G14))</formula>
    </cfRule>
  </conditionalFormatting>
  <conditionalFormatting sqref="H14">
    <cfRule type="expression" dxfId="1241" priority="56">
      <formula>AND(NOT(ISBLANK(I14)),ISBLANK(H14))</formula>
    </cfRule>
  </conditionalFormatting>
  <conditionalFormatting sqref="I14">
    <cfRule type="expression" dxfId="1240" priority="55">
      <formula>AND(NOT(ISBLANK(H14)),ISBLANK(I14))</formula>
    </cfRule>
  </conditionalFormatting>
  <conditionalFormatting sqref="J14">
    <cfRule type="expression" dxfId="1239" priority="54">
      <formula>AND(NOT(ISBLANK(K14)),ISBLANK(J14))</formula>
    </cfRule>
  </conditionalFormatting>
  <conditionalFormatting sqref="K14">
    <cfRule type="expression" dxfId="1238" priority="53">
      <formula>AND(NOT(ISBLANK(J14)),ISBLANK(K14))</formula>
    </cfRule>
  </conditionalFormatting>
  <conditionalFormatting sqref="L14">
    <cfRule type="expression" dxfId="1237" priority="52">
      <formula>AND(NOT(ISBLANK(M14)),ISBLANK(L14))</formula>
    </cfRule>
  </conditionalFormatting>
  <conditionalFormatting sqref="M14">
    <cfRule type="expression" dxfId="1236" priority="51">
      <formula>AND(NOT(ISBLANK(L14)),ISBLANK(M14))</formula>
    </cfRule>
  </conditionalFormatting>
  <conditionalFormatting sqref="N14">
    <cfRule type="expression" dxfId="1235" priority="50">
      <formula>AND(NOT(ISBLANK(O14)),ISBLANK(N14))</formula>
    </cfRule>
  </conditionalFormatting>
  <conditionalFormatting sqref="O14">
    <cfRule type="expression" dxfId="1234" priority="49">
      <formula>AND(NOT(ISBLANK(N14)),ISBLANK(O14))</formula>
    </cfRule>
  </conditionalFormatting>
  <conditionalFormatting sqref="R14:Y14">
    <cfRule type="expression" dxfId="1233" priority="48">
      <formula>AND(NOT(ISBLANK(S14)),ISBLANK(R14))</formula>
    </cfRule>
  </conditionalFormatting>
  <conditionalFormatting sqref="S14">
    <cfRule type="expression" dxfId="1232" priority="47">
      <formula>AND(NOT(ISBLANK(R14)),ISBLANK(S14))</formula>
    </cfRule>
  </conditionalFormatting>
  <conditionalFormatting sqref="T14">
    <cfRule type="expression" dxfId="1231" priority="46">
      <formula>AND(NOT(ISBLANK(U14)),ISBLANK(T14))</formula>
    </cfRule>
  </conditionalFormatting>
  <conditionalFormatting sqref="U14">
    <cfRule type="expression" dxfId="1230" priority="45">
      <formula>AND(NOT(ISBLANK(T14)),ISBLANK(U14))</formula>
    </cfRule>
  </conditionalFormatting>
  <conditionalFormatting sqref="V14">
    <cfRule type="expression" dxfId="1229" priority="44">
      <formula>AND(NOT(ISBLANK(W14)),ISBLANK(V14))</formula>
    </cfRule>
  </conditionalFormatting>
  <conditionalFormatting sqref="W14">
    <cfRule type="expression" dxfId="1228" priority="43">
      <formula>AND(NOT(ISBLANK(V14)),ISBLANK(W14))</formula>
    </cfRule>
  </conditionalFormatting>
  <conditionalFormatting sqref="X14">
    <cfRule type="expression" dxfId="1227" priority="42">
      <formula>AND(NOT(ISBLANK(Y14)),ISBLANK(X14))</formula>
    </cfRule>
  </conditionalFormatting>
  <conditionalFormatting sqref="Y14">
    <cfRule type="expression" dxfId="1226" priority="41">
      <formula>AND(NOT(ISBLANK(X14)),ISBLANK(Y14))</formula>
    </cfRule>
  </conditionalFormatting>
  <conditionalFormatting sqref="D12">
    <cfRule type="expression" dxfId="1225" priority="40">
      <formula>AND(NOT(ISBLANK(E12)),ISBLANK(D12))</formula>
    </cfRule>
  </conditionalFormatting>
  <conditionalFormatting sqref="E12">
    <cfRule type="expression" dxfId="1224" priority="39">
      <formula>AND(NOT(ISBLANK(D12)),ISBLANK(E12))</formula>
    </cfRule>
  </conditionalFormatting>
  <conditionalFormatting sqref="F12">
    <cfRule type="expression" dxfId="1223" priority="38">
      <formula>AND(NOT(ISBLANK(G12)),ISBLANK(F12))</formula>
    </cfRule>
  </conditionalFormatting>
  <conditionalFormatting sqref="G12">
    <cfRule type="expression" dxfId="1222" priority="37">
      <formula>AND(NOT(ISBLANK(F12)),ISBLANK(G12))</formula>
    </cfRule>
  </conditionalFormatting>
  <conditionalFormatting sqref="H12">
    <cfRule type="expression" dxfId="1221" priority="36">
      <formula>AND(NOT(ISBLANK(I12)),ISBLANK(H12))</formula>
    </cfRule>
  </conditionalFormatting>
  <conditionalFormatting sqref="I12">
    <cfRule type="expression" dxfId="1220" priority="35">
      <formula>AND(NOT(ISBLANK(H12)),ISBLANK(I12))</formula>
    </cfRule>
  </conditionalFormatting>
  <conditionalFormatting sqref="J12">
    <cfRule type="expression" dxfId="1219" priority="34">
      <formula>AND(NOT(ISBLANK(K12)),ISBLANK(J12))</formula>
    </cfRule>
  </conditionalFormatting>
  <conditionalFormatting sqref="K12">
    <cfRule type="expression" dxfId="1218" priority="33">
      <formula>AND(NOT(ISBLANK(J12)),ISBLANK(K12))</formula>
    </cfRule>
  </conditionalFormatting>
  <conditionalFormatting sqref="L12">
    <cfRule type="expression" dxfId="1217" priority="32">
      <formula>AND(NOT(ISBLANK(M12)),ISBLANK(L12))</formula>
    </cfRule>
  </conditionalFormatting>
  <conditionalFormatting sqref="M12">
    <cfRule type="expression" dxfId="1216" priority="31">
      <formula>AND(NOT(ISBLANK(L12)),ISBLANK(M12))</formula>
    </cfRule>
  </conditionalFormatting>
  <conditionalFormatting sqref="N12">
    <cfRule type="expression" dxfId="1215" priority="30">
      <formula>AND(NOT(ISBLANK(O12)),ISBLANK(N12))</formula>
    </cfRule>
  </conditionalFormatting>
  <conditionalFormatting sqref="O12">
    <cfRule type="expression" dxfId="1214" priority="29">
      <formula>AND(NOT(ISBLANK(N12)),ISBLANK(O12))</formula>
    </cfRule>
  </conditionalFormatting>
  <conditionalFormatting sqref="R12">
    <cfRule type="expression" dxfId="1213" priority="28">
      <formula>AND(NOT(ISBLANK(S12)),ISBLANK(R12))</formula>
    </cfRule>
  </conditionalFormatting>
  <conditionalFormatting sqref="S12">
    <cfRule type="expression" dxfId="1212" priority="27">
      <formula>AND(NOT(ISBLANK(R12)),ISBLANK(S12))</formula>
    </cfRule>
  </conditionalFormatting>
  <conditionalFormatting sqref="T12">
    <cfRule type="expression" dxfId="1211" priority="26">
      <formula>AND(NOT(ISBLANK(U12)),ISBLANK(T12))</formula>
    </cfRule>
  </conditionalFormatting>
  <conditionalFormatting sqref="U12">
    <cfRule type="expression" dxfId="1210" priority="25">
      <formula>AND(NOT(ISBLANK(T12)),ISBLANK(U12))</formula>
    </cfRule>
  </conditionalFormatting>
  <conditionalFormatting sqref="V12">
    <cfRule type="expression" dxfId="1209" priority="24">
      <formula>AND(NOT(ISBLANK(W12)),ISBLANK(V12))</formula>
    </cfRule>
  </conditionalFormatting>
  <conditionalFormatting sqref="W12">
    <cfRule type="expression" dxfId="1208" priority="23">
      <formula>AND(NOT(ISBLANK(V12)),ISBLANK(W12))</formula>
    </cfRule>
  </conditionalFormatting>
  <conditionalFormatting sqref="X12">
    <cfRule type="expression" dxfId="1207" priority="22">
      <formula>AND(NOT(ISBLANK(Y12)),ISBLANK(X12))</formula>
    </cfRule>
  </conditionalFormatting>
  <conditionalFormatting sqref="Y12">
    <cfRule type="expression" dxfId="1206" priority="21">
      <formula>AND(NOT(ISBLANK(X12)),ISBLANK(Y12))</formula>
    </cfRule>
  </conditionalFormatting>
  <conditionalFormatting sqref="D11">
    <cfRule type="expression" dxfId="1205" priority="20">
      <formula>AND(NOT(ISBLANK(E11)),ISBLANK(D11))</formula>
    </cfRule>
  </conditionalFormatting>
  <conditionalFormatting sqref="E11">
    <cfRule type="expression" dxfId="1204" priority="19">
      <formula>AND(NOT(ISBLANK(D11)),ISBLANK(E11))</formula>
    </cfRule>
  </conditionalFormatting>
  <conditionalFormatting sqref="F11">
    <cfRule type="expression" dxfId="1203" priority="18">
      <formula>AND(NOT(ISBLANK(G11)),ISBLANK(F11))</formula>
    </cfRule>
  </conditionalFormatting>
  <conditionalFormatting sqref="G11">
    <cfRule type="expression" dxfId="1202" priority="17">
      <formula>AND(NOT(ISBLANK(F11)),ISBLANK(G11))</formula>
    </cfRule>
  </conditionalFormatting>
  <conditionalFormatting sqref="H11">
    <cfRule type="expression" dxfId="1201" priority="16">
      <formula>AND(NOT(ISBLANK(I11)),ISBLANK(H11))</formula>
    </cfRule>
  </conditionalFormatting>
  <conditionalFormatting sqref="I11">
    <cfRule type="expression" dxfId="1200" priority="15">
      <formula>AND(NOT(ISBLANK(H11)),ISBLANK(I11))</formula>
    </cfRule>
  </conditionalFormatting>
  <conditionalFormatting sqref="J11">
    <cfRule type="expression" dxfId="1199" priority="14">
      <formula>AND(NOT(ISBLANK(K11)),ISBLANK(J11))</formula>
    </cfRule>
  </conditionalFormatting>
  <conditionalFormatting sqref="K11">
    <cfRule type="expression" dxfId="1198" priority="13">
      <formula>AND(NOT(ISBLANK(J11)),ISBLANK(K11))</formula>
    </cfRule>
  </conditionalFormatting>
  <conditionalFormatting sqref="L11">
    <cfRule type="expression" dxfId="1197" priority="12">
      <formula>AND(NOT(ISBLANK(M11)),ISBLANK(L11))</formula>
    </cfRule>
  </conditionalFormatting>
  <conditionalFormatting sqref="M11">
    <cfRule type="expression" dxfId="1196" priority="11">
      <formula>AND(NOT(ISBLANK(L11)),ISBLANK(M11))</formula>
    </cfRule>
  </conditionalFormatting>
  <conditionalFormatting sqref="N11">
    <cfRule type="expression" dxfId="1195" priority="10">
      <formula>AND(NOT(ISBLANK(O11)),ISBLANK(N11))</formula>
    </cfRule>
  </conditionalFormatting>
  <conditionalFormatting sqref="O11">
    <cfRule type="expression" dxfId="1194" priority="9">
      <formula>AND(NOT(ISBLANK(N11)),ISBLANK(O11))</formula>
    </cfRule>
  </conditionalFormatting>
  <conditionalFormatting sqref="R11">
    <cfRule type="expression" dxfId="1193" priority="8">
      <formula>AND(NOT(ISBLANK(S11)),ISBLANK(R11))</formula>
    </cfRule>
  </conditionalFormatting>
  <conditionalFormatting sqref="S11">
    <cfRule type="expression" dxfId="1192" priority="7">
      <formula>AND(NOT(ISBLANK(R11)),ISBLANK(S11))</formula>
    </cfRule>
  </conditionalFormatting>
  <conditionalFormatting sqref="T11">
    <cfRule type="expression" dxfId="1191" priority="6">
      <formula>AND(NOT(ISBLANK(U11)),ISBLANK(T11))</formula>
    </cfRule>
  </conditionalFormatting>
  <conditionalFormatting sqref="U11">
    <cfRule type="expression" dxfId="1190" priority="5">
      <formula>AND(NOT(ISBLANK(T11)),ISBLANK(U11))</formula>
    </cfRule>
  </conditionalFormatting>
  <conditionalFormatting sqref="V11">
    <cfRule type="expression" dxfId="1189" priority="4">
      <formula>AND(NOT(ISBLANK(W11)),ISBLANK(V11))</formula>
    </cfRule>
  </conditionalFormatting>
  <conditionalFormatting sqref="W11">
    <cfRule type="expression" dxfId="1188" priority="3">
      <formula>AND(NOT(ISBLANK(V11)),ISBLANK(W11))</formula>
    </cfRule>
  </conditionalFormatting>
  <conditionalFormatting sqref="X11">
    <cfRule type="expression" dxfId="1187" priority="2">
      <formula>AND(NOT(ISBLANK(Y11)),ISBLANK(X11))</formula>
    </cfRule>
  </conditionalFormatting>
  <conditionalFormatting sqref="Y11">
    <cfRule type="expression" dxfId="1186" priority="1">
      <formula>AND(NOT(ISBLANK(X11)),ISBLANK(Y11))</formula>
    </cfRule>
  </conditionalFormatting>
  <dataValidations count="9">
    <dataValidation operator="lessThanOrEqual" allowBlank="1" showInputMessage="1" showErrorMessage="1" error="FTE cannot be greater than Headcount_x000a_" sqref="AO4:AP4 AB4 P5 A4:C4 R4 R52:AN65535 A52:O65535 AO7:AP65535 AB6:AC51 AQ1:IV1048576 P7:Q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greaterThanOrEqual" allowBlank="1" showInputMessage="1" showErrorMessage="1" sqref="AK7:AL10 AK12:AL51"/>
    <dataValidation type="custom" allowBlank="1" showInputMessage="1" showErrorMessage="1" errorTitle="FTE" error="The value entered in the FTE field must be less than or equal to the value entered in the headcount field." sqref="I7:I51 K7:K51 O7:O51 E7:E51 M7:M51 G7:G51 W7:W51 Y7:Y51 U7:U51 S7:S51">
      <formula1>E7&lt;=D7</formula1>
    </dataValidation>
    <dataValidation type="custom" allowBlank="1" showInputMessage="1" showErrorMessage="1" errorTitle="Headcount" error="The value entered in the headcount field must be greater than or equal to the value entered in the FTE field." sqref="J7:J51 L7:L51 N7:N51 D7:D51 F7:F51 H7:H51 V7:V51 X7:X51 T7:T51 R7:R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operator="greaterThanOrEqual" allowBlank="1" showInputMessage="1" showErrorMessage="1" sqref="AD7:AI10 AD12:AI51"/>
    <dataValidation type="decimal" operator="greaterThanOrEqual" allowBlank="1" showInputMessage="1" showErrorMessage="1" sqref="AD11:AI11 AK11: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D18" sqref="D18"/>
      <selection pane="topRight" activeCell="D18" sqref="D18"/>
      <selection pane="bottomLeft" activeCell="D18" sqref="D18"/>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22" t="s">
        <v>2</v>
      </c>
      <c r="E6" s="122" t="s">
        <v>11</v>
      </c>
      <c r="F6" s="122" t="s">
        <v>2</v>
      </c>
      <c r="G6" s="122" t="s">
        <v>11</v>
      </c>
      <c r="H6" s="122" t="s">
        <v>2</v>
      </c>
      <c r="I6" s="122" t="s">
        <v>11</v>
      </c>
      <c r="J6" s="122" t="s">
        <v>2</v>
      </c>
      <c r="K6" s="122" t="s">
        <v>11</v>
      </c>
      <c r="L6" s="122" t="s">
        <v>2</v>
      </c>
      <c r="M6" s="122" t="s">
        <v>11</v>
      </c>
      <c r="N6" s="122" t="s">
        <v>2</v>
      </c>
      <c r="O6" s="122" t="s">
        <v>11</v>
      </c>
      <c r="P6" s="122" t="s">
        <v>2</v>
      </c>
      <c r="Q6" s="122" t="s">
        <v>11</v>
      </c>
      <c r="R6" s="121" t="s">
        <v>2</v>
      </c>
      <c r="S6" s="121" t="s">
        <v>11</v>
      </c>
      <c r="T6" s="121" t="s">
        <v>2</v>
      </c>
      <c r="U6" s="121" t="s">
        <v>11</v>
      </c>
      <c r="V6" s="121" t="s">
        <v>2</v>
      </c>
      <c r="W6" s="121" t="s">
        <v>11</v>
      </c>
      <c r="X6" s="121" t="s">
        <v>2</v>
      </c>
      <c r="Y6" s="121" t="s">
        <v>11</v>
      </c>
      <c r="Z6" s="121" t="s">
        <v>2</v>
      </c>
      <c r="AA6" s="121" t="s">
        <v>11</v>
      </c>
      <c r="AB6" s="67" t="s">
        <v>2</v>
      </c>
      <c r="AC6" s="123" t="s">
        <v>11</v>
      </c>
      <c r="AD6" s="231"/>
      <c r="AE6" s="231"/>
      <c r="AF6" s="231"/>
      <c r="AG6" s="231"/>
      <c r="AH6" s="231"/>
      <c r="AI6" s="231"/>
      <c r="AJ6" s="234"/>
      <c r="AK6" s="231"/>
      <c r="AL6" s="231"/>
      <c r="AM6" s="231"/>
      <c r="AN6" s="227"/>
      <c r="AO6" s="231"/>
      <c r="AP6" s="231"/>
    </row>
    <row r="7" spans="1:42" ht="30" x14ac:dyDescent="0.2">
      <c r="A7" s="64" t="s">
        <v>55</v>
      </c>
      <c r="B7" s="20" t="s">
        <v>139</v>
      </c>
      <c r="C7" s="20" t="s">
        <v>55</v>
      </c>
      <c r="D7" s="132">
        <v>9983</v>
      </c>
      <c r="E7" s="133">
        <v>9526.8556756756807</v>
      </c>
      <c r="F7" s="133">
        <v>5532</v>
      </c>
      <c r="G7" s="133">
        <v>5403.32567567568</v>
      </c>
      <c r="H7" s="133">
        <v>8318</v>
      </c>
      <c r="I7" s="133">
        <v>8148.01</v>
      </c>
      <c r="J7" s="133">
        <v>1445</v>
      </c>
      <c r="K7" s="133">
        <v>1422.8008108108099</v>
      </c>
      <c r="L7" s="133">
        <v>193</v>
      </c>
      <c r="M7" s="133">
        <v>191.127027027027</v>
      </c>
      <c r="N7" s="133">
        <f>9684+1951</f>
        <v>11635</v>
      </c>
      <c r="O7" s="133">
        <f>9355.33621621622+1951</f>
        <v>11306.336216216219</v>
      </c>
      <c r="P7" s="53">
        <f t="shared" ref="P7:Q51" si="0">SUM(D7,F7,H7,J7,L7,N7)</f>
        <v>37106</v>
      </c>
      <c r="Q7" s="53">
        <f t="shared" si="0"/>
        <v>35998.455405405417</v>
      </c>
      <c r="R7" s="133">
        <v>62</v>
      </c>
      <c r="S7" s="133">
        <v>61</v>
      </c>
      <c r="T7" s="133">
        <v>280</v>
      </c>
      <c r="U7" s="133">
        <v>280</v>
      </c>
      <c r="V7" s="134">
        <v>163</v>
      </c>
      <c r="W7" s="134">
        <v>162.121081081081</v>
      </c>
      <c r="X7" s="134">
        <v>28</v>
      </c>
      <c r="Y7" s="134">
        <v>28</v>
      </c>
      <c r="Z7" s="54">
        <f>SUM(R7,T7,V7,X7,)</f>
        <v>533</v>
      </c>
      <c r="AA7" s="90">
        <f>SUM(S7,U7,W7,Y7)</f>
        <v>531.121081081081</v>
      </c>
      <c r="AB7" s="55">
        <f>P7+Z7</f>
        <v>37639</v>
      </c>
      <c r="AC7" s="55">
        <f>Q7+AA7</f>
        <v>36529.576486486498</v>
      </c>
      <c r="AD7" s="87">
        <v>104507000</v>
      </c>
      <c r="AE7" s="88">
        <v>0</v>
      </c>
      <c r="AF7" s="88">
        <v>0</v>
      </c>
      <c r="AG7" s="88">
        <v>3725000</v>
      </c>
      <c r="AH7" s="88">
        <v>17878000</v>
      </c>
      <c r="AI7" s="88">
        <v>11303000</v>
      </c>
      <c r="AJ7" s="93">
        <f>SUM(AD7:AI7)</f>
        <v>137413000</v>
      </c>
      <c r="AK7" s="91">
        <v>7190000</v>
      </c>
      <c r="AL7" s="91">
        <v>1766000</v>
      </c>
      <c r="AM7" s="92">
        <f>SUM(AK7:AL7)</f>
        <v>8956000</v>
      </c>
      <c r="AN7" s="92">
        <f>SUM(AM7,AJ7)</f>
        <v>146369000</v>
      </c>
      <c r="AO7" s="51"/>
      <c r="AP7" s="51"/>
    </row>
    <row r="8" spans="1:42" ht="30" x14ac:dyDescent="0.2">
      <c r="A8" s="64" t="s">
        <v>331</v>
      </c>
      <c r="B8" s="20" t="s">
        <v>139</v>
      </c>
      <c r="C8" s="20" t="s">
        <v>55</v>
      </c>
      <c r="D8" s="132">
        <v>801</v>
      </c>
      <c r="E8" s="133">
        <v>761.8948648648651</v>
      </c>
      <c r="F8" s="133">
        <v>1444</v>
      </c>
      <c r="G8" s="133">
        <v>1395.2054054054101</v>
      </c>
      <c r="H8" s="133">
        <v>5343</v>
      </c>
      <c r="I8" s="133">
        <v>5215.9935135135111</v>
      </c>
      <c r="J8" s="133">
        <v>1215</v>
      </c>
      <c r="K8" s="133">
        <v>1200.14405405405</v>
      </c>
      <c r="L8" s="133">
        <v>121</v>
      </c>
      <c r="M8" s="133">
        <v>119.80567567567601</v>
      </c>
      <c r="N8" s="133">
        <f>1048+30</f>
        <v>1078</v>
      </c>
      <c r="O8" s="133">
        <f>1041.89189189189+30</f>
        <v>1071.8918918918901</v>
      </c>
      <c r="P8" s="53">
        <f t="shared" si="0"/>
        <v>10002</v>
      </c>
      <c r="Q8" s="53">
        <f t="shared" si="0"/>
        <v>9764.935405405402</v>
      </c>
      <c r="R8" s="133">
        <v>67</v>
      </c>
      <c r="S8" s="133">
        <v>67</v>
      </c>
      <c r="T8" s="133">
        <v>307</v>
      </c>
      <c r="U8" s="133">
        <v>307</v>
      </c>
      <c r="V8" s="134">
        <v>5</v>
      </c>
      <c r="W8" s="134">
        <v>5</v>
      </c>
      <c r="X8" s="134">
        <v>0</v>
      </c>
      <c r="Y8" s="134">
        <v>0</v>
      </c>
      <c r="Z8" s="54">
        <f t="shared" ref="Z8:Z51" si="1">SUM(R8,T8,V8,X8,)</f>
        <v>379</v>
      </c>
      <c r="AA8" s="54">
        <f t="shared" ref="AA8:AA51" si="2">SUM(S8,U8,W8,Y8)</f>
        <v>379</v>
      </c>
      <c r="AB8" s="55">
        <f t="shared" ref="AB8:AC51" si="3">P8+Z8</f>
        <v>10381</v>
      </c>
      <c r="AC8" s="55">
        <f t="shared" si="3"/>
        <v>10143.935405405402</v>
      </c>
      <c r="AD8" s="87">
        <v>37327000</v>
      </c>
      <c r="AE8" s="88">
        <v>0</v>
      </c>
      <c r="AF8" s="88">
        <v>0</v>
      </c>
      <c r="AG8" s="88">
        <v>626000</v>
      </c>
      <c r="AH8" s="88">
        <v>5929000</v>
      </c>
      <c r="AI8" s="88">
        <v>4066000</v>
      </c>
      <c r="AJ8" s="93">
        <f t="shared" ref="AJ8:AJ51" si="4">SUM(AD8:AI8)</f>
        <v>47948000</v>
      </c>
      <c r="AK8" s="91">
        <v>3083000</v>
      </c>
      <c r="AL8" s="91">
        <v>2347000</v>
      </c>
      <c r="AM8" s="92">
        <f t="shared" ref="AM8:AM51" si="5">SUM(AK8:AL8)</f>
        <v>5430000</v>
      </c>
      <c r="AN8" s="92">
        <f t="shared" ref="AN8:AN44" si="6">SUM(AM8,AJ8)</f>
        <v>53378000</v>
      </c>
      <c r="AO8" s="4"/>
      <c r="AP8" s="4"/>
    </row>
    <row r="9" spans="1:42" ht="50.25" customHeight="1" x14ac:dyDescent="0.2">
      <c r="A9" s="20" t="s">
        <v>294</v>
      </c>
      <c r="B9" s="20" t="s">
        <v>68</v>
      </c>
      <c r="C9" s="20" t="s">
        <v>55</v>
      </c>
      <c r="D9" s="105">
        <v>190</v>
      </c>
      <c r="E9" s="106">
        <v>186.59</v>
      </c>
      <c r="F9" s="105">
        <v>219</v>
      </c>
      <c r="G9" s="106">
        <v>208.49</v>
      </c>
      <c r="H9" s="105">
        <v>1687</v>
      </c>
      <c r="I9" s="106">
        <v>1628.15</v>
      </c>
      <c r="J9" s="105">
        <v>1539</v>
      </c>
      <c r="K9" s="106">
        <v>1464.41</v>
      </c>
      <c r="L9" s="105">
        <v>31</v>
      </c>
      <c r="M9" s="106">
        <v>22.72</v>
      </c>
      <c r="N9" s="105">
        <v>0</v>
      </c>
      <c r="O9" s="105">
        <v>0</v>
      </c>
      <c r="P9" s="53">
        <f t="shared" si="0"/>
        <v>3666</v>
      </c>
      <c r="Q9" s="53">
        <f t="shared" si="0"/>
        <v>3510.36</v>
      </c>
      <c r="R9" s="105">
        <v>0</v>
      </c>
      <c r="S9" s="105">
        <v>0</v>
      </c>
      <c r="T9" s="105">
        <v>0</v>
      </c>
      <c r="U9" s="105">
        <v>0</v>
      </c>
      <c r="V9" s="105">
        <v>156</v>
      </c>
      <c r="W9" s="106">
        <v>148.4</v>
      </c>
      <c r="X9" s="105">
        <v>0</v>
      </c>
      <c r="Y9" s="105">
        <v>0</v>
      </c>
      <c r="Z9" s="54">
        <f t="shared" si="1"/>
        <v>156</v>
      </c>
      <c r="AA9" s="90">
        <f t="shared" si="2"/>
        <v>148.4</v>
      </c>
      <c r="AB9" s="55">
        <f t="shared" si="3"/>
        <v>3822</v>
      </c>
      <c r="AC9" s="55">
        <f t="shared" si="3"/>
        <v>3658.76</v>
      </c>
      <c r="AD9" s="107">
        <v>10980514.550000001</v>
      </c>
      <c r="AE9" s="108">
        <v>97081.59</v>
      </c>
      <c r="AF9" s="108">
        <v>35450</v>
      </c>
      <c r="AG9" s="108">
        <v>300669.53000000003</v>
      </c>
      <c r="AH9" s="108">
        <v>2341511.96</v>
      </c>
      <c r="AI9" s="108">
        <v>1248266.3700000001</v>
      </c>
      <c r="AJ9" s="93">
        <f t="shared" si="4"/>
        <v>15003494</v>
      </c>
      <c r="AK9" s="124">
        <v>1141586.6399999999</v>
      </c>
      <c r="AL9" s="110">
        <v>0</v>
      </c>
      <c r="AM9" s="92">
        <f t="shared" si="5"/>
        <v>1141586.6399999999</v>
      </c>
      <c r="AN9" s="92">
        <f t="shared" si="6"/>
        <v>16145080.640000001</v>
      </c>
      <c r="AO9" s="4"/>
      <c r="AP9" s="135"/>
    </row>
    <row r="10" spans="1:42" ht="45" x14ac:dyDescent="0.2">
      <c r="A10" s="20" t="s">
        <v>192</v>
      </c>
      <c r="B10" s="20" t="s">
        <v>134</v>
      </c>
      <c r="C10" s="20" t="s">
        <v>55</v>
      </c>
      <c r="D10" s="104">
        <v>126</v>
      </c>
      <c r="E10" s="106">
        <v>124.11</v>
      </c>
      <c r="F10" s="105">
        <v>281</v>
      </c>
      <c r="G10" s="106">
        <v>266.79000000000002</v>
      </c>
      <c r="H10" s="105">
        <v>418</v>
      </c>
      <c r="I10" s="106">
        <v>405.74</v>
      </c>
      <c r="J10" s="105">
        <v>54</v>
      </c>
      <c r="K10" s="106">
        <v>53.62</v>
      </c>
      <c r="L10" s="105">
        <v>4</v>
      </c>
      <c r="M10" s="105">
        <v>4</v>
      </c>
      <c r="N10" s="105">
        <v>0</v>
      </c>
      <c r="O10" s="105">
        <v>0</v>
      </c>
      <c r="P10" s="53">
        <f t="shared" si="0"/>
        <v>883</v>
      </c>
      <c r="Q10" s="53">
        <f t="shared" si="0"/>
        <v>854.2600000000001</v>
      </c>
      <c r="R10" s="105">
        <v>23</v>
      </c>
      <c r="S10" s="105">
        <v>23</v>
      </c>
      <c r="T10" s="105">
        <v>0</v>
      </c>
      <c r="U10" s="105">
        <v>0</v>
      </c>
      <c r="V10" s="105">
        <v>35</v>
      </c>
      <c r="W10" s="106">
        <v>34.200000000000003</v>
      </c>
      <c r="X10" s="105">
        <v>0</v>
      </c>
      <c r="Y10" s="105">
        <v>0</v>
      </c>
      <c r="Z10" s="54">
        <f t="shared" si="1"/>
        <v>58</v>
      </c>
      <c r="AA10" s="90">
        <f t="shared" si="2"/>
        <v>57.2</v>
      </c>
      <c r="AB10" s="55">
        <f t="shared" si="3"/>
        <v>941</v>
      </c>
      <c r="AC10" s="55">
        <f t="shared" si="3"/>
        <v>911.46000000000015</v>
      </c>
      <c r="AD10" s="107">
        <v>2263662</v>
      </c>
      <c r="AE10" s="108">
        <v>52982</v>
      </c>
      <c r="AF10" s="108">
        <v>683141</v>
      </c>
      <c r="AG10" s="108">
        <v>51911</v>
      </c>
      <c r="AH10" s="108">
        <v>469910</v>
      </c>
      <c r="AI10" s="108">
        <v>324947</v>
      </c>
      <c r="AJ10" s="93">
        <f t="shared" si="4"/>
        <v>3846553</v>
      </c>
      <c r="AK10" s="110">
        <v>312501</v>
      </c>
      <c r="AL10" s="110">
        <v>0</v>
      </c>
      <c r="AM10" s="92">
        <f t="shared" si="5"/>
        <v>312501</v>
      </c>
      <c r="AN10" s="92">
        <f t="shared" si="6"/>
        <v>4159054</v>
      </c>
      <c r="AO10" s="51"/>
      <c r="AP10" s="4"/>
    </row>
    <row r="11" spans="1:42" ht="45" x14ac:dyDescent="0.2">
      <c r="A11" s="20" t="s">
        <v>195</v>
      </c>
      <c r="B11" s="20" t="s">
        <v>134</v>
      </c>
      <c r="C11" s="20" t="s">
        <v>55</v>
      </c>
      <c r="D11" s="104">
        <v>63</v>
      </c>
      <c r="E11" s="106">
        <v>59.73</v>
      </c>
      <c r="F11" s="105">
        <v>73</v>
      </c>
      <c r="G11" s="106">
        <v>70.510000000000005</v>
      </c>
      <c r="H11" s="105">
        <v>21</v>
      </c>
      <c r="I11" s="106">
        <v>20.6</v>
      </c>
      <c r="J11" s="105">
        <v>8</v>
      </c>
      <c r="K11" s="105">
        <v>8</v>
      </c>
      <c r="L11" s="105">
        <v>3</v>
      </c>
      <c r="M11" s="105">
        <v>3</v>
      </c>
      <c r="N11" s="105">
        <v>0</v>
      </c>
      <c r="O11" s="105">
        <v>0</v>
      </c>
      <c r="P11" s="53">
        <f t="shared" si="0"/>
        <v>168</v>
      </c>
      <c r="Q11" s="53">
        <f t="shared" si="0"/>
        <v>161.84</v>
      </c>
      <c r="R11" s="105">
        <v>3</v>
      </c>
      <c r="S11" s="106">
        <v>2.4</v>
      </c>
      <c r="T11" s="105">
        <v>0</v>
      </c>
      <c r="U11" s="105">
        <v>0</v>
      </c>
      <c r="V11" s="105">
        <v>0</v>
      </c>
      <c r="W11" s="105">
        <v>0</v>
      </c>
      <c r="X11" s="105">
        <v>0</v>
      </c>
      <c r="Y11" s="105">
        <v>0</v>
      </c>
      <c r="Z11" s="54">
        <f t="shared" si="1"/>
        <v>3</v>
      </c>
      <c r="AA11" s="90">
        <f t="shared" si="2"/>
        <v>2.4</v>
      </c>
      <c r="AB11" s="55">
        <f t="shared" si="3"/>
        <v>171</v>
      </c>
      <c r="AC11" s="55">
        <f t="shared" si="3"/>
        <v>164.24</v>
      </c>
      <c r="AD11" s="107">
        <v>365993</v>
      </c>
      <c r="AE11" s="108">
        <v>9508</v>
      </c>
      <c r="AF11" s="108">
        <v>0</v>
      </c>
      <c r="AG11" s="108">
        <v>9759</v>
      </c>
      <c r="AH11" s="108">
        <v>10330</v>
      </c>
      <c r="AI11" s="108">
        <v>5112</v>
      </c>
      <c r="AJ11" s="93">
        <f t="shared" si="4"/>
        <v>400702</v>
      </c>
      <c r="AK11" s="110">
        <v>6558</v>
      </c>
      <c r="AL11" s="110">
        <v>0</v>
      </c>
      <c r="AM11" s="92">
        <f t="shared" si="5"/>
        <v>6558</v>
      </c>
      <c r="AN11" s="92">
        <f t="shared" si="6"/>
        <v>407260</v>
      </c>
      <c r="AO11" s="51"/>
      <c r="AP11" s="51"/>
    </row>
    <row r="12" spans="1:42" ht="45" x14ac:dyDescent="0.2">
      <c r="A12" s="20" t="s">
        <v>193</v>
      </c>
      <c r="B12" s="20" t="s">
        <v>134</v>
      </c>
      <c r="C12" s="20" t="s">
        <v>55</v>
      </c>
      <c r="D12" s="104">
        <v>0</v>
      </c>
      <c r="E12" s="105">
        <v>0</v>
      </c>
      <c r="F12" s="105">
        <v>0</v>
      </c>
      <c r="G12" s="105">
        <v>0</v>
      </c>
      <c r="H12" s="105">
        <v>3</v>
      </c>
      <c r="I12" s="105">
        <v>3</v>
      </c>
      <c r="J12" s="105">
        <v>3</v>
      </c>
      <c r="K12" s="105">
        <v>3</v>
      </c>
      <c r="L12" s="105">
        <v>1</v>
      </c>
      <c r="M12" s="105">
        <v>1</v>
      </c>
      <c r="N12" s="105">
        <v>27</v>
      </c>
      <c r="O12" s="106">
        <v>25.59</v>
      </c>
      <c r="P12" s="53">
        <f t="shared" si="0"/>
        <v>34</v>
      </c>
      <c r="Q12" s="53">
        <f t="shared" si="0"/>
        <v>32.590000000000003</v>
      </c>
      <c r="R12" s="105">
        <v>0</v>
      </c>
      <c r="S12" s="105">
        <v>0</v>
      </c>
      <c r="T12" s="105">
        <v>0</v>
      </c>
      <c r="U12" s="105">
        <v>0</v>
      </c>
      <c r="V12" s="105">
        <v>0</v>
      </c>
      <c r="W12" s="105">
        <v>0</v>
      </c>
      <c r="X12" s="105">
        <v>2</v>
      </c>
      <c r="Y12" s="106">
        <v>1.32</v>
      </c>
      <c r="Z12" s="54">
        <f t="shared" si="1"/>
        <v>2</v>
      </c>
      <c r="AA12" s="90">
        <f t="shared" si="2"/>
        <v>1.32</v>
      </c>
      <c r="AB12" s="55">
        <f t="shared" si="3"/>
        <v>36</v>
      </c>
      <c r="AC12" s="55">
        <f t="shared" si="3"/>
        <v>33.910000000000004</v>
      </c>
      <c r="AD12" s="107">
        <v>102509.88</v>
      </c>
      <c r="AE12" s="108">
        <v>8190.92</v>
      </c>
      <c r="AF12" s="108">
        <v>20900</v>
      </c>
      <c r="AG12" s="108">
        <v>0</v>
      </c>
      <c r="AH12" s="108">
        <v>23609.5</v>
      </c>
      <c r="AI12" s="108">
        <v>14817.45</v>
      </c>
      <c r="AJ12" s="93">
        <f t="shared" si="4"/>
        <v>170027.75</v>
      </c>
      <c r="AK12" s="110">
        <v>0</v>
      </c>
      <c r="AL12" s="110">
        <v>13125</v>
      </c>
      <c r="AM12" s="92">
        <f t="shared" si="5"/>
        <v>13125</v>
      </c>
      <c r="AN12" s="92">
        <f t="shared" si="6"/>
        <v>183152.75</v>
      </c>
      <c r="AO12" s="4"/>
      <c r="AP12" s="4"/>
    </row>
    <row r="13" spans="1:42" ht="45" x14ac:dyDescent="0.2">
      <c r="A13" s="20" t="s">
        <v>194</v>
      </c>
      <c r="B13" s="20" t="s">
        <v>134</v>
      </c>
      <c r="C13" s="20" t="s">
        <v>55</v>
      </c>
      <c r="D13" s="119">
        <v>234</v>
      </c>
      <c r="E13" s="86">
        <v>112.98</v>
      </c>
      <c r="F13" s="102">
        <v>72</v>
      </c>
      <c r="G13" s="86">
        <v>65.94</v>
      </c>
      <c r="H13" s="102">
        <v>39</v>
      </c>
      <c r="I13" s="86">
        <v>37.4</v>
      </c>
      <c r="J13" s="102">
        <v>0</v>
      </c>
      <c r="K13" s="102">
        <v>0</v>
      </c>
      <c r="L13" s="102">
        <v>4</v>
      </c>
      <c r="M13" s="102">
        <v>4</v>
      </c>
      <c r="N13" s="102">
        <v>0</v>
      </c>
      <c r="O13" s="102">
        <v>0</v>
      </c>
      <c r="P13" s="53">
        <f t="shared" si="0"/>
        <v>349</v>
      </c>
      <c r="Q13" s="53">
        <f t="shared" si="0"/>
        <v>220.32000000000002</v>
      </c>
      <c r="R13" s="102">
        <v>2</v>
      </c>
      <c r="S13" s="86">
        <v>2</v>
      </c>
      <c r="T13" s="102">
        <v>0</v>
      </c>
      <c r="U13" s="102">
        <v>0</v>
      </c>
      <c r="V13" s="102">
        <v>0</v>
      </c>
      <c r="W13" s="102">
        <v>0</v>
      </c>
      <c r="X13" s="102">
        <v>2</v>
      </c>
      <c r="Y13" s="117">
        <v>2</v>
      </c>
      <c r="Z13" s="54">
        <f t="shared" si="1"/>
        <v>4</v>
      </c>
      <c r="AA13" s="54">
        <f t="shared" si="2"/>
        <v>4</v>
      </c>
      <c r="AB13" s="55">
        <f t="shared" si="3"/>
        <v>353</v>
      </c>
      <c r="AC13" s="55">
        <f t="shared" si="3"/>
        <v>224.32000000000002</v>
      </c>
      <c r="AD13" s="87">
        <v>469978</v>
      </c>
      <c r="AE13" s="88">
        <v>0</v>
      </c>
      <c r="AF13" s="88">
        <v>0</v>
      </c>
      <c r="AG13" s="88">
        <v>0</v>
      </c>
      <c r="AH13" s="88">
        <v>32938</v>
      </c>
      <c r="AI13" s="88">
        <v>31820</v>
      </c>
      <c r="AJ13" s="93">
        <f t="shared" si="4"/>
        <v>534736</v>
      </c>
      <c r="AK13" s="91">
        <v>4064</v>
      </c>
      <c r="AL13" s="91">
        <v>5100</v>
      </c>
      <c r="AM13" s="92">
        <f t="shared" si="5"/>
        <v>9164</v>
      </c>
      <c r="AN13" s="92">
        <f t="shared" si="6"/>
        <v>543900</v>
      </c>
      <c r="AO13" s="4"/>
      <c r="AP13" s="4"/>
    </row>
    <row r="14" spans="1:42" ht="30" x14ac:dyDescent="0.2">
      <c r="A14" s="64" t="s">
        <v>327</v>
      </c>
      <c r="B14" s="20" t="s">
        <v>68</v>
      </c>
      <c r="C14" s="20" t="s">
        <v>55</v>
      </c>
      <c r="D14" s="104">
        <v>74</v>
      </c>
      <c r="E14" s="106">
        <v>71.310812999999996</v>
      </c>
      <c r="F14" s="105">
        <v>307</v>
      </c>
      <c r="G14" s="106">
        <v>297.55405400000001</v>
      </c>
      <c r="H14" s="105">
        <v>41</v>
      </c>
      <c r="I14" s="105">
        <v>41</v>
      </c>
      <c r="J14" s="105">
        <v>12</v>
      </c>
      <c r="K14" s="105">
        <v>12</v>
      </c>
      <c r="L14" s="105">
        <v>1</v>
      </c>
      <c r="M14" s="105">
        <v>1</v>
      </c>
      <c r="N14" s="105">
        <v>0</v>
      </c>
      <c r="O14" s="105">
        <v>0</v>
      </c>
      <c r="P14" s="53">
        <f t="shared" si="0"/>
        <v>435</v>
      </c>
      <c r="Q14" s="53">
        <f t="shared" si="0"/>
        <v>422.864867</v>
      </c>
      <c r="R14" s="105">
        <v>2</v>
      </c>
      <c r="S14" s="105">
        <v>2</v>
      </c>
      <c r="T14" s="105">
        <v>0</v>
      </c>
      <c r="U14" s="105">
        <v>0</v>
      </c>
      <c r="V14" s="105">
        <v>0</v>
      </c>
      <c r="W14" s="105">
        <v>0</v>
      </c>
      <c r="X14" s="105">
        <v>0</v>
      </c>
      <c r="Y14" s="105">
        <v>0</v>
      </c>
      <c r="Z14" s="54">
        <f t="shared" si="1"/>
        <v>2</v>
      </c>
      <c r="AA14" s="54">
        <f t="shared" si="2"/>
        <v>2</v>
      </c>
      <c r="AB14" s="55">
        <f t="shared" si="3"/>
        <v>437</v>
      </c>
      <c r="AC14" s="55">
        <f t="shared" si="3"/>
        <v>424.864867</v>
      </c>
      <c r="AD14" s="107">
        <v>958662.65999999654</v>
      </c>
      <c r="AE14" s="108">
        <v>24385.969999999987</v>
      </c>
      <c r="AF14" s="108">
        <v>140617.82000000004</v>
      </c>
      <c r="AG14" s="108">
        <v>18831.7</v>
      </c>
      <c r="AH14" s="108">
        <v>204064.26000000024</v>
      </c>
      <c r="AI14" s="108">
        <v>116207.34999999955</v>
      </c>
      <c r="AJ14" s="93">
        <f t="shared" si="4"/>
        <v>1462769.7599999963</v>
      </c>
      <c r="AK14" s="110">
        <v>5102.6099999999997</v>
      </c>
      <c r="AL14" s="110">
        <v>0</v>
      </c>
      <c r="AM14" s="92">
        <f t="shared" si="5"/>
        <v>5102.6099999999997</v>
      </c>
      <c r="AN14" s="92">
        <f t="shared" si="6"/>
        <v>1467872.3699999964</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51">
    <cfRule type="expression" dxfId="1185" priority="210">
      <formula>AND(NOT(ISBLANK($A7)),ISBLANK(B7))</formula>
    </cfRule>
  </conditionalFormatting>
  <conditionalFormatting sqref="C7:C51">
    <cfRule type="expression" dxfId="1184" priority="209">
      <formula>AND(NOT(ISBLANK(A7)),ISBLANK(C7))</formula>
    </cfRule>
  </conditionalFormatting>
  <conditionalFormatting sqref="D7:D8 F7:F8 H7:H8 J7:J8 L7:L8 N7:N8 V7:V8 X7:X8 D15:D51 N13 L13 J13 H13 F13 D13">
    <cfRule type="expression" dxfId="1183" priority="208">
      <formula>AND(NOT(ISBLANK(E7)),ISBLANK(D7))</formula>
    </cfRule>
  </conditionalFormatting>
  <conditionalFormatting sqref="E7:E8 G7:G8 I7:I8 K7:K8 M7:M8 O7:O8 W7:W8 Y7:Y8 E15:E51 O13 M13 K13 I13 G13 E13">
    <cfRule type="expression" dxfId="1182" priority="207">
      <formula>AND(NOT(ISBLANK(D7)),ISBLANK(E7))</formula>
    </cfRule>
  </conditionalFormatting>
  <conditionalFormatting sqref="F15:F51">
    <cfRule type="expression" dxfId="1181" priority="206">
      <formula>AND(NOT(ISBLANK(G15)),ISBLANK(F15))</formula>
    </cfRule>
  </conditionalFormatting>
  <conditionalFormatting sqref="G15:G51">
    <cfRule type="expression" dxfId="1180" priority="205">
      <formula>AND(NOT(ISBLANK(F15)),ISBLANK(G15))</formula>
    </cfRule>
  </conditionalFormatting>
  <conditionalFormatting sqref="H15:H51">
    <cfRule type="expression" dxfId="1179" priority="204">
      <formula>AND(NOT(ISBLANK(I15)),ISBLANK(H15))</formula>
    </cfRule>
  </conditionalFormatting>
  <conditionalFormatting sqref="I15:I51">
    <cfRule type="expression" dxfId="1178" priority="203">
      <formula>AND(NOT(ISBLANK(H15)),ISBLANK(I15))</formula>
    </cfRule>
  </conditionalFormatting>
  <conditionalFormatting sqref="J15:J51">
    <cfRule type="expression" dxfId="1177" priority="202">
      <formula>AND(NOT(ISBLANK(K15)),ISBLANK(J15))</formula>
    </cfRule>
  </conditionalFormatting>
  <conditionalFormatting sqref="K15:K51">
    <cfRule type="expression" dxfId="1176" priority="201">
      <formula>AND(NOT(ISBLANK(J15)),ISBLANK(K15))</formula>
    </cfRule>
  </conditionalFormatting>
  <conditionalFormatting sqref="L15:L51">
    <cfRule type="expression" dxfId="1175" priority="200">
      <formula>AND(NOT(ISBLANK(M15)),ISBLANK(L15))</formula>
    </cfRule>
  </conditionalFormatting>
  <conditionalFormatting sqref="M15:M51">
    <cfRule type="expression" dxfId="1174" priority="199">
      <formula>AND(NOT(ISBLANK(L15)),ISBLANK(M15))</formula>
    </cfRule>
  </conditionalFormatting>
  <conditionalFormatting sqref="N15:N51">
    <cfRule type="expression" dxfId="1173" priority="198">
      <formula>AND(NOT(ISBLANK(O15)),ISBLANK(N15))</formula>
    </cfRule>
  </conditionalFormatting>
  <conditionalFormatting sqref="O15:O51">
    <cfRule type="expression" dxfId="1172" priority="197">
      <formula>AND(NOT(ISBLANK(N15)),ISBLANK(O15))</formula>
    </cfRule>
  </conditionalFormatting>
  <conditionalFormatting sqref="R15:R51 R7:Y7 R13:Y13">
    <cfRule type="expression" dxfId="1171" priority="196">
      <formula>AND(NOT(ISBLANK(S7)),ISBLANK(R7))</formula>
    </cfRule>
  </conditionalFormatting>
  <conditionalFormatting sqref="S7 S13 S15:S51">
    <cfRule type="expression" dxfId="1170" priority="195">
      <formula>AND(NOT(ISBLANK(R7)),ISBLANK(S7))</formula>
    </cfRule>
  </conditionalFormatting>
  <conditionalFormatting sqref="T7 T13 T15:T51">
    <cfRule type="expression" dxfId="1169" priority="194">
      <formula>AND(NOT(ISBLANK(U7)),ISBLANK(T7))</formula>
    </cfRule>
  </conditionalFormatting>
  <conditionalFormatting sqref="U7 U13 U15:U51">
    <cfRule type="expression" dxfId="1168" priority="193">
      <formula>AND(NOT(ISBLANK(T7)),ISBLANK(U7))</formula>
    </cfRule>
  </conditionalFormatting>
  <conditionalFormatting sqref="V13 V15:V51">
    <cfRule type="expression" dxfId="1167" priority="192">
      <formula>AND(NOT(ISBLANK(W13)),ISBLANK(V13))</formula>
    </cfRule>
  </conditionalFormatting>
  <conditionalFormatting sqref="W13 W15:W51">
    <cfRule type="expression" dxfId="1166" priority="191">
      <formula>AND(NOT(ISBLANK(V13)),ISBLANK(W13))</formula>
    </cfRule>
  </conditionalFormatting>
  <conditionalFormatting sqref="X13 X15:X51">
    <cfRule type="expression" dxfId="1165" priority="190">
      <formula>AND(NOT(ISBLANK(Y13)),ISBLANK(X13))</formula>
    </cfRule>
  </conditionalFormatting>
  <conditionalFormatting sqref="Y13 Y15:Y51">
    <cfRule type="expression" dxfId="1164" priority="189">
      <formula>AND(NOT(ISBLANK(X13)),ISBLANK(Y13))</formula>
    </cfRule>
  </conditionalFormatting>
  <conditionalFormatting sqref="R8:Y8">
    <cfRule type="expression" dxfId="1163" priority="188">
      <formula>AND(NOT(ISBLANK(S8)),ISBLANK(R8))</formula>
    </cfRule>
  </conditionalFormatting>
  <conditionalFormatting sqref="S8">
    <cfRule type="expression" dxfId="1162" priority="187">
      <formula>AND(NOT(ISBLANK(R8)),ISBLANK(S8))</formula>
    </cfRule>
  </conditionalFormatting>
  <conditionalFormatting sqref="T8">
    <cfRule type="expression" dxfId="1161" priority="186">
      <formula>AND(NOT(ISBLANK(U8)),ISBLANK(T8))</formula>
    </cfRule>
  </conditionalFormatting>
  <conditionalFormatting sqref="U8">
    <cfRule type="expression" dxfId="1160" priority="185">
      <formula>AND(NOT(ISBLANK(T8)),ISBLANK(U8))</formula>
    </cfRule>
  </conditionalFormatting>
  <conditionalFormatting sqref="D9">
    <cfRule type="expression" dxfId="1159" priority="124">
      <formula>AND(NOT(ISBLANK(E9)),ISBLANK(D9))</formula>
    </cfRule>
  </conditionalFormatting>
  <conditionalFormatting sqref="E9">
    <cfRule type="expression" dxfId="1158" priority="123">
      <formula>AND(NOT(ISBLANK(D9)),ISBLANK(E9))</formula>
    </cfRule>
  </conditionalFormatting>
  <conditionalFormatting sqref="F9">
    <cfRule type="expression" dxfId="1157" priority="122">
      <formula>AND(NOT(ISBLANK(G9)),ISBLANK(F9))</formula>
    </cfRule>
  </conditionalFormatting>
  <conditionalFormatting sqref="G9">
    <cfRule type="expression" dxfId="1156" priority="121">
      <formula>AND(NOT(ISBLANK(F9)),ISBLANK(G9))</formula>
    </cfRule>
  </conditionalFormatting>
  <conditionalFormatting sqref="H9">
    <cfRule type="expression" dxfId="1155" priority="120">
      <formula>AND(NOT(ISBLANK(I9)),ISBLANK(H9))</formula>
    </cfRule>
  </conditionalFormatting>
  <conditionalFormatting sqref="I9">
    <cfRule type="expression" dxfId="1154" priority="119">
      <formula>AND(NOT(ISBLANK(H9)),ISBLANK(I9))</formula>
    </cfRule>
  </conditionalFormatting>
  <conditionalFormatting sqref="J9">
    <cfRule type="expression" dxfId="1153" priority="118">
      <formula>AND(NOT(ISBLANK(K9)),ISBLANK(J9))</formula>
    </cfRule>
  </conditionalFormatting>
  <conditionalFormatting sqref="K9">
    <cfRule type="expression" dxfId="1152" priority="117">
      <formula>AND(NOT(ISBLANK(J9)),ISBLANK(K9))</formula>
    </cfRule>
  </conditionalFormatting>
  <conditionalFormatting sqref="L9">
    <cfRule type="expression" dxfId="1151" priority="116">
      <formula>AND(NOT(ISBLANK(M9)),ISBLANK(L9))</formula>
    </cfRule>
  </conditionalFormatting>
  <conditionalFormatting sqref="M9">
    <cfRule type="expression" dxfId="1150" priority="115">
      <formula>AND(NOT(ISBLANK(L9)),ISBLANK(M9))</formula>
    </cfRule>
  </conditionalFormatting>
  <conditionalFormatting sqref="N9">
    <cfRule type="expression" dxfId="1149" priority="114">
      <formula>AND(NOT(ISBLANK(O9)),ISBLANK(N9))</formula>
    </cfRule>
  </conditionalFormatting>
  <conditionalFormatting sqref="O9">
    <cfRule type="expression" dxfId="1148" priority="113">
      <formula>AND(NOT(ISBLANK(N9)),ISBLANK(O9))</formula>
    </cfRule>
  </conditionalFormatting>
  <conditionalFormatting sqref="R9">
    <cfRule type="expression" dxfId="1147" priority="112">
      <formula>AND(NOT(ISBLANK(S9)),ISBLANK(R9))</formula>
    </cfRule>
  </conditionalFormatting>
  <conditionalFormatting sqref="S9">
    <cfRule type="expression" dxfId="1146" priority="111">
      <formula>AND(NOT(ISBLANK(R9)),ISBLANK(S9))</formula>
    </cfRule>
  </conditionalFormatting>
  <conditionalFormatting sqref="T9">
    <cfRule type="expression" dxfId="1145" priority="110">
      <formula>AND(NOT(ISBLANK(U9)),ISBLANK(T9))</formula>
    </cfRule>
  </conditionalFormatting>
  <conditionalFormatting sqref="U9">
    <cfRule type="expression" dxfId="1144" priority="109">
      <formula>AND(NOT(ISBLANK(T9)),ISBLANK(U9))</formula>
    </cfRule>
  </conditionalFormatting>
  <conditionalFormatting sqref="V9">
    <cfRule type="expression" dxfId="1143" priority="108">
      <formula>AND(NOT(ISBLANK(W9)),ISBLANK(V9))</formula>
    </cfRule>
  </conditionalFormatting>
  <conditionalFormatting sqref="W9">
    <cfRule type="expression" dxfId="1142" priority="107">
      <formula>AND(NOT(ISBLANK(V9)),ISBLANK(W9))</formula>
    </cfRule>
  </conditionalFormatting>
  <conditionalFormatting sqref="X9">
    <cfRule type="expression" dxfId="1141" priority="106">
      <formula>AND(NOT(ISBLANK(Y9)),ISBLANK(X9))</formula>
    </cfRule>
  </conditionalFormatting>
  <conditionalFormatting sqref="Y9">
    <cfRule type="expression" dxfId="1140" priority="105">
      <formula>AND(NOT(ISBLANK(X9)),ISBLANK(Y9))</formula>
    </cfRule>
  </conditionalFormatting>
  <conditionalFormatting sqref="R9">
    <cfRule type="expression" dxfId="1139" priority="104">
      <formula>AND(NOT(ISBLANK(S9)),ISBLANK(R9))</formula>
    </cfRule>
  </conditionalFormatting>
  <conditionalFormatting sqref="S9">
    <cfRule type="expression" dxfId="1138" priority="103">
      <formula>AND(NOT(ISBLANK(R9)),ISBLANK(S9))</formula>
    </cfRule>
  </conditionalFormatting>
  <conditionalFormatting sqref="T9">
    <cfRule type="expression" dxfId="1137" priority="102">
      <formula>AND(NOT(ISBLANK(U9)),ISBLANK(T9))</formula>
    </cfRule>
  </conditionalFormatting>
  <conditionalFormatting sqref="U9">
    <cfRule type="expression" dxfId="1136" priority="101">
      <formula>AND(NOT(ISBLANK(T9)),ISBLANK(U9))</formula>
    </cfRule>
  </conditionalFormatting>
  <conditionalFormatting sqref="V9">
    <cfRule type="expression" dxfId="1135" priority="100">
      <formula>AND(NOT(ISBLANK(W9)),ISBLANK(V9))</formula>
    </cfRule>
  </conditionalFormatting>
  <conditionalFormatting sqref="W9">
    <cfRule type="expression" dxfId="1134" priority="99">
      <formula>AND(NOT(ISBLANK(V9)),ISBLANK(W9))</formula>
    </cfRule>
  </conditionalFormatting>
  <conditionalFormatting sqref="X9">
    <cfRule type="expression" dxfId="1133" priority="98">
      <formula>AND(NOT(ISBLANK(Y9)),ISBLANK(X9))</formula>
    </cfRule>
  </conditionalFormatting>
  <conditionalFormatting sqref="Y9">
    <cfRule type="expression" dxfId="1132" priority="97">
      <formula>AND(NOT(ISBLANK(X9)),ISBLANK(Y9))</formula>
    </cfRule>
  </conditionalFormatting>
  <conditionalFormatting sqref="R9">
    <cfRule type="expression" dxfId="1131" priority="96">
      <formula>AND(NOT(ISBLANK(S9)),ISBLANK(R9))</formula>
    </cfRule>
  </conditionalFormatting>
  <conditionalFormatting sqref="S9">
    <cfRule type="expression" dxfId="1130" priority="95">
      <formula>AND(NOT(ISBLANK(R9)),ISBLANK(S9))</formula>
    </cfRule>
  </conditionalFormatting>
  <conditionalFormatting sqref="T9">
    <cfRule type="expression" dxfId="1129" priority="94">
      <formula>AND(NOT(ISBLANK(U9)),ISBLANK(T9))</formula>
    </cfRule>
  </conditionalFormatting>
  <conditionalFormatting sqref="U9">
    <cfRule type="expression" dxfId="1128" priority="93">
      <formula>AND(NOT(ISBLANK(T9)),ISBLANK(U9))</formula>
    </cfRule>
  </conditionalFormatting>
  <conditionalFormatting sqref="V9">
    <cfRule type="expression" dxfId="1127" priority="92">
      <formula>AND(NOT(ISBLANK(W9)),ISBLANK(V9))</formula>
    </cfRule>
  </conditionalFormatting>
  <conditionalFormatting sqref="W9">
    <cfRule type="expression" dxfId="1126" priority="91">
      <formula>AND(NOT(ISBLANK(V9)),ISBLANK(W9))</formula>
    </cfRule>
  </conditionalFormatting>
  <conditionalFormatting sqref="X9">
    <cfRule type="expression" dxfId="1125" priority="90">
      <formula>AND(NOT(ISBLANK(Y9)),ISBLANK(X9))</formula>
    </cfRule>
  </conditionalFormatting>
  <conditionalFormatting sqref="Y9">
    <cfRule type="expression" dxfId="1124" priority="89">
      <formula>AND(NOT(ISBLANK(X9)),ISBLANK(Y9))</formula>
    </cfRule>
  </conditionalFormatting>
  <conditionalFormatting sqref="R9">
    <cfRule type="expression" dxfId="1123" priority="88">
      <formula>AND(NOT(ISBLANK(S9)),ISBLANK(R9))</formula>
    </cfRule>
  </conditionalFormatting>
  <conditionalFormatting sqref="S9">
    <cfRule type="expression" dxfId="1122" priority="87">
      <formula>AND(NOT(ISBLANK(R9)),ISBLANK(S9))</formula>
    </cfRule>
  </conditionalFormatting>
  <conditionalFormatting sqref="T9">
    <cfRule type="expression" dxfId="1121" priority="86">
      <formula>AND(NOT(ISBLANK(U9)),ISBLANK(T9))</formula>
    </cfRule>
  </conditionalFormatting>
  <conditionalFormatting sqref="U9">
    <cfRule type="expression" dxfId="1120" priority="85">
      <formula>AND(NOT(ISBLANK(T9)),ISBLANK(U9))</formula>
    </cfRule>
  </conditionalFormatting>
  <conditionalFormatting sqref="V9">
    <cfRule type="expression" dxfId="1119" priority="84">
      <formula>AND(NOT(ISBLANK(W9)),ISBLANK(V9))</formula>
    </cfRule>
  </conditionalFormatting>
  <conditionalFormatting sqref="W9">
    <cfRule type="expression" dxfId="1118" priority="83">
      <formula>AND(NOT(ISBLANK(V9)),ISBLANK(W9))</formula>
    </cfRule>
  </conditionalFormatting>
  <conditionalFormatting sqref="X9">
    <cfRule type="expression" dxfId="1117" priority="82">
      <formula>AND(NOT(ISBLANK(Y9)),ISBLANK(X9))</formula>
    </cfRule>
  </conditionalFormatting>
  <conditionalFormatting sqref="Y9">
    <cfRule type="expression" dxfId="1116" priority="81">
      <formula>AND(NOT(ISBLANK(X9)),ISBLANK(Y9))</formula>
    </cfRule>
  </conditionalFormatting>
  <conditionalFormatting sqref="D11">
    <cfRule type="expression" dxfId="1115" priority="80">
      <formula>AND(NOT(ISBLANK(E11)),ISBLANK(D11))</formula>
    </cfRule>
  </conditionalFormatting>
  <conditionalFormatting sqref="E11">
    <cfRule type="expression" dxfId="1114" priority="79">
      <formula>AND(NOT(ISBLANK(D11)),ISBLANK(E11))</formula>
    </cfRule>
  </conditionalFormatting>
  <conditionalFormatting sqref="F11">
    <cfRule type="expression" dxfId="1113" priority="78">
      <formula>AND(NOT(ISBLANK(G11)),ISBLANK(F11))</formula>
    </cfRule>
  </conditionalFormatting>
  <conditionalFormatting sqref="G11">
    <cfRule type="expression" dxfId="1112" priority="77">
      <formula>AND(NOT(ISBLANK(F11)),ISBLANK(G11))</formula>
    </cfRule>
  </conditionalFormatting>
  <conditionalFormatting sqref="H11">
    <cfRule type="expression" dxfId="1111" priority="76">
      <formula>AND(NOT(ISBLANK(I11)),ISBLANK(H11))</formula>
    </cfRule>
  </conditionalFormatting>
  <conditionalFormatting sqref="I11">
    <cfRule type="expression" dxfId="1110" priority="75">
      <formula>AND(NOT(ISBLANK(H11)),ISBLANK(I11))</formula>
    </cfRule>
  </conditionalFormatting>
  <conditionalFormatting sqref="J11">
    <cfRule type="expression" dxfId="1109" priority="74">
      <formula>AND(NOT(ISBLANK(K11)),ISBLANK(J11))</formula>
    </cfRule>
  </conditionalFormatting>
  <conditionalFormatting sqref="K11">
    <cfRule type="expression" dxfId="1108" priority="73">
      <formula>AND(NOT(ISBLANK(J11)),ISBLANK(K11))</formula>
    </cfRule>
  </conditionalFormatting>
  <conditionalFormatting sqref="L11">
    <cfRule type="expression" dxfId="1107" priority="72">
      <formula>AND(NOT(ISBLANK(M11)),ISBLANK(L11))</formula>
    </cfRule>
  </conditionalFormatting>
  <conditionalFormatting sqref="M11">
    <cfRule type="expression" dxfId="1106" priority="71">
      <formula>AND(NOT(ISBLANK(L11)),ISBLANK(M11))</formula>
    </cfRule>
  </conditionalFormatting>
  <conditionalFormatting sqref="N11">
    <cfRule type="expression" dxfId="1105" priority="70">
      <formula>AND(NOT(ISBLANK(O11)),ISBLANK(N11))</formula>
    </cfRule>
  </conditionalFormatting>
  <conditionalFormatting sqref="O11">
    <cfRule type="expression" dxfId="1104" priority="69">
      <formula>AND(NOT(ISBLANK(N11)),ISBLANK(O11))</formula>
    </cfRule>
  </conditionalFormatting>
  <conditionalFormatting sqref="R11">
    <cfRule type="expression" dxfId="1103" priority="68">
      <formula>AND(NOT(ISBLANK(S11)),ISBLANK(R11))</formula>
    </cfRule>
  </conditionalFormatting>
  <conditionalFormatting sqref="S11">
    <cfRule type="expression" dxfId="1102" priority="67">
      <formula>AND(NOT(ISBLANK(R11)),ISBLANK(S11))</formula>
    </cfRule>
  </conditionalFormatting>
  <conditionalFormatting sqref="T11">
    <cfRule type="expression" dxfId="1101" priority="66">
      <formula>AND(NOT(ISBLANK(U11)),ISBLANK(T11))</formula>
    </cfRule>
  </conditionalFormatting>
  <conditionalFormatting sqref="U11">
    <cfRule type="expression" dxfId="1100" priority="65">
      <formula>AND(NOT(ISBLANK(T11)),ISBLANK(U11))</formula>
    </cfRule>
  </conditionalFormatting>
  <conditionalFormatting sqref="V11">
    <cfRule type="expression" dxfId="1099" priority="64">
      <formula>AND(NOT(ISBLANK(W11)),ISBLANK(V11))</formula>
    </cfRule>
  </conditionalFormatting>
  <conditionalFormatting sqref="W11">
    <cfRule type="expression" dxfId="1098" priority="63">
      <formula>AND(NOT(ISBLANK(V11)),ISBLANK(W11))</formula>
    </cfRule>
  </conditionalFormatting>
  <conditionalFormatting sqref="X11">
    <cfRule type="expression" dxfId="1097" priority="62">
      <formula>AND(NOT(ISBLANK(Y11)),ISBLANK(X11))</formula>
    </cfRule>
  </conditionalFormatting>
  <conditionalFormatting sqref="Y11">
    <cfRule type="expression" dxfId="1096" priority="61">
      <formula>AND(NOT(ISBLANK(X11)),ISBLANK(Y11))</formula>
    </cfRule>
  </conditionalFormatting>
  <conditionalFormatting sqref="D10">
    <cfRule type="expression" dxfId="1095" priority="60">
      <formula>AND(NOT(ISBLANK(E10)),ISBLANK(D10))</formula>
    </cfRule>
  </conditionalFormatting>
  <conditionalFormatting sqref="E10">
    <cfRule type="expression" dxfId="1094" priority="59">
      <formula>AND(NOT(ISBLANK(D10)),ISBLANK(E10))</formula>
    </cfRule>
  </conditionalFormatting>
  <conditionalFormatting sqref="F10">
    <cfRule type="expression" dxfId="1093" priority="58">
      <formula>AND(NOT(ISBLANK(G10)),ISBLANK(F10))</formula>
    </cfRule>
  </conditionalFormatting>
  <conditionalFormatting sqref="G10">
    <cfRule type="expression" dxfId="1092" priority="57">
      <formula>AND(NOT(ISBLANK(F10)),ISBLANK(G10))</formula>
    </cfRule>
  </conditionalFormatting>
  <conditionalFormatting sqref="H10">
    <cfRule type="expression" dxfId="1091" priority="56">
      <formula>AND(NOT(ISBLANK(I10)),ISBLANK(H10))</formula>
    </cfRule>
  </conditionalFormatting>
  <conditionalFormatting sqref="I10">
    <cfRule type="expression" dxfId="1090" priority="55">
      <formula>AND(NOT(ISBLANK(H10)),ISBLANK(I10))</formula>
    </cfRule>
  </conditionalFormatting>
  <conditionalFormatting sqref="J10">
    <cfRule type="expression" dxfId="1089" priority="54">
      <formula>AND(NOT(ISBLANK(K10)),ISBLANK(J10))</formula>
    </cfRule>
  </conditionalFormatting>
  <conditionalFormatting sqref="K10">
    <cfRule type="expression" dxfId="1088" priority="53">
      <formula>AND(NOT(ISBLANK(J10)),ISBLANK(K10))</formula>
    </cfRule>
  </conditionalFormatting>
  <conditionalFormatting sqref="L10">
    <cfRule type="expression" dxfId="1087" priority="52">
      <formula>AND(NOT(ISBLANK(M10)),ISBLANK(L10))</formula>
    </cfRule>
  </conditionalFormatting>
  <conditionalFormatting sqref="M10">
    <cfRule type="expression" dxfId="1086" priority="51">
      <formula>AND(NOT(ISBLANK(L10)),ISBLANK(M10))</formula>
    </cfRule>
  </conditionalFormatting>
  <conditionalFormatting sqref="N10">
    <cfRule type="expression" dxfId="1085" priority="50">
      <formula>AND(NOT(ISBLANK(O10)),ISBLANK(N10))</formula>
    </cfRule>
  </conditionalFormatting>
  <conditionalFormatting sqref="O10">
    <cfRule type="expression" dxfId="1084" priority="49">
      <formula>AND(NOT(ISBLANK(N10)),ISBLANK(O10))</formula>
    </cfRule>
  </conditionalFormatting>
  <conditionalFormatting sqref="R10">
    <cfRule type="expression" dxfId="1083" priority="48">
      <formula>AND(NOT(ISBLANK(S10)),ISBLANK(R10))</formula>
    </cfRule>
  </conditionalFormatting>
  <conditionalFormatting sqref="S10">
    <cfRule type="expression" dxfId="1082" priority="47">
      <formula>AND(NOT(ISBLANK(R10)),ISBLANK(S10))</formula>
    </cfRule>
  </conditionalFormatting>
  <conditionalFormatting sqref="T10">
    <cfRule type="expression" dxfId="1081" priority="46">
      <formula>AND(NOT(ISBLANK(U10)),ISBLANK(T10))</formula>
    </cfRule>
  </conditionalFormatting>
  <conditionalFormatting sqref="U10">
    <cfRule type="expression" dxfId="1080" priority="45">
      <formula>AND(NOT(ISBLANK(T10)),ISBLANK(U10))</formula>
    </cfRule>
  </conditionalFormatting>
  <conditionalFormatting sqref="V10">
    <cfRule type="expression" dxfId="1079" priority="44">
      <formula>AND(NOT(ISBLANK(W10)),ISBLANK(V10))</formula>
    </cfRule>
  </conditionalFormatting>
  <conditionalFormatting sqref="W10">
    <cfRule type="expression" dxfId="1078" priority="43">
      <formula>AND(NOT(ISBLANK(V10)),ISBLANK(W10))</formula>
    </cfRule>
  </conditionalFormatting>
  <conditionalFormatting sqref="X10">
    <cfRule type="expression" dxfId="1077" priority="42">
      <formula>AND(NOT(ISBLANK(Y10)),ISBLANK(X10))</formula>
    </cfRule>
  </conditionalFormatting>
  <conditionalFormatting sqref="Y10">
    <cfRule type="expression" dxfId="1076" priority="41">
      <formula>AND(NOT(ISBLANK(X10)),ISBLANK(Y10))</formula>
    </cfRule>
  </conditionalFormatting>
  <conditionalFormatting sqref="D14">
    <cfRule type="expression" dxfId="1075" priority="40">
      <formula>AND(NOT(ISBLANK(E14)),ISBLANK(D14))</formula>
    </cfRule>
  </conditionalFormatting>
  <conditionalFormatting sqref="E14">
    <cfRule type="expression" dxfId="1074" priority="39">
      <formula>AND(NOT(ISBLANK(D14)),ISBLANK(E14))</formula>
    </cfRule>
  </conditionalFormatting>
  <conditionalFormatting sqref="F14">
    <cfRule type="expression" dxfId="1073" priority="38">
      <formula>AND(NOT(ISBLANK(G14)),ISBLANK(F14))</formula>
    </cfRule>
  </conditionalFormatting>
  <conditionalFormatting sqref="G14">
    <cfRule type="expression" dxfId="1072" priority="37">
      <formula>AND(NOT(ISBLANK(F14)),ISBLANK(G14))</formula>
    </cfRule>
  </conditionalFormatting>
  <conditionalFormatting sqref="H14">
    <cfRule type="expression" dxfId="1071" priority="36">
      <formula>AND(NOT(ISBLANK(I14)),ISBLANK(H14))</formula>
    </cfRule>
  </conditionalFormatting>
  <conditionalFormatting sqref="I14">
    <cfRule type="expression" dxfId="1070" priority="35">
      <formula>AND(NOT(ISBLANK(H14)),ISBLANK(I14))</formula>
    </cfRule>
  </conditionalFormatting>
  <conditionalFormatting sqref="J14">
    <cfRule type="expression" dxfId="1069" priority="34">
      <formula>AND(NOT(ISBLANK(K14)),ISBLANK(J14))</formula>
    </cfRule>
  </conditionalFormatting>
  <conditionalFormatting sqref="K14">
    <cfRule type="expression" dxfId="1068" priority="33">
      <formula>AND(NOT(ISBLANK(J14)),ISBLANK(K14))</formula>
    </cfRule>
  </conditionalFormatting>
  <conditionalFormatting sqref="L14">
    <cfRule type="expression" dxfId="1067" priority="32">
      <formula>AND(NOT(ISBLANK(M14)),ISBLANK(L14))</formula>
    </cfRule>
  </conditionalFormatting>
  <conditionalFormatting sqref="M14">
    <cfRule type="expression" dxfId="1066" priority="31">
      <formula>AND(NOT(ISBLANK(L14)),ISBLANK(M14))</formula>
    </cfRule>
  </conditionalFormatting>
  <conditionalFormatting sqref="N14">
    <cfRule type="expression" dxfId="1065" priority="30">
      <formula>AND(NOT(ISBLANK(O14)),ISBLANK(N14))</formula>
    </cfRule>
  </conditionalFormatting>
  <conditionalFormatting sqref="O14">
    <cfRule type="expression" dxfId="1064" priority="29">
      <formula>AND(NOT(ISBLANK(N14)),ISBLANK(O14))</formula>
    </cfRule>
  </conditionalFormatting>
  <conditionalFormatting sqref="R14">
    <cfRule type="expression" dxfId="1063" priority="28">
      <formula>AND(NOT(ISBLANK(S14)),ISBLANK(R14))</formula>
    </cfRule>
  </conditionalFormatting>
  <conditionalFormatting sqref="S14">
    <cfRule type="expression" dxfId="1062" priority="27">
      <formula>AND(NOT(ISBLANK(R14)),ISBLANK(S14))</formula>
    </cfRule>
  </conditionalFormatting>
  <conditionalFormatting sqref="T14">
    <cfRule type="expression" dxfId="1061" priority="26">
      <formula>AND(NOT(ISBLANK(U14)),ISBLANK(T14))</formula>
    </cfRule>
  </conditionalFormatting>
  <conditionalFormatting sqref="U14">
    <cfRule type="expression" dxfId="1060" priority="25">
      <formula>AND(NOT(ISBLANK(T14)),ISBLANK(U14))</formula>
    </cfRule>
  </conditionalFormatting>
  <conditionalFormatting sqref="V14">
    <cfRule type="expression" dxfId="1059" priority="24">
      <formula>AND(NOT(ISBLANK(W14)),ISBLANK(V14))</formula>
    </cfRule>
  </conditionalFormatting>
  <conditionalFormatting sqref="W14">
    <cfRule type="expression" dxfId="1058" priority="23">
      <formula>AND(NOT(ISBLANK(V14)),ISBLANK(W14))</formula>
    </cfRule>
  </conditionalFormatting>
  <conditionalFormatting sqref="X14">
    <cfRule type="expression" dxfId="1057" priority="22">
      <formula>AND(NOT(ISBLANK(Y14)),ISBLANK(X14))</formula>
    </cfRule>
  </conditionalFormatting>
  <conditionalFormatting sqref="Y14">
    <cfRule type="expression" dxfId="1056" priority="21">
      <formula>AND(NOT(ISBLANK(X14)),ISBLANK(Y14))</formula>
    </cfRule>
  </conditionalFormatting>
  <conditionalFormatting sqref="D12">
    <cfRule type="expression" dxfId="1055" priority="20">
      <formula>AND(NOT(ISBLANK(E12)),ISBLANK(D12))</formula>
    </cfRule>
  </conditionalFormatting>
  <conditionalFormatting sqref="E12">
    <cfRule type="expression" dxfId="1054" priority="19">
      <formula>AND(NOT(ISBLANK(D12)),ISBLANK(E12))</formula>
    </cfRule>
  </conditionalFormatting>
  <conditionalFormatting sqref="F12">
    <cfRule type="expression" dxfId="1053" priority="18">
      <formula>AND(NOT(ISBLANK(G12)),ISBLANK(F12))</formula>
    </cfRule>
  </conditionalFormatting>
  <conditionalFormatting sqref="G12">
    <cfRule type="expression" dxfId="1052" priority="17">
      <formula>AND(NOT(ISBLANK(F12)),ISBLANK(G12))</formula>
    </cfRule>
  </conditionalFormatting>
  <conditionalFormatting sqref="H12">
    <cfRule type="expression" dxfId="1051" priority="16">
      <formula>AND(NOT(ISBLANK(I12)),ISBLANK(H12))</formula>
    </cfRule>
  </conditionalFormatting>
  <conditionalFormatting sqref="I12">
    <cfRule type="expression" dxfId="1050" priority="15">
      <formula>AND(NOT(ISBLANK(H12)),ISBLANK(I12))</formula>
    </cfRule>
  </conditionalFormatting>
  <conditionalFormatting sqref="J12">
    <cfRule type="expression" dxfId="1049" priority="14">
      <formula>AND(NOT(ISBLANK(K12)),ISBLANK(J12))</formula>
    </cfRule>
  </conditionalFormatting>
  <conditionalFormatting sqref="K12">
    <cfRule type="expression" dxfId="1048" priority="13">
      <formula>AND(NOT(ISBLANK(J12)),ISBLANK(K12))</formula>
    </cfRule>
  </conditionalFormatting>
  <conditionalFormatting sqref="L12">
    <cfRule type="expression" dxfId="1047" priority="12">
      <formula>AND(NOT(ISBLANK(M12)),ISBLANK(L12))</formula>
    </cfRule>
  </conditionalFormatting>
  <conditionalFormatting sqref="M12">
    <cfRule type="expression" dxfId="1046" priority="11">
      <formula>AND(NOT(ISBLANK(L12)),ISBLANK(M12))</formula>
    </cfRule>
  </conditionalFormatting>
  <conditionalFormatting sqref="N12">
    <cfRule type="expression" dxfId="1045" priority="10">
      <formula>AND(NOT(ISBLANK(O12)),ISBLANK(N12))</formula>
    </cfRule>
  </conditionalFormatting>
  <conditionalFormatting sqref="O12">
    <cfRule type="expression" dxfId="1044" priority="9">
      <formula>AND(NOT(ISBLANK(N12)),ISBLANK(O12))</formula>
    </cfRule>
  </conditionalFormatting>
  <conditionalFormatting sqref="R12">
    <cfRule type="expression" dxfId="1043" priority="8">
      <formula>AND(NOT(ISBLANK(S12)),ISBLANK(R12))</formula>
    </cfRule>
  </conditionalFormatting>
  <conditionalFormatting sqref="S12">
    <cfRule type="expression" dxfId="1042" priority="7">
      <formula>AND(NOT(ISBLANK(R12)),ISBLANK(S12))</formula>
    </cfRule>
  </conditionalFormatting>
  <conditionalFormatting sqref="T12">
    <cfRule type="expression" dxfId="1041" priority="6">
      <formula>AND(NOT(ISBLANK(U12)),ISBLANK(T12))</formula>
    </cfRule>
  </conditionalFormatting>
  <conditionalFormatting sqref="U12">
    <cfRule type="expression" dxfId="1040" priority="5">
      <formula>AND(NOT(ISBLANK(T12)),ISBLANK(U12))</formula>
    </cfRule>
  </conditionalFormatting>
  <conditionalFormatting sqref="V12">
    <cfRule type="expression" dxfId="1039" priority="4">
      <formula>AND(NOT(ISBLANK(W12)),ISBLANK(V12))</formula>
    </cfRule>
  </conditionalFormatting>
  <conditionalFormatting sqref="W12">
    <cfRule type="expression" dxfId="1038" priority="3">
      <formula>AND(NOT(ISBLANK(V12)),ISBLANK(W12))</formula>
    </cfRule>
  </conditionalFormatting>
  <conditionalFormatting sqref="X12">
    <cfRule type="expression" dxfId="1037" priority="2">
      <formula>AND(NOT(ISBLANK(Y12)),ISBLANK(X12))</formula>
    </cfRule>
  </conditionalFormatting>
  <conditionalFormatting sqref="Y12">
    <cfRule type="expression" dxfId="1036" priority="1">
      <formula>AND(NOT(ISBLANK(X12)),ISBLANK(Y12))</formula>
    </cfRule>
  </conditionalFormatting>
  <dataValidations count="9">
    <dataValidation type="decimal" operator="greaterThanOrEqual" allowBlank="1" showInputMessage="1" showErrorMessage="1" sqref="AG11:AI12 AD11:AE12 AK14:AL14 AD10:AI10 AD14:AE14 AG14:AI14 AK10:AL12">
      <formula1>0</formula1>
    </dataValidation>
    <dataValidation operator="greaterThanOrEqual" allowBlank="1" showInputMessage="1" showErrorMessage="1" sqref="AD13:AI13 AL9 AF11:AF12 AD7:AI8 AK7:AL8 AF14 AD15:AI51 AK13:AL13 AK15:AL51"/>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AO7:AP65535 AB6:AC51 AQ1:IV1048576 P7:Q65535"/>
    <dataValidation type="decimal" operator="greaterThan" allowBlank="1" showInputMessage="1" showErrorMessage="1" sqref="AD9:AI9 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D18" sqref="D18"/>
      <selection pane="topRight" activeCell="D18" sqref="D18"/>
      <selection pane="bottomLeft" activeCell="D18" sqref="D18"/>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44" t="s">
        <v>250</v>
      </c>
      <c r="B2" s="245"/>
      <c r="C2" s="245"/>
      <c r="D2" s="245"/>
      <c r="E2" s="245"/>
      <c r="F2" s="245"/>
      <c r="G2" s="245"/>
      <c r="H2" s="24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30" t="s">
        <v>72</v>
      </c>
      <c r="B4" s="240" t="s">
        <v>1</v>
      </c>
      <c r="C4" s="240" t="s">
        <v>0</v>
      </c>
      <c r="D4" s="229" t="s">
        <v>12</v>
      </c>
      <c r="E4" s="241"/>
      <c r="F4" s="241"/>
      <c r="G4" s="241"/>
      <c r="H4" s="241"/>
      <c r="I4" s="241"/>
      <c r="J4" s="241"/>
      <c r="K4" s="241"/>
      <c r="L4" s="241"/>
      <c r="M4" s="241"/>
      <c r="N4" s="241"/>
      <c r="O4" s="241"/>
      <c r="P4" s="241"/>
      <c r="Q4" s="232"/>
      <c r="R4" s="214" t="s">
        <v>79</v>
      </c>
      <c r="S4" s="228"/>
      <c r="T4" s="228"/>
      <c r="U4" s="228"/>
      <c r="V4" s="228"/>
      <c r="W4" s="228"/>
      <c r="X4" s="228"/>
      <c r="Y4" s="228"/>
      <c r="Z4" s="228"/>
      <c r="AA4" s="215"/>
      <c r="AB4" s="216" t="s">
        <v>132</v>
      </c>
      <c r="AC4" s="217"/>
      <c r="AD4" s="220" t="s">
        <v>70</v>
      </c>
      <c r="AE4" s="221"/>
      <c r="AF4" s="221"/>
      <c r="AG4" s="221"/>
      <c r="AH4" s="221"/>
      <c r="AI4" s="221"/>
      <c r="AJ4" s="222"/>
      <c r="AK4" s="223" t="s">
        <v>78</v>
      </c>
      <c r="AL4" s="224"/>
      <c r="AM4" s="224"/>
      <c r="AN4" s="225" t="s">
        <v>126</v>
      </c>
      <c r="AO4" s="230" t="s">
        <v>129</v>
      </c>
      <c r="AP4" s="230" t="s">
        <v>97</v>
      </c>
    </row>
    <row r="5" spans="1:42" s="1" customFormat="1" ht="53.25" customHeight="1" x14ac:dyDescent="0.2">
      <c r="A5" s="238"/>
      <c r="B5" s="238"/>
      <c r="C5" s="238"/>
      <c r="D5" s="242" t="s">
        <v>8</v>
      </c>
      <c r="E5" s="243"/>
      <c r="F5" s="242" t="s">
        <v>7</v>
      </c>
      <c r="G5" s="243"/>
      <c r="H5" s="242" t="s">
        <v>6</v>
      </c>
      <c r="I5" s="243"/>
      <c r="J5" s="242" t="s">
        <v>10</v>
      </c>
      <c r="K5" s="243"/>
      <c r="L5" s="242" t="s">
        <v>5</v>
      </c>
      <c r="M5" s="243"/>
      <c r="N5" s="242" t="s">
        <v>9</v>
      </c>
      <c r="O5" s="243"/>
      <c r="P5" s="229" t="s">
        <v>13</v>
      </c>
      <c r="Q5" s="232"/>
      <c r="R5" s="229" t="s">
        <v>74</v>
      </c>
      <c r="S5" s="215"/>
      <c r="T5" s="214" t="s">
        <v>3</v>
      </c>
      <c r="U5" s="215"/>
      <c r="V5" s="214" t="s">
        <v>4</v>
      </c>
      <c r="W5" s="215"/>
      <c r="X5" s="214" t="s">
        <v>75</v>
      </c>
      <c r="Y5" s="215"/>
      <c r="Z5" s="229" t="s">
        <v>14</v>
      </c>
      <c r="AA5" s="232"/>
      <c r="AB5" s="218"/>
      <c r="AC5" s="219"/>
      <c r="AD5" s="230" t="s">
        <v>102</v>
      </c>
      <c r="AE5" s="230" t="s">
        <v>101</v>
      </c>
      <c r="AF5" s="230" t="s">
        <v>103</v>
      </c>
      <c r="AG5" s="230" t="s">
        <v>104</v>
      </c>
      <c r="AH5" s="230" t="s">
        <v>105</v>
      </c>
      <c r="AI5" s="230" t="s">
        <v>106</v>
      </c>
      <c r="AJ5" s="234" t="s">
        <v>125</v>
      </c>
      <c r="AK5" s="230" t="s">
        <v>122</v>
      </c>
      <c r="AL5" s="230" t="s">
        <v>123</v>
      </c>
      <c r="AM5" s="230" t="s">
        <v>124</v>
      </c>
      <c r="AN5" s="226"/>
      <c r="AO5" s="233"/>
      <c r="AP5" s="233"/>
    </row>
    <row r="6" spans="1:42" ht="57.75" customHeight="1" x14ac:dyDescent="0.2">
      <c r="A6" s="239"/>
      <c r="B6" s="239"/>
      <c r="C6" s="239"/>
      <c r="D6" s="126" t="s">
        <v>2</v>
      </c>
      <c r="E6" s="126" t="s">
        <v>11</v>
      </c>
      <c r="F6" s="126" t="s">
        <v>2</v>
      </c>
      <c r="G6" s="126" t="s">
        <v>11</v>
      </c>
      <c r="H6" s="126" t="s">
        <v>2</v>
      </c>
      <c r="I6" s="126" t="s">
        <v>11</v>
      </c>
      <c r="J6" s="126" t="s">
        <v>2</v>
      </c>
      <c r="K6" s="126" t="s">
        <v>11</v>
      </c>
      <c r="L6" s="126" t="s">
        <v>2</v>
      </c>
      <c r="M6" s="126" t="s">
        <v>11</v>
      </c>
      <c r="N6" s="126" t="s">
        <v>2</v>
      </c>
      <c r="O6" s="126" t="s">
        <v>11</v>
      </c>
      <c r="P6" s="126" t="s">
        <v>2</v>
      </c>
      <c r="Q6" s="126" t="s">
        <v>11</v>
      </c>
      <c r="R6" s="127" t="s">
        <v>2</v>
      </c>
      <c r="S6" s="127" t="s">
        <v>11</v>
      </c>
      <c r="T6" s="127" t="s">
        <v>2</v>
      </c>
      <c r="U6" s="127" t="s">
        <v>11</v>
      </c>
      <c r="V6" s="127" t="s">
        <v>2</v>
      </c>
      <c r="W6" s="127" t="s">
        <v>11</v>
      </c>
      <c r="X6" s="127" t="s">
        <v>2</v>
      </c>
      <c r="Y6" s="127" t="s">
        <v>11</v>
      </c>
      <c r="Z6" s="127" t="s">
        <v>2</v>
      </c>
      <c r="AA6" s="127" t="s">
        <v>11</v>
      </c>
      <c r="AB6" s="67" t="s">
        <v>2</v>
      </c>
      <c r="AC6" s="125" t="s">
        <v>11</v>
      </c>
      <c r="AD6" s="231"/>
      <c r="AE6" s="231"/>
      <c r="AF6" s="231"/>
      <c r="AG6" s="231"/>
      <c r="AH6" s="231"/>
      <c r="AI6" s="231"/>
      <c r="AJ6" s="234"/>
      <c r="AK6" s="231"/>
      <c r="AL6" s="231"/>
      <c r="AM6" s="231"/>
      <c r="AN6" s="227"/>
      <c r="AO6" s="231"/>
      <c r="AP6" s="231"/>
    </row>
    <row r="7" spans="1:42" ht="30" x14ac:dyDescent="0.2">
      <c r="A7" s="64" t="s">
        <v>55</v>
      </c>
      <c r="B7" s="20" t="s">
        <v>139</v>
      </c>
      <c r="C7" s="20" t="s">
        <v>55</v>
      </c>
      <c r="D7" s="132">
        <v>10043</v>
      </c>
      <c r="E7" s="133">
        <v>9583.1289189189192</v>
      </c>
      <c r="F7" s="133">
        <v>5511</v>
      </c>
      <c r="G7" s="133">
        <v>5377.8394594594602</v>
      </c>
      <c r="H7" s="133">
        <v>8313</v>
      </c>
      <c r="I7" s="133">
        <v>8142.5794594594608</v>
      </c>
      <c r="J7" s="133">
        <v>1454</v>
      </c>
      <c r="K7" s="133">
        <v>1431.2062162162201</v>
      </c>
      <c r="L7" s="133">
        <v>190</v>
      </c>
      <c r="M7" s="133">
        <v>188.181081081081</v>
      </c>
      <c r="N7" s="133">
        <f>9669+1956</f>
        <v>11625</v>
      </c>
      <c r="O7" s="133">
        <f>9344.19162162162+1956</f>
        <v>11300.19162162162</v>
      </c>
      <c r="P7" s="53">
        <f t="shared" ref="P7:Q51" si="0">SUM(D7,F7,H7,J7,L7,N7)</f>
        <v>37136</v>
      </c>
      <c r="Q7" s="53">
        <f t="shared" si="0"/>
        <v>36023.126756756756</v>
      </c>
      <c r="R7" s="133">
        <v>57</v>
      </c>
      <c r="S7" s="133">
        <v>56.35</v>
      </c>
      <c r="T7" s="133">
        <v>296</v>
      </c>
      <c r="U7" s="133">
        <v>295.20999999999998</v>
      </c>
      <c r="V7" s="134">
        <v>167</v>
      </c>
      <c r="W7" s="134">
        <v>166.121081081081</v>
      </c>
      <c r="X7" s="134">
        <v>29</v>
      </c>
      <c r="Y7" s="134">
        <v>29</v>
      </c>
      <c r="Z7" s="54">
        <f>SUM(R7,T7,V7,X7,)</f>
        <v>549</v>
      </c>
      <c r="AA7" s="90">
        <f>SUM(S7,U7,W7,Y7)</f>
        <v>546.68108108108095</v>
      </c>
      <c r="AB7" s="55">
        <f>P7+Z7</f>
        <v>37685</v>
      </c>
      <c r="AC7" s="55">
        <f>Q7+AA7</f>
        <v>36569.807837837834</v>
      </c>
      <c r="AD7" s="87">
        <v>91017000</v>
      </c>
      <c r="AE7" s="88">
        <v>0</v>
      </c>
      <c r="AF7" s="88">
        <v>0</v>
      </c>
      <c r="AG7" s="88">
        <v>2139000</v>
      </c>
      <c r="AH7" s="88">
        <v>17715000</v>
      </c>
      <c r="AI7" s="88">
        <v>9290000</v>
      </c>
      <c r="AJ7" s="93">
        <f>SUM(AD7:AI7)</f>
        <v>120161000</v>
      </c>
      <c r="AK7" s="91">
        <v>7664000</v>
      </c>
      <c r="AL7" s="91">
        <v>2510000</v>
      </c>
      <c r="AM7" s="92">
        <f>SUM(AK7:AL7)</f>
        <v>10174000</v>
      </c>
      <c r="AN7" s="92">
        <f>SUM(AM7,AJ7)</f>
        <v>130335000</v>
      </c>
      <c r="AO7" s="51"/>
      <c r="AP7" s="51"/>
    </row>
    <row r="8" spans="1:42" ht="30" x14ac:dyDescent="0.2">
      <c r="A8" s="64" t="s">
        <v>331</v>
      </c>
      <c r="B8" s="20" t="s">
        <v>139</v>
      </c>
      <c r="C8" s="20" t="s">
        <v>55</v>
      </c>
      <c r="D8" s="132">
        <v>810</v>
      </c>
      <c r="E8" s="133">
        <v>770.72729729729701</v>
      </c>
      <c r="F8" s="133">
        <v>1483</v>
      </c>
      <c r="G8" s="133">
        <v>1433.21243243243</v>
      </c>
      <c r="H8" s="133">
        <v>5447</v>
      </c>
      <c r="I8" s="133">
        <v>5317.9243243243209</v>
      </c>
      <c r="J8" s="133">
        <v>1231</v>
      </c>
      <c r="K8" s="133">
        <v>1215.68459459459</v>
      </c>
      <c r="L8" s="133">
        <v>121</v>
      </c>
      <c r="M8" s="133">
        <v>119.80567567567601</v>
      </c>
      <c r="N8" s="133">
        <f>1135+30</f>
        <v>1165</v>
      </c>
      <c r="O8" s="133">
        <f>1128.39189189189+30</f>
        <v>1158.3918918918901</v>
      </c>
      <c r="P8" s="53">
        <f t="shared" si="0"/>
        <v>10257</v>
      </c>
      <c r="Q8" s="53">
        <f t="shared" si="0"/>
        <v>10015.746216216203</v>
      </c>
      <c r="R8" s="133">
        <v>32</v>
      </c>
      <c r="S8" s="133">
        <v>32</v>
      </c>
      <c r="T8" s="133">
        <v>363</v>
      </c>
      <c r="U8" s="133">
        <v>362.72</v>
      </c>
      <c r="V8" s="134">
        <v>5</v>
      </c>
      <c r="W8" s="134">
        <v>5</v>
      </c>
      <c r="X8" s="134">
        <v>0</v>
      </c>
      <c r="Y8" s="134">
        <v>0</v>
      </c>
      <c r="Z8" s="54">
        <f t="shared" ref="Z8:Z51" si="1">SUM(R8,T8,V8,X8,)</f>
        <v>400</v>
      </c>
      <c r="AA8" s="54">
        <f t="shared" ref="AA8:AA51" si="2">SUM(S8,U8,W8,Y8)</f>
        <v>399.72</v>
      </c>
      <c r="AB8" s="55">
        <f t="shared" ref="AB8:AC51" si="3">P8+Z8</f>
        <v>10657</v>
      </c>
      <c r="AC8" s="55">
        <f t="shared" si="3"/>
        <v>10415.466216216202</v>
      </c>
      <c r="AD8" s="87">
        <v>29217000</v>
      </c>
      <c r="AE8" s="88">
        <v>0</v>
      </c>
      <c r="AF8" s="88">
        <v>0</v>
      </c>
      <c r="AG8" s="88">
        <v>567000</v>
      </c>
      <c r="AH8" s="88">
        <v>5983000</v>
      </c>
      <c r="AI8" s="88">
        <v>3055000</v>
      </c>
      <c r="AJ8" s="93">
        <f t="shared" ref="AJ8:AJ51" si="4">SUM(AD8:AI8)</f>
        <v>38822000</v>
      </c>
      <c r="AK8" s="91">
        <v>2495000</v>
      </c>
      <c r="AL8" s="91">
        <v>3603000</v>
      </c>
      <c r="AM8" s="92">
        <f t="shared" ref="AM8:AM51" si="5">SUM(AK8:AL8)</f>
        <v>6098000</v>
      </c>
      <c r="AN8" s="92">
        <f t="shared" ref="AN8:AN44" si="6">SUM(AM8,AJ8)</f>
        <v>44920000</v>
      </c>
      <c r="AO8" s="4"/>
      <c r="AP8" s="4"/>
    </row>
    <row r="9" spans="1:42" ht="50.25" customHeight="1" x14ac:dyDescent="0.2">
      <c r="A9" s="20" t="s">
        <v>294</v>
      </c>
      <c r="B9" s="20" t="s">
        <v>68</v>
      </c>
      <c r="C9" s="20" t="s">
        <v>55</v>
      </c>
      <c r="D9" s="105">
        <v>184</v>
      </c>
      <c r="E9" s="106">
        <v>180.72</v>
      </c>
      <c r="F9" s="105">
        <v>226</v>
      </c>
      <c r="G9" s="106">
        <v>214.68</v>
      </c>
      <c r="H9" s="105">
        <v>1754</v>
      </c>
      <c r="I9" s="106">
        <v>1693.74</v>
      </c>
      <c r="J9" s="105">
        <v>1535</v>
      </c>
      <c r="K9" s="106">
        <v>1460.45</v>
      </c>
      <c r="L9" s="105">
        <v>31</v>
      </c>
      <c r="M9" s="106">
        <v>27.72</v>
      </c>
      <c r="N9" s="105">
        <v>0</v>
      </c>
      <c r="O9" s="105">
        <v>0</v>
      </c>
      <c r="P9" s="53">
        <f t="shared" si="0"/>
        <v>3730</v>
      </c>
      <c r="Q9" s="53">
        <f t="shared" si="0"/>
        <v>3577.31</v>
      </c>
      <c r="R9" s="105">
        <v>0</v>
      </c>
      <c r="S9" s="105">
        <v>0</v>
      </c>
      <c r="T9" s="105">
        <v>0</v>
      </c>
      <c r="U9" s="105">
        <v>0</v>
      </c>
      <c r="V9" s="105">
        <v>159</v>
      </c>
      <c r="W9" s="106">
        <v>151.4</v>
      </c>
      <c r="X9" s="105">
        <v>0</v>
      </c>
      <c r="Y9" s="105">
        <v>0</v>
      </c>
      <c r="Z9" s="54">
        <f t="shared" si="1"/>
        <v>159</v>
      </c>
      <c r="AA9" s="90">
        <f t="shared" si="2"/>
        <v>151.4</v>
      </c>
      <c r="AB9" s="55">
        <f t="shared" si="3"/>
        <v>3889</v>
      </c>
      <c r="AC9" s="55">
        <f t="shared" si="3"/>
        <v>3728.71</v>
      </c>
      <c r="AD9" s="107">
        <v>10934052.23</v>
      </c>
      <c r="AE9" s="108">
        <v>97106.2</v>
      </c>
      <c r="AF9" s="108">
        <v>4000</v>
      </c>
      <c r="AG9" s="108">
        <v>237692.2</v>
      </c>
      <c r="AH9" s="108">
        <v>2324886.5299999998</v>
      </c>
      <c r="AI9" s="108">
        <v>1223223.6399999999</v>
      </c>
      <c r="AJ9" s="93">
        <f t="shared" si="4"/>
        <v>14820960.799999999</v>
      </c>
      <c r="AK9" s="124">
        <v>1115154.81</v>
      </c>
      <c r="AL9" s="110">
        <v>0</v>
      </c>
      <c r="AM9" s="92">
        <f t="shared" si="5"/>
        <v>1115154.81</v>
      </c>
      <c r="AN9" s="92">
        <f t="shared" si="6"/>
        <v>15936115.609999999</v>
      </c>
      <c r="AO9" s="4"/>
      <c r="AP9" s="135"/>
    </row>
    <row r="10" spans="1:42" ht="45" x14ac:dyDescent="0.2">
      <c r="A10" s="20" t="s">
        <v>192</v>
      </c>
      <c r="B10" s="20" t="s">
        <v>134</v>
      </c>
      <c r="C10" s="20" t="s">
        <v>55</v>
      </c>
      <c r="D10" s="104">
        <v>142</v>
      </c>
      <c r="E10" s="106">
        <v>140.46</v>
      </c>
      <c r="F10" s="105">
        <v>271</v>
      </c>
      <c r="G10" s="106">
        <v>256.45999999999998</v>
      </c>
      <c r="H10" s="105">
        <v>413</v>
      </c>
      <c r="I10" s="106">
        <v>400.96</v>
      </c>
      <c r="J10" s="105">
        <v>52</v>
      </c>
      <c r="K10" s="106">
        <v>51.73</v>
      </c>
      <c r="L10" s="105">
        <v>3</v>
      </c>
      <c r="M10" s="105">
        <v>3</v>
      </c>
      <c r="N10" s="105">
        <v>0</v>
      </c>
      <c r="O10" s="105">
        <v>0</v>
      </c>
      <c r="P10" s="53">
        <f t="shared" si="0"/>
        <v>881</v>
      </c>
      <c r="Q10" s="53">
        <f t="shared" si="0"/>
        <v>852.6099999999999</v>
      </c>
      <c r="R10" s="105">
        <v>22</v>
      </c>
      <c r="S10" s="105">
        <v>22</v>
      </c>
      <c r="T10" s="105">
        <v>0</v>
      </c>
      <c r="U10" s="105">
        <v>0</v>
      </c>
      <c r="V10" s="105">
        <v>18</v>
      </c>
      <c r="W10" s="106">
        <v>17.2</v>
      </c>
      <c r="X10" s="105">
        <v>0</v>
      </c>
      <c r="Y10" s="105">
        <v>0</v>
      </c>
      <c r="Z10" s="54">
        <f t="shared" si="1"/>
        <v>40</v>
      </c>
      <c r="AA10" s="90">
        <f t="shared" si="2"/>
        <v>39.200000000000003</v>
      </c>
      <c r="AB10" s="55">
        <f t="shared" si="3"/>
        <v>921</v>
      </c>
      <c r="AC10" s="55">
        <f t="shared" si="3"/>
        <v>891.81</v>
      </c>
      <c r="AD10" s="107">
        <v>2224562.86</v>
      </c>
      <c r="AE10" s="108">
        <v>59187.93</v>
      </c>
      <c r="AF10" s="108">
        <v>2804</v>
      </c>
      <c r="AG10" s="108">
        <v>74239.960000000006</v>
      </c>
      <c r="AH10" s="108">
        <v>473304.29</v>
      </c>
      <c r="AI10" s="108">
        <v>237700.63</v>
      </c>
      <c r="AJ10" s="93">
        <f t="shared" si="4"/>
        <v>3071799.67</v>
      </c>
      <c r="AK10" s="110">
        <v>105104</v>
      </c>
      <c r="AL10" s="110">
        <v>0</v>
      </c>
      <c r="AM10" s="92">
        <f t="shared" si="5"/>
        <v>105104</v>
      </c>
      <c r="AN10" s="92">
        <f t="shared" si="6"/>
        <v>3176903.67</v>
      </c>
      <c r="AO10" s="51"/>
      <c r="AP10" s="4"/>
    </row>
    <row r="11" spans="1:42" ht="45" x14ac:dyDescent="0.2">
      <c r="A11" s="20" t="s">
        <v>195</v>
      </c>
      <c r="B11" s="20" t="s">
        <v>134</v>
      </c>
      <c r="C11" s="20" t="s">
        <v>55</v>
      </c>
      <c r="D11" s="104">
        <v>60</v>
      </c>
      <c r="E11" s="106">
        <v>56.88</v>
      </c>
      <c r="F11" s="105">
        <v>73</v>
      </c>
      <c r="G11" s="106">
        <v>70.41</v>
      </c>
      <c r="H11" s="105">
        <v>20</v>
      </c>
      <c r="I11" s="106">
        <v>19.600000000000001</v>
      </c>
      <c r="J11" s="105">
        <v>8</v>
      </c>
      <c r="K11" s="105">
        <v>8</v>
      </c>
      <c r="L11" s="105">
        <v>3</v>
      </c>
      <c r="M11" s="105">
        <v>3</v>
      </c>
      <c r="N11" s="105">
        <v>0</v>
      </c>
      <c r="O11" s="105">
        <v>0</v>
      </c>
      <c r="P11" s="53">
        <f t="shared" si="0"/>
        <v>164</v>
      </c>
      <c r="Q11" s="53">
        <f t="shared" si="0"/>
        <v>157.88999999999999</v>
      </c>
      <c r="R11" s="105">
        <v>2</v>
      </c>
      <c r="S11" s="106">
        <v>1.4</v>
      </c>
      <c r="T11" s="105">
        <v>0</v>
      </c>
      <c r="U11" s="105">
        <v>0</v>
      </c>
      <c r="V11" s="105">
        <v>0</v>
      </c>
      <c r="W11" s="105">
        <v>0</v>
      </c>
      <c r="X11" s="105">
        <v>1</v>
      </c>
      <c r="Y11" s="105">
        <v>1</v>
      </c>
      <c r="Z11" s="54">
        <f t="shared" si="1"/>
        <v>3</v>
      </c>
      <c r="AA11" s="90">
        <f t="shared" si="2"/>
        <v>2.4</v>
      </c>
      <c r="AB11" s="55">
        <f t="shared" si="3"/>
        <v>167</v>
      </c>
      <c r="AC11" s="55">
        <f t="shared" si="3"/>
        <v>160.29</v>
      </c>
      <c r="AD11" s="107">
        <v>363678</v>
      </c>
      <c r="AE11" s="108">
        <v>4933</v>
      </c>
      <c r="AF11" s="108">
        <v>0</v>
      </c>
      <c r="AG11" s="108">
        <v>9978</v>
      </c>
      <c r="AH11" s="108">
        <v>20923</v>
      </c>
      <c r="AI11" s="108">
        <v>64960</v>
      </c>
      <c r="AJ11" s="93">
        <f t="shared" si="4"/>
        <v>464472</v>
      </c>
      <c r="AK11" s="110">
        <v>5300</v>
      </c>
      <c r="AL11" s="110">
        <v>3074</v>
      </c>
      <c r="AM11" s="92">
        <f t="shared" si="5"/>
        <v>8374</v>
      </c>
      <c r="AN11" s="92">
        <f t="shared" si="6"/>
        <v>472846</v>
      </c>
      <c r="AO11" s="51"/>
      <c r="AP11" s="51"/>
    </row>
    <row r="12" spans="1:42" ht="45" x14ac:dyDescent="0.2">
      <c r="A12" s="20" t="s">
        <v>193</v>
      </c>
      <c r="B12" s="20" t="s">
        <v>134</v>
      </c>
      <c r="C12" s="20" t="s">
        <v>55</v>
      </c>
      <c r="D12" s="104">
        <v>5</v>
      </c>
      <c r="E12" s="105">
        <v>5</v>
      </c>
      <c r="F12" s="105">
        <v>18</v>
      </c>
      <c r="G12" s="106">
        <v>17.600000000000001</v>
      </c>
      <c r="H12" s="105">
        <v>30</v>
      </c>
      <c r="I12" s="106">
        <v>28.14</v>
      </c>
      <c r="J12" s="105">
        <v>5</v>
      </c>
      <c r="K12" s="105">
        <v>5</v>
      </c>
      <c r="L12" s="105">
        <v>1</v>
      </c>
      <c r="M12" s="105">
        <v>1</v>
      </c>
      <c r="N12" s="105">
        <v>0</v>
      </c>
      <c r="O12" s="106">
        <v>0</v>
      </c>
      <c r="P12" s="53">
        <f t="shared" si="0"/>
        <v>59</v>
      </c>
      <c r="Q12" s="53">
        <f t="shared" si="0"/>
        <v>56.74</v>
      </c>
      <c r="R12" s="105">
        <v>0</v>
      </c>
      <c r="S12" s="105">
        <v>0</v>
      </c>
      <c r="T12" s="105">
        <v>0</v>
      </c>
      <c r="U12" s="105">
        <v>0</v>
      </c>
      <c r="V12" s="105">
        <v>3</v>
      </c>
      <c r="W12" s="105">
        <v>3</v>
      </c>
      <c r="X12" s="105">
        <v>0</v>
      </c>
      <c r="Y12" s="106">
        <v>0</v>
      </c>
      <c r="Z12" s="54">
        <f t="shared" si="1"/>
        <v>3</v>
      </c>
      <c r="AA12" s="90">
        <f t="shared" si="2"/>
        <v>3</v>
      </c>
      <c r="AB12" s="55">
        <f t="shared" si="3"/>
        <v>62</v>
      </c>
      <c r="AC12" s="55">
        <f t="shared" si="3"/>
        <v>59.74</v>
      </c>
      <c r="AD12" s="107">
        <v>172924.3</v>
      </c>
      <c r="AE12" s="108">
        <v>0</v>
      </c>
      <c r="AF12" s="108">
        <v>0</v>
      </c>
      <c r="AG12" s="108">
        <v>0</v>
      </c>
      <c r="AH12" s="108">
        <v>23449.15</v>
      </c>
      <c r="AI12" s="108">
        <v>21300.639999999999</v>
      </c>
      <c r="AJ12" s="93">
        <f t="shared" si="4"/>
        <v>217674.08999999997</v>
      </c>
      <c r="AK12" s="110">
        <v>9663</v>
      </c>
      <c r="AL12" s="110">
        <v>0</v>
      </c>
      <c r="AM12" s="92">
        <f t="shared" si="5"/>
        <v>9663</v>
      </c>
      <c r="AN12" s="92">
        <f t="shared" si="6"/>
        <v>227337.08999999997</v>
      </c>
      <c r="AO12" s="4"/>
      <c r="AP12" s="4"/>
    </row>
    <row r="13" spans="1:42" ht="45" x14ac:dyDescent="0.2">
      <c r="A13" s="20" t="s">
        <v>194</v>
      </c>
      <c r="B13" s="20" t="s">
        <v>134</v>
      </c>
      <c r="C13" s="20" t="s">
        <v>55</v>
      </c>
      <c r="D13" s="119">
        <v>242</v>
      </c>
      <c r="E13" s="86">
        <v>117.84</v>
      </c>
      <c r="F13" s="102">
        <v>71</v>
      </c>
      <c r="G13" s="86">
        <v>65.94</v>
      </c>
      <c r="H13" s="102">
        <v>41</v>
      </c>
      <c r="I13" s="86">
        <v>40.4</v>
      </c>
      <c r="J13" s="102">
        <v>0</v>
      </c>
      <c r="K13" s="102">
        <v>0</v>
      </c>
      <c r="L13" s="102">
        <v>4</v>
      </c>
      <c r="M13" s="102">
        <v>4</v>
      </c>
      <c r="N13" s="102">
        <v>0</v>
      </c>
      <c r="O13" s="102">
        <v>0</v>
      </c>
      <c r="P13" s="53">
        <f t="shared" si="0"/>
        <v>358</v>
      </c>
      <c r="Q13" s="53">
        <f t="shared" si="0"/>
        <v>228.18</v>
      </c>
      <c r="R13" s="102">
        <v>2</v>
      </c>
      <c r="S13" s="86">
        <v>1.7</v>
      </c>
      <c r="T13" s="102">
        <v>0</v>
      </c>
      <c r="U13" s="102">
        <v>0</v>
      </c>
      <c r="V13" s="102">
        <v>0</v>
      </c>
      <c r="W13" s="102">
        <v>0</v>
      </c>
      <c r="X13" s="102">
        <v>1</v>
      </c>
      <c r="Y13" s="131">
        <v>0.5</v>
      </c>
      <c r="Z13" s="54">
        <f t="shared" si="1"/>
        <v>3</v>
      </c>
      <c r="AA13" s="90">
        <f t="shared" si="2"/>
        <v>2.2000000000000002</v>
      </c>
      <c r="AB13" s="55">
        <f t="shared" si="3"/>
        <v>361</v>
      </c>
      <c r="AC13" s="55">
        <f t="shared" si="3"/>
        <v>230.38</v>
      </c>
      <c r="AD13" s="87">
        <v>476052.18999999994</v>
      </c>
      <c r="AE13" s="88">
        <v>0</v>
      </c>
      <c r="AF13" s="88">
        <v>0</v>
      </c>
      <c r="AG13" s="88">
        <v>0</v>
      </c>
      <c r="AH13" s="88">
        <v>32916.200000000004</v>
      </c>
      <c r="AI13" s="88">
        <v>32243.279999999995</v>
      </c>
      <c r="AJ13" s="93">
        <f t="shared" si="4"/>
        <v>541211.66999999993</v>
      </c>
      <c r="AK13" s="91">
        <v>4328.75</v>
      </c>
      <c r="AL13" s="91">
        <v>2000</v>
      </c>
      <c r="AM13" s="92">
        <f t="shared" si="5"/>
        <v>6328.75</v>
      </c>
      <c r="AN13" s="92">
        <f t="shared" si="6"/>
        <v>547540.41999999993</v>
      </c>
      <c r="AO13" s="4"/>
      <c r="AP13" s="4"/>
    </row>
    <row r="14" spans="1:42" ht="30" x14ac:dyDescent="0.2">
      <c r="A14" s="64" t="s">
        <v>327</v>
      </c>
      <c r="B14" s="20" t="s">
        <v>68</v>
      </c>
      <c r="C14" s="20" t="s">
        <v>55</v>
      </c>
      <c r="D14" s="104">
        <v>74</v>
      </c>
      <c r="E14" s="106">
        <v>70.91081299999999</v>
      </c>
      <c r="F14" s="105">
        <v>305</v>
      </c>
      <c r="G14" s="106">
        <v>295.55405400000001</v>
      </c>
      <c r="H14" s="105">
        <v>41</v>
      </c>
      <c r="I14" s="105">
        <v>41</v>
      </c>
      <c r="J14" s="105">
        <v>12</v>
      </c>
      <c r="K14" s="105">
        <v>12</v>
      </c>
      <c r="L14" s="105">
        <v>1</v>
      </c>
      <c r="M14" s="105">
        <v>1</v>
      </c>
      <c r="N14" s="105">
        <v>0</v>
      </c>
      <c r="O14" s="105">
        <v>0</v>
      </c>
      <c r="P14" s="53">
        <f t="shared" si="0"/>
        <v>433</v>
      </c>
      <c r="Q14" s="53">
        <f t="shared" si="0"/>
        <v>420.46486700000003</v>
      </c>
      <c r="R14" s="105">
        <v>2</v>
      </c>
      <c r="S14" s="105">
        <v>2</v>
      </c>
      <c r="T14" s="105">
        <v>0</v>
      </c>
      <c r="U14" s="105">
        <v>0</v>
      </c>
      <c r="V14" s="105">
        <v>0</v>
      </c>
      <c r="W14" s="105">
        <v>0</v>
      </c>
      <c r="X14" s="105">
        <v>0</v>
      </c>
      <c r="Y14" s="105">
        <v>0</v>
      </c>
      <c r="Z14" s="54">
        <f t="shared" si="1"/>
        <v>2</v>
      </c>
      <c r="AA14" s="54">
        <f t="shared" si="2"/>
        <v>2</v>
      </c>
      <c r="AB14" s="55">
        <f t="shared" si="3"/>
        <v>435</v>
      </c>
      <c r="AC14" s="55">
        <f t="shared" si="3"/>
        <v>422.46486700000003</v>
      </c>
      <c r="AD14" s="107">
        <v>953559.52999999642</v>
      </c>
      <c r="AE14" s="108">
        <v>24943.409999999993</v>
      </c>
      <c r="AF14" s="108">
        <v>0</v>
      </c>
      <c r="AG14" s="108">
        <v>15325.449999999999</v>
      </c>
      <c r="AH14" s="108">
        <v>205440.57000000015</v>
      </c>
      <c r="AI14" s="108">
        <v>96254.319999999905</v>
      </c>
      <c r="AJ14" s="93">
        <f t="shared" si="4"/>
        <v>1295523.2799999963</v>
      </c>
      <c r="AK14" s="110">
        <v>5322.91</v>
      </c>
      <c r="AL14" s="110">
        <v>0</v>
      </c>
      <c r="AM14" s="92">
        <f t="shared" si="5"/>
        <v>5322.91</v>
      </c>
      <c r="AN14" s="92">
        <f t="shared" si="6"/>
        <v>1300846.1899999962</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1035" priority="150">
      <formula>AND(NOT(ISBLANK($A7)),ISBLANK(B7))</formula>
    </cfRule>
  </conditionalFormatting>
  <conditionalFormatting sqref="C7:C51">
    <cfRule type="expression" dxfId="1034" priority="149">
      <formula>AND(NOT(ISBLANK(A7)),ISBLANK(C7))</formula>
    </cfRule>
  </conditionalFormatting>
  <conditionalFormatting sqref="D7:D8 F7:F8 H7:H8 J7:J8 L7:L8 N7:N8 V7:V8 X7:X8 D15:D51 N13 L13 J13 H13 F13 D13">
    <cfRule type="expression" dxfId="1033" priority="148">
      <formula>AND(NOT(ISBLANK(E7)),ISBLANK(D7))</formula>
    </cfRule>
  </conditionalFormatting>
  <conditionalFormatting sqref="E7:E8 G7:G8 I7:I8 K7:K8 M7:M8 O7:O8 W7:W8 Y7:Y8 E15:E51 O13 M13 K13 I13 G13 E13">
    <cfRule type="expression" dxfId="1032" priority="147">
      <formula>AND(NOT(ISBLANK(D7)),ISBLANK(E7))</formula>
    </cfRule>
  </conditionalFormatting>
  <conditionalFormatting sqref="F15:F51">
    <cfRule type="expression" dxfId="1031" priority="146">
      <formula>AND(NOT(ISBLANK(G15)),ISBLANK(F15))</formula>
    </cfRule>
  </conditionalFormatting>
  <conditionalFormatting sqref="G15:G51">
    <cfRule type="expression" dxfId="1030" priority="145">
      <formula>AND(NOT(ISBLANK(F15)),ISBLANK(G15))</formula>
    </cfRule>
  </conditionalFormatting>
  <conditionalFormatting sqref="H15:H51">
    <cfRule type="expression" dxfId="1029" priority="144">
      <formula>AND(NOT(ISBLANK(I15)),ISBLANK(H15))</formula>
    </cfRule>
  </conditionalFormatting>
  <conditionalFormatting sqref="I15:I51">
    <cfRule type="expression" dxfId="1028" priority="143">
      <formula>AND(NOT(ISBLANK(H15)),ISBLANK(I15))</formula>
    </cfRule>
  </conditionalFormatting>
  <conditionalFormatting sqref="J15:J51">
    <cfRule type="expression" dxfId="1027" priority="142">
      <formula>AND(NOT(ISBLANK(K15)),ISBLANK(J15))</formula>
    </cfRule>
  </conditionalFormatting>
  <conditionalFormatting sqref="K15:K51">
    <cfRule type="expression" dxfId="1026" priority="141">
      <formula>AND(NOT(ISBLANK(J15)),ISBLANK(K15))</formula>
    </cfRule>
  </conditionalFormatting>
  <conditionalFormatting sqref="L15:L51">
    <cfRule type="expression" dxfId="1025" priority="140">
      <formula>AND(NOT(ISBLANK(M15)),ISBLANK(L15))</formula>
    </cfRule>
  </conditionalFormatting>
  <conditionalFormatting sqref="M15:M51">
    <cfRule type="expression" dxfId="1024" priority="139">
      <formula>AND(NOT(ISBLANK(L15)),ISBLANK(M15))</formula>
    </cfRule>
  </conditionalFormatting>
  <conditionalFormatting sqref="N15:N51">
    <cfRule type="expression" dxfId="1023" priority="138">
      <formula>AND(NOT(ISBLANK(O15)),ISBLANK(N15))</formula>
    </cfRule>
  </conditionalFormatting>
  <conditionalFormatting sqref="O15:O51">
    <cfRule type="expression" dxfId="1022" priority="137">
      <formula>AND(NOT(ISBLANK(N15)),ISBLANK(O15))</formula>
    </cfRule>
  </conditionalFormatting>
  <conditionalFormatting sqref="R15:R51 R7:Y7 R13:Y13">
    <cfRule type="expression" dxfId="1021" priority="136">
      <formula>AND(NOT(ISBLANK(S7)),ISBLANK(R7))</formula>
    </cfRule>
  </conditionalFormatting>
  <conditionalFormatting sqref="S7 S13 S15:S51">
    <cfRule type="expression" dxfId="1020" priority="135">
      <formula>AND(NOT(ISBLANK(R7)),ISBLANK(S7))</formula>
    </cfRule>
  </conditionalFormatting>
  <conditionalFormatting sqref="T7 T13 T15:T51">
    <cfRule type="expression" dxfId="1019" priority="134">
      <formula>AND(NOT(ISBLANK(U7)),ISBLANK(T7))</formula>
    </cfRule>
  </conditionalFormatting>
  <conditionalFormatting sqref="U7 U13 U15:U51">
    <cfRule type="expression" dxfId="1018" priority="133">
      <formula>AND(NOT(ISBLANK(T7)),ISBLANK(U7))</formula>
    </cfRule>
  </conditionalFormatting>
  <conditionalFormatting sqref="V13 V15:V51">
    <cfRule type="expression" dxfId="1017" priority="132">
      <formula>AND(NOT(ISBLANK(W13)),ISBLANK(V13))</formula>
    </cfRule>
  </conditionalFormatting>
  <conditionalFormatting sqref="W13 W15:W51">
    <cfRule type="expression" dxfId="1016" priority="131">
      <formula>AND(NOT(ISBLANK(V13)),ISBLANK(W13))</formula>
    </cfRule>
  </conditionalFormatting>
  <conditionalFormatting sqref="X13 X15:X51">
    <cfRule type="expression" dxfId="1015" priority="130">
      <formula>AND(NOT(ISBLANK(Y13)),ISBLANK(X13))</formula>
    </cfRule>
  </conditionalFormatting>
  <conditionalFormatting sqref="Y13 Y15:Y51">
    <cfRule type="expression" dxfId="1014" priority="129">
      <formula>AND(NOT(ISBLANK(X13)),ISBLANK(Y13))</formula>
    </cfRule>
  </conditionalFormatting>
  <conditionalFormatting sqref="R8:Y8">
    <cfRule type="expression" dxfId="1013" priority="128">
      <formula>AND(NOT(ISBLANK(S8)),ISBLANK(R8))</formula>
    </cfRule>
  </conditionalFormatting>
  <conditionalFormatting sqref="S8">
    <cfRule type="expression" dxfId="1012" priority="127">
      <formula>AND(NOT(ISBLANK(R8)),ISBLANK(S8))</formula>
    </cfRule>
  </conditionalFormatting>
  <conditionalFormatting sqref="T8">
    <cfRule type="expression" dxfId="1011" priority="126">
      <formula>AND(NOT(ISBLANK(U8)),ISBLANK(T8))</formula>
    </cfRule>
  </conditionalFormatting>
  <conditionalFormatting sqref="U8">
    <cfRule type="expression" dxfId="1010" priority="125">
      <formula>AND(NOT(ISBLANK(T8)),ISBLANK(U8))</formula>
    </cfRule>
  </conditionalFormatting>
  <conditionalFormatting sqref="D9">
    <cfRule type="expression" dxfId="1009" priority="124">
      <formula>AND(NOT(ISBLANK(E9)),ISBLANK(D9))</formula>
    </cfRule>
  </conditionalFormatting>
  <conditionalFormatting sqref="E9">
    <cfRule type="expression" dxfId="1008" priority="123">
      <formula>AND(NOT(ISBLANK(D9)),ISBLANK(E9))</formula>
    </cfRule>
  </conditionalFormatting>
  <conditionalFormatting sqref="F9">
    <cfRule type="expression" dxfId="1007" priority="122">
      <formula>AND(NOT(ISBLANK(G9)),ISBLANK(F9))</formula>
    </cfRule>
  </conditionalFormatting>
  <conditionalFormatting sqref="G9">
    <cfRule type="expression" dxfId="1006" priority="121">
      <formula>AND(NOT(ISBLANK(F9)),ISBLANK(G9))</formula>
    </cfRule>
  </conditionalFormatting>
  <conditionalFormatting sqref="H9">
    <cfRule type="expression" dxfId="1005" priority="120">
      <formula>AND(NOT(ISBLANK(I9)),ISBLANK(H9))</formula>
    </cfRule>
  </conditionalFormatting>
  <conditionalFormatting sqref="I9">
    <cfRule type="expression" dxfId="1004" priority="119">
      <formula>AND(NOT(ISBLANK(H9)),ISBLANK(I9))</formula>
    </cfRule>
  </conditionalFormatting>
  <conditionalFormatting sqref="J9">
    <cfRule type="expression" dxfId="1003" priority="118">
      <formula>AND(NOT(ISBLANK(K9)),ISBLANK(J9))</formula>
    </cfRule>
  </conditionalFormatting>
  <conditionalFormatting sqref="K9">
    <cfRule type="expression" dxfId="1002" priority="117">
      <formula>AND(NOT(ISBLANK(J9)),ISBLANK(K9))</formula>
    </cfRule>
  </conditionalFormatting>
  <conditionalFormatting sqref="L9">
    <cfRule type="expression" dxfId="1001" priority="116">
      <formula>AND(NOT(ISBLANK(M9)),ISBLANK(L9))</formula>
    </cfRule>
  </conditionalFormatting>
  <conditionalFormatting sqref="M9">
    <cfRule type="expression" dxfId="1000" priority="115">
      <formula>AND(NOT(ISBLANK(L9)),ISBLANK(M9))</formula>
    </cfRule>
  </conditionalFormatting>
  <conditionalFormatting sqref="N9">
    <cfRule type="expression" dxfId="999" priority="114">
      <formula>AND(NOT(ISBLANK(O9)),ISBLANK(N9))</formula>
    </cfRule>
  </conditionalFormatting>
  <conditionalFormatting sqref="O9">
    <cfRule type="expression" dxfId="998" priority="113">
      <formula>AND(NOT(ISBLANK(N9)),ISBLANK(O9))</formula>
    </cfRule>
  </conditionalFormatting>
  <conditionalFormatting sqref="R9">
    <cfRule type="expression" dxfId="997" priority="112">
      <formula>AND(NOT(ISBLANK(S9)),ISBLANK(R9))</formula>
    </cfRule>
  </conditionalFormatting>
  <conditionalFormatting sqref="S9">
    <cfRule type="expression" dxfId="996" priority="111">
      <formula>AND(NOT(ISBLANK(R9)),ISBLANK(S9))</formula>
    </cfRule>
  </conditionalFormatting>
  <conditionalFormatting sqref="T9">
    <cfRule type="expression" dxfId="995" priority="110">
      <formula>AND(NOT(ISBLANK(U9)),ISBLANK(T9))</formula>
    </cfRule>
  </conditionalFormatting>
  <conditionalFormatting sqref="U9">
    <cfRule type="expression" dxfId="994" priority="109">
      <formula>AND(NOT(ISBLANK(T9)),ISBLANK(U9))</formula>
    </cfRule>
  </conditionalFormatting>
  <conditionalFormatting sqref="V9">
    <cfRule type="expression" dxfId="993" priority="108">
      <formula>AND(NOT(ISBLANK(W9)),ISBLANK(V9))</formula>
    </cfRule>
  </conditionalFormatting>
  <conditionalFormatting sqref="W9">
    <cfRule type="expression" dxfId="992" priority="107">
      <formula>AND(NOT(ISBLANK(V9)),ISBLANK(W9))</formula>
    </cfRule>
  </conditionalFormatting>
  <conditionalFormatting sqref="X9">
    <cfRule type="expression" dxfId="991" priority="106">
      <formula>AND(NOT(ISBLANK(Y9)),ISBLANK(X9))</formula>
    </cfRule>
  </conditionalFormatting>
  <conditionalFormatting sqref="Y9">
    <cfRule type="expression" dxfId="990" priority="105">
      <formula>AND(NOT(ISBLANK(X9)),ISBLANK(Y9))</formula>
    </cfRule>
  </conditionalFormatting>
  <conditionalFormatting sqref="R9">
    <cfRule type="expression" dxfId="989" priority="104">
      <formula>AND(NOT(ISBLANK(S9)),ISBLANK(R9))</formula>
    </cfRule>
  </conditionalFormatting>
  <conditionalFormatting sqref="S9">
    <cfRule type="expression" dxfId="988" priority="103">
      <formula>AND(NOT(ISBLANK(R9)),ISBLANK(S9))</formula>
    </cfRule>
  </conditionalFormatting>
  <conditionalFormatting sqref="T9">
    <cfRule type="expression" dxfId="987" priority="102">
      <formula>AND(NOT(ISBLANK(U9)),ISBLANK(T9))</formula>
    </cfRule>
  </conditionalFormatting>
  <conditionalFormatting sqref="U9">
    <cfRule type="expression" dxfId="986" priority="101">
      <formula>AND(NOT(ISBLANK(T9)),ISBLANK(U9))</formula>
    </cfRule>
  </conditionalFormatting>
  <conditionalFormatting sqref="V9">
    <cfRule type="expression" dxfId="985" priority="100">
      <formula>AND(NOT(ISBLANK(W9)),ISBLANK(V9))</formula>
    </cfRule>
  </conditionalFormatting>
  <conditionalFormatting sqref="W9">
    <cfRule type="expression" dxfId="984" priority="99">
      <formula>AND(NOT(ISBLANK(V9)),ISBLANK(W9))</formula>
    </cfRule>
  </conditionalFormatting>
  <conditionalFormatting sqref="X9">
    <cfRule type="expression" dxfId="983" priority="98">
      <formula>AND(NOT(ISBLANK(Y9)),ISBLANK(X9))</formula>
    </cfRule>
  </conditionalFormatting>
  <conditionalFormatting sqref="Y9">
    <cfRule type="expression" dxfId="982" priority="97">
      <formula>AND(NOT(ISBLANK(X9)),ISBLANK(Y9))</formula>
    </cfRule>
  </conditionalFormatting>
  <conditionalFormatting sqref="R9">
    <cfRule type="expression" dxfId="981" priority="96">
      <formula>AND(NOT(ISBLANK(S9)),ISBLANK(R9))</formula>
    </cfRule>
  </conditionalFormatting>
  <conditionalFormatting sqref="S9">
    <cfRule type="expression" dxfId="980" priority="95">
      <formula>AND(NOT(ISBLANK(R9)),ISBLANK(S9))</formula>
    </cfRule>
  </conditionalFormatting>
  <conditionalFormatting sqref="T9">
    <cfRule type="expression" dxfId="979" priority="94">
      <formula>AND(NOT(ISBLANK(U9)),ISBLANK(T9))</formula>
    </cfRule>
  </conditionalFormatting>
  <conditionalFormatting sqref="U9">
    <cfRule type="expression" dxfId="978" priority="93">
      <formula>AND(NOT(ISBLANK(T9)),ISBLANK(U9))</formula>
    </cfRule>
  </conditionalFormatting>
  <conditionalFormatting sqref="V9">
    <cfRule type="expression" dxfId="977" priority="92">
      <formula>AND(NOT(ISBLANK(W9)),ISBLANK(V9))</formula>
    </cfRule>
  </conditionalFormatting>
  <conditionalFormatting sqref="W9">
    <cfRule type="expression" dxfId="976" priority="91">
      <formula>AND(NOT(ISBLANK(V9)),ISBLANK(W9))</formula>
    </cfRule>
  </conditionalFormatting>
  <conditionalFormatting sqref="X9">
    <cfRule type="expression" dxfId="975" priority="90">
      <formula>AND(NOT(ISBLANK(Y9)),ISBLANK(X9))</formula>
    </cfRule>
  </conditionalFormatting>
  <conditionalFormatting sqref="Y9">
    <cfRule type="expression" dxfId="974" priority="89">
      <formula>AND(NOT(ISBLANK(X9)),ISBLANK(Y9))</formula>
    </cfRule>
  </conditionalFormatting>
  <conditionalFormatting sqref="R9">
    <cfRule type="expression" dxfId="973" priority="88">
      <formula>AND(NOT(ISBLANK(S9)),ISBLANK(R9))</formula>
    </cfRule>
  </conditionalFormatting>
  <conditionalFormatting sqref="S9">
    <cfRule type="expression" dxfId="972" priority="87">
      <formula>AND(NOT(ISBLANK(R9)),ISBLANK(S9))</formula>
    </cfRule>
  </conditionalFormatting>
  <conditionalFormatting sqref="T9">
    <cfRule type="expression" dxfId="971" priority="86">
      <formula>AND(NOT(ISBLANK(U9)),ISBLANK(T9))</formula>
    </cfRule>
  </conditionalFormatting>
  <conditionalFormatting sqref="U9">
    <cfRule type="expression" dxfId="970" priority="85">
      <formula>AND(NOT(ISBLANK(T9)),ISBLANK(U9))</formula>
    </cfRule>
  </conditionalFormatting>
  <conditionalFormatting sqref="V9">
    <cfRule type="expression" dxfId="969" priority="84">
      <formula>AND(NOT(ISBLANK(W9)),ISBLANK(V9))</formula>
    </cfRule>
  </conditionalFormatting>
  <conditionalFormatting sqref="W9">
    <cfRule type="expression" dxfId="968" priority="83">
      <formula>AND(NOT(ISBLANK(V9)),ISBLANK(W9))</formula>
    </cfRule>
  </conditionalFormatting>
  <conditionalFormatting sqref="X9">
    <cfRule type="expression" dxfId="967" priority="82">
      <formula>AND(NOT(ISBLANK(Y9)),ISBLANK(X9))</formula>
    </cfRule>
  </conditionalFormatting>
  <conditionalFormatting sqref="Y9">
    <cfRule type="expression" dxfId="966" priority="81">
      <formula>AND(NOT(ISBLANK(X9)),ISBLANK(Y9))</formula>
    </cfRule>
  </conditionalFormatting>
  <conditionalFormatting sqref="D11">
    <cfRule type="expression" dxfId="965" priority="80">
      <formula>AND(NOT(ISBLANK(E11)),ISBLANK(D11))</formula>
    </cfRule>
  </conditionalFormatting>
  <conditionalFormatting sqref="E11">
    <cfRule type="expression" dxfId="964" priority="79">
      <formula>AND(NOT(ISBLANK(D11)),ISBLANK(E11))</formula>
    </cfRule>
  </conditionalFormatting>
  <conditionalFormatting sqref="F11">
    <cfRule type="expression" dxfId="963" priority="78">
      <formula>AND(NOT(ISBLANK(G11)),ISBLANK(F11))</formula>
    </cfRule>
  </conditionalFormatting>
  <conditionalFormatting sqref="G11">
    <cfRule type="expression" dxfId="962" priority="77">
      <formula>AND(NOT(ISBLANK(F11)),ISBLANK(G11))</formula>
    </cfRule>
  </conditionalFormatting>
  <conditionalFormatting sqref="H11">
    <cfRule type="expression" dxfId="961" priority="76">
      <formula>AND(NOT(ISBLANK(I11)),ISBLANK(H11))</formula>
    </cfRule>
  </conditionalFormatting>
  <conditionalFormatting sqref="I11">
    <cfRule type="expression" dxfId="960" priority="75">
      <formula>AND(NOT(ISBLANK(H11)),ISBLANK(I11))</formula>
    </cfRule>
  </conditionalFormatting>
  <conditionalFormatting sqref="J11">
    <cfRule type="expression" dxfId="959" priority="74">
      <formula>AND(NOT(ISBLANK(K11)),ISBLANK(J11))</formula>
    </cfRule>
  </conditionalFormatting>
  <conditionalFormatting sqref="K11">
    <cfRule type="expression" dxfId="958" priority="73">
      <formula>AND(NOT(ISBLANK(J11)),ISBLANK(K11))</formula>
    </cfRule>
  </conditionalFormatting>
  <conditionalFormatting sqref="L11">
    <cfRule type="expression" dxfId="957" priority="72">
      <formula>AND(NOT(ISBLANK(M11)),ISBLANK(L11))</formula>
    </cfRule>
  </conditionalFormatting>
  <conditionalFormatting sqref="M11">
    <cfRule type="expression" dxfId="956" priority="71">
      <formula>AND(NOT(ISBLANK(L11)),ISBLANK(M11))</formula>
    </cfRule>
  </conditionalFormatting>
  <conditionalFormatting sqref="N11">
    <cfRule type="expression" dxfId="955" priority="70">
      <formula>AND(NOT(ISBLANK(O11)),ISBLANK(N11))</formula>
    </cfRule>
  </conditionalFormatting>
  <conditionalFormatting sqref="O11">
    <cfRule type="expression" dxfId="954" priority="69">
      <formula>AND(NOT(ISBLANK(N11)),ISBLANK(O11))</formula>
    </cfRule>
  </conditionalFormatting>
  <conditionalFormatting sqref="R11">
    <cfRule type="expression" dxfId="953" priority="68">
      <formula>AND(NOT(ISBLANK(S11)),ISBLANK(R11))</formula>
    </cfRule>
  </conditionalFormatting>
  <conditionalFormatting sqref="S11">
    <cfRule type="expression" dxfId="952" priority="67">
      <formula>AND(NOT(ISBLANK(R11)),ISBLANK(S11))</formula>
    </cfRule>
  </conditionalFormatting>
  <conditionalFormatting sqref="T11">
    <cfRule type="expression" dxfId="951" priority="66">
      <formula>AND(NOT(ISBLANK(U11)),ISBLANK(T11))</formula>
    </cfRule>
  </conditionalFormatting>
  <conditionalFormatting sqref="U11">
    <cfRule type="expression" dxfId="950" priority="65">
      <formula>AND(NOT(ISBLANK(T11)),ISBLANK(U11))</formula>
    </cfRule>
  </conditionalFormatting>
  <conditionalFormatting sqref="V11">
    <cfRule type="expression" dxfId="949" priority="64">
      <formula>AND(NOT(ISBLANK(W11)),ISBLANK(V11))</formula>
    </cfRule>
  </conditionalFormatting>
  <conditionalFormatting sqref="W11">
    <cfRule type="expression" dxfId="948" priority="63">
      <formula>AND(NOT(ISBLANK(V11)),ISBLANK(W11))</formula>
    </cfRule>
  </conditionalFormatting>
  <conditionalFormatting sqref="X11">
    <cfRule type="expression" dxfId="947" priority="62">
      <formula>AND(NOT(ISBLANK(Y11)),ISBLANK(X11))</formula>
    </cfRule>
  </conditionalFormatting>
  <conditionalFormatting sqref="Y11">
    <cfRule type="expression" dxfId="946" priority="61">
      <formula>AND(NOT(ISBLANK(X11)),ISBLANK(Y11))</formula>
    </cfRule>
  </conditionalFormatting>
  <conditionalFormatting sqref="D10">
    <cfRule type="expression" dxfId="945" priority="60">
      <formula>AND(NOT(ISBLANK(E10)),ISBLANK(D10))</formula>
    </cfRule>
  </conditionalFormatting>
  <conditionalFormatting sqref="E10">
    <cfRule type="expression" dxfId="944" priority="59">
      <formula>AND(NOT(ISBLANK(D10)),ISBLANK(E10))</formula>
    </cfRule>
  </conditionalFormatting>
  <conditionalFormatting sqref="F10">
    <cfRule type="expression" dxfId="943" priority="58">
      <formula>AND(NOT(ISBLANK(G10)),ISBLANK(F10))</formula>
    </cfRule>
  </conditionalFormatting>
  <conditionalFormatting sqref="G10">
    <cfRule type="expression" dxfId="942" priority="57">
      <formula>AND(NOT(ISBLANK(F10)),ISBLANK(G10))</formula>
    </cfRule>
  </conditionalFormatting>
  <conditionalFormatting sqref="H10">
    <cfRule type="expression" dxfId="941" priority="56">
      <formula>AND(NOT(ISBLANK(I10)),ISBLANK(H10))</formula>
    </cfRule>
  </conditionalFormatting>
  <conditionalFormatting sqref="I10">
    <cfRule type="expression" dxfId="940" priority="55">
      <formula>AND(NOT(ISBLANK(H10)),ISBLANK(I10))</formula>
    </cfRule>
  </conditionalFormatting>
  <conditionalFormatting sqref="J10">
    <cfRule type="expression" dxfId="939" priority="54">
      <formula>AND(NOT(ISBLANK(K10)),ISBLANK(J10))</formula>
    </cfRule>
  </conditionalFormatting>
  <conditionalFormatting sqref="K10">
    <cfRule type="expression" dxfId="938" priority="53">
      <formula>AND(NOT(ISBLANK(J10)),ISBLANK(K10))</formula>
    </cfRule>
  </conditionalFormatting>
  <conditionalFormatting sqref="L10">
    <cfRule type="expression" dxfId="937" priority="52">
      <formula>AND(NOT(ISBLANK(M10)),ISBLANK(L10))</formula>
    </cfRule>
  </conditionalFormatting>
  <conditionalFormatting sqref="M10">
    <cfRule type="expression" dxfId="936" priority="51">
      <formula>AND(NOT(ISBLANK(L10)),ISBLANK(M10))</formula>
    </cfRule>
  </conditionalFormatting>
  <conditionalFormatting sqref="N10">
    <cfRule type="expression" dxfId="935" priority="50">
      <formula>AND(NOT(ISBLANK(O10)),ISBLANK(N10))</formula>
    </cfRule>
  </conditionalFormatting>
  <conditionalFormatting sqref="O10">
    <cfRule type="expression" dxfId="934" priority="49">
      <formula>AND(NOT(ISBLANK(N10)),ISBLANK(O10))</formula>
    </cfRule>
  </conditionalFormatting>
  <conditionalFormatting sqref="R10">
    <cfRule type="expression" dxfId="933" priority="48">
      <formula>AND(NOT(ISBLANK(S10)),ISBLANK(R10))</formula>
    </cfRule>
  </conditionalFormatting>
  <conditionalFormatting sqref="S10">
    <cfRule type="expression" dxfId="932" priority="47">
      <formula>AND(NOT(ISBLANK(R10)),ISBLANK(S10))</formula>
    </cfRule>
  </conditionalFormatting>
  <conditionalFormatting sqref="T10">
    <cfRule type="expression" dxfId="931" priority="46">
      <formula>AND(NOT(ISBLANK(U10)),ISBLANK(T10))</formula>
    </cfRule>
  </conditionalFormatting>
  <conditionalFormatting sqref="U10">
    <cfRule type="expression" dxfId="930" priority="45">
      <formula>AND(NOT(ISBLANK(T10)),ISBLANK(U10))</formula>
    </cfRule>
  </conditionalFormatting>
  <conditionalFormatting sqref="V10">
    <cfRule type="expression" dxfId="929" priority="44">
      <formula>AND(NOT(ISBLANK(W10)),ISBLANK(V10))</formula>
    </cfRule>
  </conditionalFormatting>
  <conditionalFormatting sqref="W10">
    <cfRule type="expression" dxfId="928" priority="43">
      <formula>AND(NOT(ISBLANK(V10)),ISBLANK(W10))</formula>
    </cfRule>
  </conditionalFormatting>
  <conditionalFormatting sqref="X10">
    <cfRule type="expression" dxfId="927" priority="42">
      <formula>AND(NOT(ISBLANK(Y10)),ISBLANK(X10))</formula>
    </cfRule>
  </conditionalFormatting>
  <conditionalFormatting sqref="Y10">
    <cfRule type="expression" dxfId="926" priority="41">
      <formula>AND(NOT(ISBLANK(X10)),ISBLANK(Y10))</formula>
    </cfRule>
  </conditionalFormatting>
  <conditionalFormatting sqref="D14">
    <cfRule type="expression" dxfId="925" priority="40">
      <formula>AND(NOT(ISBLANK(E14)),ISBLANK(D14))</formula>
    </cfRule>
  </conditionalFormatting>
  <conditionalFormatting sqref="E14">
    <cfRule type="expression" dxfId="924" priority="39">
      <formula>AND(NOT(ISBLANK(D14)),ISBLANK(E14))</formula>
    </cfRule>
  </conditionalFormatting>
  <conditionalFormatting sqref="F14">
    <cfRule type="expression" dxfId="923" priority="38">
      <formula>AND(NOT(ISBLANK(G14)),ISBLANK(F14))</formula>
    </cfRule>
  </conditionalFormatting>
  <conditionalFormatting sqref="G14">
    <cfRule type="expression" dxfId="922" priority="37">
      <formula>AND(NOT(ISBLANK(F14)),ISBLANK(G14))</formula>
    </cfRule>
  </conditionalFormatting>
  <conditionalFormatting sqref="H14">
    <cfRule type="expression" dxfId="921" priority="36">
      <formula>AND(NOT(ISBLANK(I14)),ISBLANK(H14))</formula>
    </cfRule>
  </conditionalFormatting>
  <conditionalFormatting sqref="I14">
    <cfRule type="expression" dxfId="920" priority="35">
      <formula>AND(NOT(ISBLANK(H14)),ISBLANK(I14))</formula>
    </cfRule>
  </conditionalFormatting>
  <conditionalFormatting sqref="J14">
    <cfRule type="expression" dxfId="919" priority="34">
      <formula>AND(NOT(ISBLANK(K14)),ISBLANK(J14))</formula>
    </cfRule>
  </conditionalFormatting>
  <conditionalFormatting sqref="K14">
    <cfRule type="expression" dxfId="918" priority="33">
      <formula>AND(NOT(ISBLANK(J14)),ISBLANK(K14))</formula>
    </cfRule>
  </conditionalFormatting>
  <conditionalFormatting sqref="L14">
    <cfRule type="expression" dxfId="917" priority="32">
      <formula>AND(NOT(ISBLANK(M14)),ISBLANK(L14))</formula>
    </cfRule>
  </conditionalFormatting>
  <conditionalFormatting sqref="M14">
    <cfRule type="expression" dxfId="916" priority="31">
      <formula>AND(NOT(ISBLANK(L14)),ISBLANK(M14))</formula>
    </cfRule>
  </conditionalFormatting>
  <conditionalFormatting sqref="N14">
    <cfRule type="expression" dxfId="915" priority="30">
      <formula>AND(NOT(ISBLANK(O14)),ISBLANK(N14))</formula>
    </cfRule>
  </conditionalFormatting>
  <conditionalFormatting sqref="O14">
    <cfRule type="expression" dxfId="914" priority="29">
      <formula>AND(NOT(ISBLANK(N14)),ISBLANK(O14))</formula>
    </cfRule>
  </conditionalFormatting>
  <conditionalFormatting sqref="R14">
    <cfRule type="expression" dxfId="913" priority="28">
      <formula>AND(NOT(ISBLANK(S14)),ISBLANK(R14))</formula>
    </cfRule>
  </conditionalFormatting>
  <conditionalFormatting sqref="S14">
    <cfRule type="expression" dxfId="912" priority="27">
      <formula>AND(NOT(ISBLANK(R14)),ISBLANK(S14))</formula>
    </cfRule>
  </conditionalFormatting>
  <conditionalFormatting sqref="T14">
    <cfRule type="expression" dxfId="911" priority="26">
      <formula>AND(NOT(ISBLANK(U14)),ISBLANK(T14))</formula>
    </cfRule>
  </conditionalFormatting>
  <conditionalFormatting sqref="U14">
    <cfRule type="expression" dxfId="910" priority="25">
      <formula>AND(NOT(ISBLANK(T14)),ISBLANK(U14))</formula>
    </cfRule>
  </conditionalFormatting>
  <conditionalFormatting sqref="V14">
    <cfRule type="expression" dxfId="909" priority="24">
      <formula>AND(NOT(ISBLANK(W14)),ISBLANK(V14))</formula>
    </cfRule>
  </conditionalFormatting>
  <conditionalFormatting sqref="W14">
    <cfRule type="expression" dxfId="908" priority="23">
      <formula>AND(NOT(ISBLANK(V14)),ISBLANK(W14))</formula>
    </cfRule>
  </conditionalFormatting>
  <conditionalFormatting sqref="X14">
    <cfRule type="expression" dxfId="907" priority="22">
      <formula>AND(NOT(ISBLANK(Y14)),ISBLANK(X14))</formula>
    </cfRule>
  </conditionalFormatting>
  <conditionalFormatting sqref="Y14">
    <cfRule type="expression" dxfId="906" priority="21">
      <formula>AND(NOT(ISBLANK(X14)),ISBLANK(Y14))</formula>
    </cfRule>
  </conditionalFormatting>
  <conditionalFormatting sqref="D12">
    <cfRule type="expression" dxfId="905" priority="20">
      <formula>AND(NOT(ISBLANK(E12)),ISBLANK(D12))</formula>
    </cfRule>
  </conditionalFormatting>
  <conditionalFormatting sqref="E12">
    <cfRule type="expression" dxfId="904" priority="19">
      <formula>AND(NOT(ISBLANK(D12)),ISBLANK(E12))</formula>
    </cfRule>
  </conditionalFormatting>
  <conditionalFormatting sqref="F12">
    <cfRule type="expression" dxfId="903" priority="18">
      <formula>AND(NOT(ISBLANK(G12)),ISBLANK(F12))</formula>
    </cfRule>
  </conditionalFormatting>
  <conditionalFormatting sqref="G12">
    <cfRule type="expression" dxfId="902" priority="17">
      <formula>AND(NOT(ISBLANK(F12)),ISBLANK(G12))</formula>
    </cfRule>
  </conditionalFormatting>
  <conditionalFormatting sqref="H12">
    <cfRule type="expression" dxfId="901" priority="16">
      <formula>AND(NOT(ISBLANK(I12)),ISBLANK(H12))</formula>
    </cfRule>
  </conditionalFormatting>
  <conditionalFormatting sqref="I12">
    <cfRule type="expression" dxfId="900" priority="15">
      <formula>AND(NOT(ISBLANK(H12)),ISBLANK(I12))</formula>
    </cfRule>
  </conditionalFormatting>
  <conditionalFormatting sqref="J12">
    <cfRule type="expression" dxfId="899" priority="14">
      <formula>AND(NOT(ISBLANK(K12)),ISBLANK(J12))</formula>
    </cfRule>
  </conditionalFormatting>
  <conditionalFormatting sqref="K12">
    <cfRule type="expression" dxfId="898" priority="13">
      <formula>AND(NOT(ISBLANK(J12)),ISBLANK(K12))</formula>
    </cfRule>
  </conditionalFormatting>
  <conditionalFormatting sqref="L12">
    <cfRule type="expression" dxfId="897" priority="12">
      <formula>AND(NOT(ISBLANK(M12)),ISBLANK(L12))</formula>
    </cfRule>
  </conditionalFormatting>
  <conditionalFormatting sqref="M12">
    <cfRule type="expression" dxfId="896" priority="11">
      <formula>AND(NOT(ISBLANK(L12)),ISBLANK(M12))</formula>
    </cfRule>
  </conditionalFormatting>
  <conditionalFormatting sqref="N12">
    <cfRule type="expression" dxfId="895" priority="10">
      <formula>AND(NOT(ISBLANK(O12)),ISBLANK(N12))</formula>
    </cfRule>
  </conditionalFormatting>
  <conditionalFormatting sqref="O12">
    <cfRule type="expression" dxfId="894" priority="9">
      <formula>AND(NOT(ISBLANK(N12)),ISBLANK(O12))</formula>
    </cfRule>
  </conditionalFormatting>
  <conditionalFormatting sqref="R12">
    <cfRule type="expression" dxfId="893" priority="8">
      <formula>AND(NOT(ISBLANK(S12)),ISBLANK(R12))</formula>
    </cfRule>
  </conditionalFormatting>
  <conditionalFormatting sqref="S12">
    <cfRule type="expression" dxfId="892" priority="7">
      <formula>AND(NOT(ISBLANK(R12)),ISBLANK(S12))</formula>
    </cfRule>
  </conditionalFormatting>
  <conditionalFormatting sqref="T12">
    <cfRule type="expression" dxfId="891" priority="6">
      <formula>AND(NOT(ISBLANK(U12)),ISBLANK(T12))</formula>
    </cfRule>
  </conditionalFormatting>
  <conditionalFormatting sqref="U12">
    <cfRule type="expression" dxfId="890" priority="5">
      <formula>AND(NOT(ISBLANK(T12)),ISBLANK(U12))</formula>
    </cfRule>
  </conditionalFormatting>
  <conditionalFormatting sqref="V12">
    <cfRule type="expression" dxfId="889" priority="4">
      <formula>AND(NOT(ISBLANK(W12)),ISBLANK(V12))</formula>
    </cfRule>
  </conditionalFormatting>
  <conditionalFormatting sqref="W12">
    <cfRule type="expression" dxfId="888" priority="3">
      <formula>AND(NOT(ISBLANK(V12)),ISBLANK(W12))</formula>
    </cfRule>
  </conditionalFormatting>
  <conditionalFormatting sqref="X12">
    <cfRule type="expression" dxfId="887" priority="2">
      <formula>AND(NOT(ISBLANK(Y12)),ISBLANK(X12))</formula>
    </cfRule>
  </conditionalFormatting>
  <conditionalFormatting sqref="Y12">
    <cfRule type="expression" dxfId="886" priority="1">
      <formula>AND(NOT(ISBLANK(X12)),ISBLANK(Y12))</formula>
    </cfRule>
  </conditionalFormatting>
  <dataValidations count="9">
    <dataValidation type="decimal" operator="greaterThan" allowBlank="1" showInputMessage="1" showErrorMessage="1" sqref="AD9:AI9 AK9">
      <formula1>0</formula1>
    </dataValidation>
    <dataValidation operator="lessThanOrEqual" allowBlank="1" showInputMessage="1" showErrorMessage="1" error="FTE cannot be greater than Headcount_x000a_" sqref="AO4:AP4 AB4 P5 A4:C4 R4 R52:AN65535 A52:O65535 AO7:AP65535 AB6:AC51 AQ1:IV1048576 P7:Q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operator="greaterThanOrEqual" allowBlank="1" showInputMessage="1" showErrorMessage="1" sqref="AD13:AI13 AL9 AF11:AF12 AD7:AI8 AK7:AL8 AF14 AD15:AI51 AK13:AL13 AK15:AL51"/>
    <dataValidation type="decimal" operator="greaterThanOrEqual" allowBlank="1" showInputMessage="1" showErrorMessage="1" sqref="AG11:AI12 AD11:AE12 AK14:AL14 AD10:AI10 AD14:AE14 AG14:AI14 AK10:AL1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Contents</vt:lpstr>
      <vt:lpstr>Cover sheet</vt:lpstr>
      <vt:lpstr>Data fields</vt:lpstr>
      <vt:lpstr>April 16</vt:lpstr>
      <vt:lpstr>May 16</vt:lpstr>
      <vt:lpstr>June 16</vt:lpstr>
      <vt:lpstr>July 16</vt:lpstr>
      <vt:lpstr>Aug 16</vt:lpstr>
      <vt:lpstr>Sep 16</vt:lpstr>
      <vt:lpstr>Oct 16</vt:lpstr>
      <vt:lpstr>Nov 16 </vt:lpstr>
      <vt:lpstr>Dec 16</vt:lpstr>
      <vt:lpstr>Jan 17</vt:lpstr>
      <vt:lpstr>Feb 17</vt:lpstr>
      <vt:lpstr>Mar 17</vt:lpstr>
      <vt:lpstr>List of Organisations</vt:lpstr>
      <vt:lpstr>Drop down lists</vt:lpstr>
      <vt:lpstr>List_of_organisations</vt:lpstr>
      <vt:lpstr>Main_Department</vt:lpstr>
      <vt:lpstr>Organisation_Type</vt:lpstr>
      <vt:lpstr>'April 16'!Print_Area</vt:lpstr>
      <vt:lpstr>'Aug 16'!Print_Area</vt:lpstr>
      <vt:lpstr>'Dec 16'!Print_Area</vt:lpstr>
      <vt:lpstr>'Jan 17'!Print_Area</vt:lpstr>
      <vt:lpstr>'July 16'!Print_Area</vt:lpstr>
      <vt:lpstr>'June 16'!Print_Area</vt:lpstr>
      <vt:lpstr>'May 16'!Print_Area</vt:lpstr>
      <vt:lpstr>'Nov 16 '!Print_Area</vt:lpstr>
      <vt:lpstr>'Oct 16'!Print_Area</vt:lpstr>
      <vt:lpstr>'Sep 16'!Print_Area</vt:lpstr>
      <vt:lpstr>Yes_No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2017-06-13T16:12:04Z</dcterms:created>
  <dcterms:modified xsi:type="dcterms:W3CDTF">2017-06-13T16:12:07Z</dcterms:modified>
</cp:coreProperties>
</file>