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oren\Documents\ENIB\S7A 2021\CMV\"/>
    </mc:Choice>
  </mc:AlternateContent>
  <xr:revisionPtr revIDLastSave="0" documentId="13_ncr:1_{28727896-0B26-4383-8BC3-6084D2A6ED9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ENIB 2017" sheetId="9" r:id="rId1"/>
    <sheet name="Feuil1" sheetId="3" r:id="rId2"/>
  </sheets>
  <definedNames>
    <definedName name="_xlnm._FilterDatabase" localSheetId="0" hidden="1">'ENIB 2017'!$AD$6:$AU$6</definedName>
    <definedName name="D102.FORMATION.INITIALE.ET.CONTINUE">'ENIB 2017'!$AE$7:$AE$25</definedName>
    <definedName name="D105.BIBLIOTHEQUE.ET.DOCUMENTATION">'ENIB 2017'!$AF$7:$AF$25</definedName>
    <definedName name="D106.RECH.COORDINATION.RECHERCHE">'ENIB 2017'!$AG$7:$AG$25</definedName>
    <definedName name="D106.RECH.I.R.D.L.">'ENIB 2017'!$AH$7:$AH$25</definedName>
    <definedName name="D106.RECH.LAB_STICC.ELECTRONIQUE">'ENIB 2017'!$AI$7:$AI$25</definedName>
    <definedName name="D106.RECH.LAB_STICC.INFORMATIQUE">'ENIB 2017'!$AJ$7:$AJ$25</definedName>
    <definedName name="D106.RECH.SOUTIEN.RECHERCHE">'ENIB 2017'!$AK$7:$AK$25</definedName>
    <definedName name="D106.RECH.VALORISATION">'ENIB 2017'!$AL$7:$AL$25</definedName>
    <definedName name="D114.IMMOBILIER.ADAPTATION.DES.LOCAUX">'ENIB 2017'!$AM$7:$AM$25</definedName>
    <definedName name="D114.IMMOBILIER.EFFICIENCE.DU.PARC.IMMOBILIER">'ENIB 2017'!$AN$7:$AN$25</definedName>
    <definedName name="D114.IMMOBILIER.MAINTIEN.EN.ETAT.DES.LOCAUX">'ENIB 2017'!$AO$7:$AO$25</definedName>
    <definedName name="D115.PILOTAGE.SUPPORT.DEPENSES.COMMUNES">'ENIB 2017'!$AP$7:$AP$25</definedName>
    <definedName name="D115.PILOTAGE.SUPPORT.DEVELOPPEMENT.DE.L_ATTRACTIVITE">'ENIB 2017'!$AQ$7:$AQ$25</definedName>
    <definedName name="D115.PILOTAGE.SUPPORT.GOUVERNANCE">'ENIB 2017'!$AR$7:$AR$25</definedName>
    <definedName name="D115.PILOTAGE.SUPPORT.SANTE.ET.SECURITE.AU.TRAVAIL">'ENIB 2017'!$AS$7:$AS$25</definedName>
    <definedName name="D115.PILOTAGE.SUPPORT.STRATEGIE.PARTENARIALE">'ENIB 2017'!$AT$7:$AT$25</definedName>
    <definedName name="D203.SANTE.ASSO.SPORT.CULTURE">'ENIB 2017'!$AU$7:$AU$25</definedName>
    <definedName name="D203.SANTE_.ASSO._.SPORT_.CULTURE">'ENIB 2017'!$AU$7:$AU$25</definedName>
    <definedName name="DESTINATIONS">'ENIB 2017'!$AD$7:$AD$25</definedName>
    <definedName name="SACD">'ENIB 2017'!$BA$28:$BA$54</definedName>
    <definedName name="Serv.10">'ENIB 2017'!$AE$28:$AE$54</definedName>
    <definedName name="Serv.10.3">'ENIB 2017'!$AF$28:$AF$54</definedName>
    <definedName name="Serv.10.4">'ENIB 2017'!$AG$28:$AG$54</definedName>
    <definedName name="Serv.20.2">'ENIB 2017'!$AH$28:$AH$54</definedName>
    <definedName name="Serv.20.7">'ENIB 2017'!$AI$28:$AI$54</definedName>
    <definedName name="Serv.20.8">'ENIB 2017'!$AJ$28:$AJ$54</definedName>
    <definedName name="Serv.20.9">'ENIB 2017'!$AK$28:$AK$54</definedName>
    <definedName name="Serv.30.1">'ENIB 2017'!$AL$28:$AL$54</definedName>
    <definedName name="Serv.30.2">'ENIB 2017'!$AM$28:$AM$54</definedName>
    <definedName name="Serv.40">'ENIB 2017'!$AN$28:$AN$54</definedName>
    <definedName name="Serv.40.1">'ENIB 2017'!$AO$28:$AO$54</definedName>
    <definedName name="Serv.40.2">'ENIB 2017'!$AP$28:$AP$54</definedName>
    <definedName name="Serv.40.3">'ENIB 2017'!$AQ$28:$AQ$54</definedName>
    <definedName name="Serv.40.4">'ENIB 2017'!$AR$28:$AR$54</definedName>
    <definedName name="Serv.40.5">'ENIB 2017'!$AS$28:$AS$54</definedName>
    <definedName name="Serv.40.6">'ENIB 2017'!$AT$28:$AT$54</definedName>
    <definedName name="Serv.50">'ENIB 2017'!$AU$28:$AU$54</definedName>
    <definedName name="Serv.50.1">'ENIB 2017'!$AV$28:$AV$54</definedName>
    <definedName name="Serv.50.22">'ENIB 2017'!$AW$28:$AW$54</definedName>
    <definedName name="Serv.50.3">'ENIB 2017'!$AX$28:$AX$54</definedName>
    <definedName name="Serv.50.4">'ENIB 2017'!$AY$28:$AY$54</definedName>
    <definedName name="Serv.50.5">'ENIB 2017'!$AZ$28:$AZ$54</definedName>
    <definedName name="SERVICES">'ENIB 2017'!$AD$28:$AD$54</definedName>
    <definedName name="_xlnm.Print_Area" localSheetId="0">'ENIB 2017'!$A$1:$Z$38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4" i="9" l="1"/>
  <c r="AE3" i="9" l="1"/>
  <c r="V6" i="9" l="1"/>
  <c r="K9" i="9"/>
  <c r="M9" i="9"/>
  <c r="V11" i="9"/>
  <c r="D9" i="9"/>
  <c r="V8" i="9"/>
  <c r="AF3" i="9" l="1"/>
  <c r="AG3" i="9" s="1"/>
  <c r="S13" i="9" s="1"/>
  <c r="AF2" i="9"/>
  <c r="AG2" i="9" s="1"/>
  <c r="AE2" i="9"/>
  <c r="AI2" i="9" s="1"/>
  <c r="AN2" i="9" s="1"/>
  <c r="AQ2" i="9" l="1"/>
  <c r="AK2" i="9"/>
  <c r="AJ2" i="9"/>
  <c r="AF1" i="9"/>
  <c r="AE1" i="9"/>
  <c r="AL2" i="9" l="1"/>
  <c r="AR2" i="9"/>
  <c r="AO2" i="9"/>
  <c r="AK1" i="9"/>
  <c r="AL1" i="9" s="1"/>
  <c r="AI1" i="9"/>
  <c r="AG1" i="9"/>
  <c r="V9" i="9"/>
  <c r="AR1" i="9" l="1"/>
  <c r="AO1" i="9"/>
  <c r="AQ1" i="9"/>
  <c r="AM2" i="9"/>
  <c r="AN1" i="9"/>
  <c r="AJ1" i="9"/>
  <c r="L208" i="9"/>
  <c r="K208" i="9"/>
  <c r="M208" i="9" s="1"/>
  <c r="L207" i="9"/>
  <c r="K207" i="9"/>
  <c r="M207" i="9" s="1"/>
  <c r="L206" i="9"/>
  <c r="K206" i="9"/>
  <c r="M206" i="9" s="1"/>
  <c r="L205" i="9"/>
  <c r="K205" i="9"/>
  <c r="M205" i="9" s="1"/>
  <c r="L204" i="9"/>
  <c r="K204" i="9"/>
  <c r="M204" i="9" s="1"/>
  <c r="L224" i="9"/>
  <c r="K224" i="9"/>
  <c r="M224" i="9" s="1"/>
  <c r="L225" i="9"/>
  <c r="K225" i="9"/>
  <c r="M225" i="9" s="1"/>
  <c r="L200" i="9"/>
  <c r="K200" i="9"/>
  <c r="M200" i="9" s="1"/>
  <c r="L223" i="9"/>
  <c r="K223" i="9"/>
  <c r="M223" i="9" s="1"/>
  <c r="L281" i="9"/>
  <c r="K281" i="9"/>
  <c r="M281" i="9" s="1"/>
  <c r="L307" i="9"/>
  <c r="K307" i="9"/>
  <c r="M307" i="9" s="1"/>
  <c r="L308" i="9"/>
  <c r="K308" i="9"/>
  <c r="M308" i="9" s="1"/>
  <c r="L280" i="9"/>
  <c r="K280" i="9"/>
  <c r="M280" i="9" s="1"/>
  <c r="L279" i="9"/>
  <c r="K279" i="9"/>
  <c r="M279" i="9" s="1"/>
  <c r="L203" i="9"/>
  <c r="K203" i="9"/>
  <c r="M203" i="9" s="1"/>
  <c r="L278" i="9"/>
  <c r="K278" i="9"/>
  <c r="M278" i="9" s="1"/>
  <c r="L282" i="9"/>
  <c r="K282" i="9"/>
  <c r="M282" i="9" s="1"/>
  <c r="L277" i="9"/>
  <c r="K277" i="9"/>
  <c r="M277" i="9" s="1"/>
  <c r="L202" i="9"/>
  <c r="K202" i="9"/>
  <c r="M202" i="9" s="1"/>
  <c r="L276" i="9"/>
  <c r="K276" i="9"/>
  <c r="M276" i="9" s="1"/>
  <c r="L275" i="9"/>
  <c r="K275" i="9"/>
  <c r="M275" i="9" s="1"/>
  <c r="L274" i="9"/>
  <c r="K274" i="9"/>
  <c r="M274" i="9" s="1"/>
  <c r="L273" i="9"/>
  <c r="K273" i="9"/>
  <c r="M273" i="9" s="1"/>
  <c r="L272" i="9"/>
  <c r="K272" i="9"/>
  <c r="M272" i="9" s="1"/>
  <c r="L271" i="9"/>
  <c r="K271" i="9"/>
  <c r="M271" i="9" s="1"/>
  <c r="L270" i="9"/>
  <c r="K270" i="9"/>
  <c r="M270" i="9" s="1"/>
  <c r="L269" i="9"/>
  <c r="K269" i="9"/>
  <c r="M269" i="9" s="1"/>
  <c r="L268" i="9"/>
  <c r="K268" i="9"/>
  <c r="M268" i="9" s="1"/>
  <c r="L267" i="9"/>
  <c r="K267" i="9"/>
  <c r="M267" i="9" s="1"/>
  <c r="L216" i="9"/>
  <c r="K216" i="9"/>
  <c r="M216" i="9" s="1"/>
  <c r="L215" i="9"/>
  <c r="K215" i="9"/>
  <c r="M215" i="9" s="1"/>
  <c r="L214" i="9"/>
  <c r="K214" i="9"/>
  <c r="M214" i="9" s="1"/>
  <c r="L213" i="9"/>
  <c r="K213" i="9"/>
  <c r="M213" i="9" s="1"/>
  <c r="L212" i="9"/>
  <c r="K212" i="9"/>
  <c r="M212" i="9" s="1"/>
  <c r="L211" i="9"/>
  <c r="K211" i="9"/>
  <c r="M211" i="9" s="1"/>
  <c r="L210" i="9"/>
  <c r="K210" i="9"/>
  <c r="M210" i="9" s="1"/>
  <c r="L209" i="9"/>
  <c r="K209" i="9"/>
  <c r="M209" i="9" s="1"/>
  <c r="L306" i="9"/>
  <c r="K306" i="9"/>
  <c r="M306" i="9" s="1"/>
  <c r="L305" i="9"/>
  <c r="K305" i="9"/>
  <c r="M305" i="9" s="1"/>
  <c r="L304" i="9"/>
  <c r="K304" i="9"/>
  <c r="M304" i="9" s="1"/>
  <c r="L303" i="9"/>
  <c r="K303" i="9"/>
  <c r="M303" i="9" s="1"/>
  <c r="L302" i="9"/>
  <c r="K302" i="9"/>
  <c r="M302" i="9" s="1"/>
  <c r="L301" i="9"/>
  <c r="K301" i="9"/>
  <c r="M301" i="9" s="1"/>
  <c r="L300" i="9"/>
  <c r="K300" i="9"/>
  <c r="M300" i="9" s="1"/>
  <c r="L299" i="9"/>
  <c r="K299" i="9"/>
  <c r="M299" i="9" s="1"/>
  <c r="L298" i="9"/>
  <c r="K298" i="9"/>
  <c r="M298" i="9" s="1"/>
  <c r="L297" i="9"/>
  <c r="K297" i="9"/>
  <c r="M297" i="9" s="1"/>
  <c r="L296" i="9"/>
  <c r="K296" i="9"/>
  <c r="M296" i="9" s="1"/>
  <c r="L295" i="9"/>
  <c r="K295" i="9"/>
  <c r="M295" i="9" s="1"/>
  <c r="L294" i="9"/>
  <c r="K294" i="9"/>
  <c r="M294" i="9" s="1"/>
  <c r="L293" i="9"/>
  <c r="K293" i="9"/>
  <c r="M293" i="9" s="1"/>
  <c r="L292" i="9"/>
  <c r="K292" i="9"/>
  <c r="M292" i="9" s="1"/>
  <c r="L291" i="9"/>
  <c r="K291" i="9"/>
  <c r="M291" i="9" s="1"/>
  <c r="L290" i="9"/>
  <c r="K290" i="9"/>
  <c r="M290" i="9" s="1"/>
  <c r="L289" i="9"/>
  <c r="K289" i="9"/>
  <c r="M289" i="9" s="1"/>
  <c r="L288" i="9"/>
  <c r="K288" i="9"/>
  <c r="M288" i="9" s="1"/>
  <c r="L287" i="9"/>
  <c r="K287" i="9"/>
  <c r="M287" i="9" s="1"/>
  <c r="L286" i="9"/>
  <c r="K286" i="9"/>
  <c r="M286" i="9" s="1"/>
  <c r="L285" i="9"/>
  <c r="K285" i="9"/>
  <c r="M285" i="9" s="1"/>
  <c r="L284" i="9"/>
  <c r="K284" i="9"/>
  <c r="M284" i="9" s="1"/>
  <c r="L283" i="9"/>
  <c r="K283" i="9"/>
  <c r="M283" i="9" s="1"/>
  <c r="L266" i="9"/>
  <c r="K266" i="9"/>
  <c r="M266" i="9" s="1"/>
  <c r="L233" i="9"/>
  <c r="K233" i="9"/>
  <c r="M233" i="9" s="1"/>
  <c r="L254" i="9"/>
  <c r="K254" i="9"/>
  <c r="M254" i="9" s="1"/>
  <c r="L246" i="9"/>
  <c r="K246" i="9"/>
  <c r="M246" i="9" s="1"/>
  <c r="L253" i="9"/>
  <c r="K253" i="9"/>
  <c r="M253" i="9" s="1"/>
  <c r="L245" i="9"/>
  <c r="K245" i="9"/>
  <c r="M245" i="9" s="1"/>
  <c r="L264" i="9"/>
  <c r="K264" i="9"/>
  <c r="M264" i="9" s="1"/>
  <c r="L252" i="9"/>
  <c r="K252" i="9"/>
  <c r="M252" i="9" s="1"/>
  <c r="L244" i="9"/>
  <c r="K244" i="9"/>
  <c r="M244" i="9" s="1"/>
  <c r="L263" i="9"/>
  <c r="K263" i="9"/>
  <c r="M263" i="9" s="1"/>
  <c r="L232" i="9"/>
  <c r="K232" i="9"/>
  <c r="M232" i="9" s="1"/>
  <c r="L262" i="9"/>
  <c r="K262" i="9"/>
  <c r="M262" i="9" s="1"/>
  <c r="L261" i="9"/>
  <c r="K261" i="9"/>
  <c r="M261" i="9" s="1"/>
  <c r="L260" i="9"/>
  <c r="K260" i="9"/>
  <c r="M260" i="9" s="1"/>
  <c r="L259" i="9"/>
  <c r="K259" i="9"/>
  <c r="M259" i="9" s="1"/>
  <c r="L258" i="9"/>
  <c r="K258" i="9"/>
  <c r="M258" i="9" s="1"/>
  <c r="L257" i="9"/>
  <c r="K257" i="9"/>
  <c r="M257" i="9" s="1"/>
  <c r="L256" i="9"/>
  <c r="K256" i="9"/>
  <c r="M256" i="9" s="1"/>
  <c r="L255" i="9"/>
  <c r="K255" i="9"/>
  <c r="M255" i="9" s="1"/>
  <c r="L243" i="9"/>
  <c r="K243" i="9"/>
  <c r="M243" i="9" s="1"/>
  <c r="L242" i="9"/>
  <c r="K242" i="9"/>
  <c r="M242" i="9" s="1"/>
  <c r="L241" i="9"/>
  <c r="K241" i="9"/>
  <c r="M241" i="9" s="1"/>
  <c r="L240" i="9"/>
  <c r="K240" i="9"/>
  <c r="M240" i="9" s="1"/>
  <c r="L239" i="9"/>
  <c r="K239" i="9"/>
  <c r="M239" i="9" s="1"/>
  <c r="L238" i="9"/>
  <c r="K238" i="9"/>
  <c r="M238" i="9" s="1"/>
  <c r="L237" i="9"/>
  <c r="K237" i="9"/>
  <c r="M237" i="9" s="1"/>
  <c r="L236" i="9"/>
  <c r="K236" i="9"/>
  <c r="M236" i="9" s="1"/>
  <c r="L235" i="9"/>
  <c r="K235" i="9"/>
  <c r="M235" i="9" s="1"/>
  <c r="L234" i="9"/>
  <c r="K234" i="9"/>
  <c r="M234" i="9" s="1"/>
  <c r="L251" i="9"/>
  <c r="K251" i="9"/>
  <c r="M251" i="9" s="1"/>
  <c r="L250" i="9"/>
  <c r="K250" i="9"/>
  <c r="M250" i="9" s="1"/>
  <c r="L249" i="9"/>
  <c r="K249" i="9"/>
  <c r="M249" i="9" s="1"/>
  <c r="L248" i="9"/>
  <c r="K248" i="9"/>
  <c r="M248" i="9" s="1"/>
  <c r="L247" i="9"/>
  <c r="K247" i="9"/>
  <c r="M247" i="9" s="1"/>
  <c r="L231" i="9"/>
  <c r="K231" i="9"/>
  <c r="M231" i="9" s="1"/>
  <c r="L230" i="9"/>
  <c r="K230" i="9"/>
  <c r="M230" i="9" s="1"/>
  <c r="L229" i="9"/>
  <c r="K229" i="9"/>
  <c r="M229" i="9" s="1"/>
  <c r="L265" i="9"/>
  <c r="K265" i="9"/>
  <c r="M265" i="9" s="1"/>
  <c r="L228" i="9"/>
  <c r="K228" i="9"/>
  <c r="M228" i="9" s="1"/>
  <c r="L227" i="9"/>
  <c r="K227" i="9"/>
  <c r="M227" i="9" s="1"/>
  <c r="L226" i="9"/>
  <c r="K226" i="9"/>
  <c r="M226" i="9" s="1"/>
  <c r="L312" i="9"/>
  <c r="K312" i="9"/>
  <c r="M312" i="9" s="1"/>
  <c r="L311" i="9"/>
  <c r="K311" i="9"/>
  <c r="M311" i="9" s="1"/>
  <c r="L310" i="9"/>
  <c r="K310" i="9"/>
  <c r="M310" i="9" s="1"/>
  <c r="L201" i="9"/>
  <c r="K201" i="9"/>
  <c r="M201" i="9" s="1"/>
  <c r="L218" i="9"/>
  <c r="K218" i="9"/>
  <c r="M218" i="9" s="1"/>
  <c r="L309" i="9"/>
  <c r="K309" i="9"/>
  <c r="M309" i="9" s="1"/>
  <c r="L222" i="9"/>
  <c r="K222" i="9"/>
  <c r="M222" i="9" s="1"/>
  <c r="L217" i="9"/>
  <c r="K217" i="9"/>
  <c r="M217" i="9" s="1"/>
  <c r="L221" i="9"/>
  <c r="K221" i="9"/>
  <c r="M221" i="9" s="1"/>
  <c r="L220" i="9"/>
  <c r="K220" i="9"/>
  <c r="M220" i="9" s="1"/>
  <c r="L219" i="9"/>
  <c r="K219" i="9"/>
  <c r="M219" i="9" s="1"/>
  <c r="AP2" i="9" l="1"/>
  <c r="AS2" i="9" s="1"/>
  <c r="AM1" i="9"/>
  <c r="AP1" i="9" s="1"/>
  <c r="AS1" i="9" s="1"/>
  <c r="AH1" i="9" s="1"/>
  <c r="Q8" i="9" s="1"/>
  <c r="AU5" i="9"/>
  <c r="AT5" i="9"/>
  <c r="AS5" i="9"/>
  <c r="AR5" i="9"/>
  <c r="AQ5" i="9"/>
  <c r="AP5" i="9"/>
  <c r="AO5" i="9"/>
  <c r="AN5" i="9"/>
  <c r="AM5" i="9"/>
  <c r="AL5" i="9"/>
  <c r="AK5" i="9"/>
  <c r="AG5" i="9"/>
  <c r="AF5" i="9"/>
  <c r="AE5" i="9"/>
  <c r="AH5" i="9"/>
  <c r="AI5" i="9"/>
  <c r="AJ5" i="9"/>
  <c r="AH2" i="9" l="1"/>
  <c r="P11" i="9" s="1"/>
  <c r="AD5" i="9"/>
  <c r="AA14" i="9" l="1"/>
  <c r="AA17" i="9"/>
  <c r="G188" i="9" l="1"/>
  <c r="G187" i="9"/>
  <c r="G186" i="9"/>
  <c r="G185" i="9"/>
  <c r="G184" i="9"/>
  <c r="G183" i="9"/>
  <c r="G182" i="9"/>
  <c r="G181" i="9"/>
  <c r="G180" i="9"/>
  <c r="G179" i="9"/>
  <c r="G178" i="9"/>
  <c r="G177" i="9"/>
  <c r="G176" i="9"/>
  <c r="G175" i="9"/>
  <c r="G174" i="9"/>
  <c r="G173" i="9"/>
  <c r="G172" i="9"/>
  <c r="G171" i="9"/>
  <c r="G170" i="9"/>
  <c r="G169" i="9"/>
  <c r="G168" i="9"/>
  <c r="G167" i="9"/>
  <c r="G166" i="9"/>
  <c r="G165" i="9"/>
  <c r="G164" i="9"/>
  <c r="G163" i="9"/>
  <c r="G162" i="9"/>
  <c r="G161" i="9"/>
  <c r="G160" i="9"/>
  <c r="G159" i="9"/>
  <c r="G158" i="9"/>
  <c r="G157" i="9"/>
  <c r="G156" i="9"/>
  <c r="G155" i="9"/>
  <c r="G154" i="9"/>
  <c r="G153" i="9"/>
  <c r="G152" i="9"/>
  <c r="G151" i="9"/>
  <c r="G150" i="9"/>
  <c r="G149" i="9"/>
  <c r="G148" i="9"/>
  <c r="G147" i="9"/>
  <c r="G146" i="9"/>
  <c r="G145" i="9"/>
  <c r="G144" i="9"/>
  <c r="G143" i="9"/>
  <c r="G142" i="9"/>
  <c r="G141" i="9"/>
  <c r="G140" i="9"/>
  <c r="G139" i="9"/>
  <c r="G138" i="9"/>
  <c r="G137" i="9"/>
  <c r="G136" i="9"/>
  <c r="G135" i="9"/>
  <c r="G134" i="9"/>
  <c r="G133" i="9"/>
  <c r="G132" i="9"/>
  <c r="G131" i="9"/>
  <c r="G130" i="9"/>
  <c r="G129" i="9"/>
  <c r="G128" i="9"/>
  <c r="G127" i="9"/>
  <c r="G126" i="9"/>
  <c r="G125" i="9"/>
  <c r="G124" i="9"/>
  <c r="G123" i="9"/>
  <c r="G122" i="9"/>
  <c r="G121" i="9"/>
  <c r="G120" i="9"/>
  <c r="G119" i="9"/>
  <c r="G118" i="9"/>
  <c r="G117" i="9"/>
  <c r="G116" i="9"/>
  <c r="G115" i="9"/>
  <c r="G114" i="9"/>
  <c r="G113" i="9"/>
  <c r="G112" i="9"/>
  <c r="G111" i="9"/>
  <c r="G110" i="9"/>
  <c r="G109" i="9"/>
  <c r="G108" i="9"/>
  <c r="G107" i="9"/>
  <c r="G106" i="9"/>
  <c r="G105" i="9"/>
  <c r="G104" i="9"/>
  <c r="G103" i="9"/>
  <c r="G102" i="9"/>
  <c r="G101" i="9"/>
  <c r="G100" i="9"/>
  <c r="G99" i="9"/>
  <c r="G98" i="9"/>
  <c r="G97" i="9"/>
  <c r="G96" i="9"/>
  <c r="G95" i="9"/>
  <c r="G94" i="9"/>
  <c r="G93" i="9"/>
  <c r="G92" i="9"/>
  <c r="G91" i="9"/>
  <c r="G90" i="9"/>
  <c r="G89" i="9"/>
  <c r="G88" i="9"/>
  <c r="G87" i="9"/>
  <c r="G86" i="9"/>
  <c r="G85" i="9"/>
  <c r="G84" i="9"/>
  <c r="G83" i="9"/>
  <c r="G82" i="9"/>
  <c r="G81" i="9"/>
  <c r="G80" i="9"/>
  <c r="G79" i="9"/>
  <c r="G78" i="9"/>
  <c r="G77" i="9"/>
  <c r="G76" i="9"/>
  <c r="Y22" i="9" l="1"/>
  <c r="Y23" i="9"/>
  <c r="Y24" i="9"/>
  <c r="Y25" i="9"/>
  <c r="Y26" i="9"/>
  <c r="Y27" i="9"/>
  <c r="Y28" i="9"/>
  <c r="Y29" i="9"/>
  <c r="Y30" i="9"/>
  <c r="Y31" i="9"/>
  <c r="Y32" i="9"/>
  <c r="Y33" i="9" l="1"/>
  <c r="Y34" i="9" l="1"/>
  <c r="AC14" i="9" s="1"/>
  <c r="AC17" i="9" s="1"/>
  <c r="Y35" i="9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Christine Guerenne</author>
  </authors>
  <commentList>
    <comment ref="AJ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Christine Guerenne:</t>
        </r>
        <r>
          <rPr>
            <sz val="9"/>
            <color indexed="81"/>
            <rFont val="Tahoma"/>
            <family val="2"/>
          </rPr>
          <t xml:space="preserve">
D106</t>
        </r>
      </text>
    </comment>
    <comment ref="AM1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Christine Guerenne:</t>
        </r>
        <r>
          <rPr>
            <sz val="9"/>
            <color indexed="81"/>
            <rFont val="Tahoma"/>
            <family val="2"/>
          </rPr>
          <t xml:space="preserve">
D106</t>
        </r>
      </text>
    </comment>
    <comment ref="AN1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Christine Guerenne:</t>
        </r>
        <r>
          <rPr>
            <sz val="9"/>
            <color indexed="81"/>
            <rFont val="Tahoma"/>
            <family val="2"/>
          </rPr>
          <t xml:space="preserve">
D114</t>
        </r>
      </text>
    </comment>
    <comment ref="AP1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Christine Guerenne:</t>
        </r>
        <r>
          <rPr>
            <sz val="9"/>
            <color indexed="81"/>
            <rFont val="Tahoma"/>
            <family val="2"/>
          </rPr>
          <t xml:space="preserve">
D114</t>
        </r>
      </text>
    </comment>
    <comment ref="AQ1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Christine Guerenne:</t>
        </r>
        <r>
          <rPr>
            <sz val="9"/>
            <color indexed="81"/>
            <rFont val="Tahoma"/>
            <family val="2"/>
          </rPr>
          <t xml:space="preserve">
D115</t>
        </r>
      </text>
    </comment>
    <comment ref="AS1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Christine Guerenne:</t>
        </r>
        <r>
          <rPr>
            <sz val="9"/>
            <color indexed="81"/>
            <rFont val="Tahoma"/>
            <family val="2"/>
          </rPr>
          <t xml:space="preserve">
D115</t>
        </r>
      </text>
    </comment>
    <comment ref="L49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Christine Guerenne:</t>
        </r>
        <r>
          <rPr>
            <sz val="9"/>
            <color indexed="81"/>
            <rFont val="Tahoma"/>
            <family val="2"/>
          </rPr>
          <t xml:space="preserve">
Ne pas effacer</t>
        </r>
      </text>
    </comment>
  </commentList>
</comments>
</file>

<file path=xl/sharedStrings.xml><?xml version="1.0" encoding="utf-8"?>
<sst xmlns="http://schemas.openxmlformats.org/spreadsheetml/2006/main" count="2010" uniqueCount="721">
  <si>
    <t>Moyens d'enseignement</t>
  </si>
  <si>
    <t>Visa du responsable de service</t>
  </si>
  <si>
    <t>Téléphone</t>
  </si>
  <si>
    <t>Fax</t>
  </si>
  <si>
    <t>Désignation</t>
  </si>
  <si>
    <t>Montant Total</t>
  </si>
  <si>
    <t>Prix unitaire</t>
  </si>
  <si>
    <t>Unité</t>
  </si>
  <si>
    <t>reçues</t>
  </si>
  <si>
    <t>commandées</t>
  </si>
  <si>
    <t>N° de réf.</t>
  </si>
  <si>
    <t>Quantités</t>
  </si>
  <si>
    <t>TOTAL H.T.</t>
  </si>
  <si>
    <t>TVA</t>
  </si>
  <si>
    <t>TOTAL T.T.C.</t>
  </si>
  <si>
    <t>Nom et signature du demandeur</t>
  </si>
  <si>
    <t>Demande faite le</t>
  </si>
  <si>
    <t>Fournisseur</t>
  </si>
  <si>
    <t>10-3</t>
  </si>
  <si>
    <t>10-4</t>
  </si>
  <si>
    <t>20-7</t>
  </si>
  <si>
    <t>20-8</t>
  </si>
  <si>
    <t>30-2</t>
  </si>
  <si>
    <t>30-1</t>
  </si>
  <si>
    <t>50-1</t>
  </si>
  <si>
    <t>50-3</t>
  </si>
  <si>
    <t>50-22</t>
  </si>
  <si>
    <t>50-4</t>
  </si>
  <si>
    <t>50-5</t>
  </si>
  <si>
    <t>Délais de livraison</t>
  </si>
  <si>
    <t>Bon de commande n°</t>
  </si>
  <si>
    <t>Observations :</t>
  </si>
  <si>
    <t>Peinture</t>
  </si>
  <si>
    <t>Carrelage</t>
  </si>
  <si>
    <t>Formations Hygiène et Sécurité</t>
  </si>
  <si>
    <t>Bris et aléas</t>
  </si>
  <si>
    <t>Accessibilité Sécurité</t>
  </si>
  <si>
    <t>Secteur d'activité</t>
  </si>
  <si>
    <t>pour % prorata de TVA</t>
  </si>
  <si>
    <t>Mixte (Code 03 - 4,23%)</t>
  </si>
  <si>
    <t>D102</t>
  </si>
  <si>
    <t>FORMI</t>
  </si>
  <si>
    <t>20-2</t>
  </si>
  <si>
    <t>LOGISENS</t>
  </si>
  <si>
    <t>Logistique Enseignement</t>
  </si>
  <si>
    <t>REMPERSENS</t>
  </si>
  <si>
    <t>Rémunération Personnel Enseignant</t>
  </si>
  <si>
    <t>20-9</t>
  </si>
  <si>
    <t>DEPCOM</t>
  </si>
  <si>
    <t>Dépenses Pédagogiques Communes</t>
  </si>
  <si>
    <t>DEPCOMINT</t>
  </si>
  <si>
    <t>Intersemestre</t>
  </si>
  <si>
    <t>MOBINTETUD</t>
  </si>
  <si>
    <t>Mobilité Internationale Etudiante</t>
  </si>
  <si>
    <t>MOYENS</t>
  </si>
  <si>
    <t>10</t>
  </si>
  <si>
    <t>STAGES</t>
  </si>
  <si>
    <t>Visites de stages</t>
  </si>
  <si>
    <t>FORC</t>
  </si>
  <si>
    <t>FORCONTINU</t>
  </si>
  <si>
    <t>Formation Continue</t>
  </si>
  <si>
    <t>D105</t>
  </si>
  <si>
    <t>DOCI</t>
  </si>
  <si>
    <t>DOCFORM</t>
  </si>
  <si>
    <t>Documentation Formation  Initiale</t>
  </si>
  <si>
    <t>DOCFORM1</t>
  </si>
  <si>
    <t xml:space="preserve">Documentation UBO Aleph Sudoc </t>
  </si>
  <si>
    <t>DOCRE</t>
  </si>
  <si>
    <t xml:space="preserve">Documentation Recherche </t>
  </si>
  <si>
    <t>D106</t>
  </si>
  <si>
    <t>RELEC</t>
  </si>
  <si>
    <t>40-4</t>
  </si>
  <si>
    <t>CAPTMER</t>
  </si>
  <si>
    <t xml:space="preserve"> CAPTMER</t>
  </si>
  <si>
    <t>POETO</t>
  </si>
  <si>
    <t xml:space="preserve"> POETO</t>
  </si>
  <si>
    <t>IROMI</t>
  </si>
  <si>
    <t xml:space="preserve">IROMI </t>
  </si>
  <si>
    <t>SOPHIE</t>
  </si>
  <si>
    <t>MAGICMER</t>
  </si>
  <si>
    <t>MAGIC MERLIN</t>
  </si>
  <si>
    <t>HPELEC</t>
  </si>
  <si>
    <t xml:space="preserve"> HP Lab STICC Electronique</t>
  </si>
  <si>
    <t>PRECIPUTEL</t>
  </si>
  <si>
    <t>PRECIPUT Lab STICC Electronique</t>
  </si>
  <si>
    <t>REINF</t>
  </si>
  <si>
    <t>40-2</t>
  </si>
  <si>
    <t>HPINF</t>
  </si>
  <si>
    <t xml:space="preserve"> HP Lab STICC Informatique</t>
  </si>
  <si>
    <t>HPINFTRVXA</t>
  </si>
  <si>
    <t>Extension du CERV</t>
  </si>
  <si>
    <t>MEMORA</t>
  </si>
  <si>
    <t xml:space="preserve"> Memora</t>
  </si>
  <si>
    <t>VITAL</t>
  </si>
  <si>
    <t>INGREDIBLE</t>
  </si>
  <si>
    <t xml:space="preserve"> Ingredible</t>
  </si>
  <si>
    <t>SOMBRERO</t>
  </si>
  <si>
    <t xml:space="preserve"> Sombrero</t>
  </si>
  <si>
    <t>EVOBIOM</t>
  </si>
  <si>
    <t xml:space="preserve"> Evobiom</t>
  </si>
  <si>
    <t>MILES</t>
  </si>
  <si>
    <t>Miles</t>
  </si>
  <si>
    <t>ANTIMOINE</t>
  </si>
  <si>
    <t xml:space="preserve"> Antimoine</t>
  </si>
  <si>
    <t>PRECIPUTIN</t>
  </si>
  <si>
    <t xml:space="preserve">PRECIPUT Lab STICC Informatique </t>
  </si>
  <si>
    <t>IRDL</t>
  </si>
  <si>
    <t>40-3</t>
  </si>
  <si>
    <t>HPIRDL</t>
  </si>
  <si>
    <t>HP IRDL</t>
  </si>
  <si>
    <t>ECOMER</t>
  </si>
  <si>
    <t>ECOSYSMER</t>
  </si>
  <si>
    <t>DURABIMAT</t>
  </si>
  <si>
    <t>CCREMR</t>
  </si>
  <si>
    <t xml:space="preserve"> CCREM</t>
  </si>
  <si>
    <t>FATAMF</t>
  </si>
  <si>
    <t>COREC</t>
  </si>
  <si>
    <t>Dépenses  Communes</t>
  </si>
  <si>
    <t>PES</t>
  </si>
  <si>
    <t xml:space="preserve">Primes Enseignement Scientifique </t>
  </si>
  <si>
    <t>ADHESION</t>
  </si>
  <si>
    <t>Adhésions</t>
  </si>
  <si>
    <t>BCOMCOOP</t>
  </si>
  <si>
    <t>Coopération BCOM</t>
  </si>
  <si>
    <t>BCOM</t>
  </si>
  <si>
    <t>MAD BCOM</t>
  </si>
  <si>
    <t xml:space="preserve">DOC </t>
  </si>
  <si>
    <t>Documentation UBO</t>
  </si>
  <si>
    <t>40-5</t>
  </si>
  <si>
    <t>CONTLAB</t>
  </si>
  <si>
    <t xml:space="preserve">Contribution Laboratoires </t>
  </si>
  <si>
    <t>Indiquer le code de commande</t>
  </si>
  <si>
    <t>DESTINATIONS</t>
  </si>
  <si>
    <t>D102 FORC  FORCONTIN</t>
  </si>
  <si>
    <t>D102 FORMI DEPCOM</t>
  </si>
  <si>
    <t>Dépenses pédagogiques communes</t>
  </si>
  <si>
    <t>D102 FORMI DEPCOMINT</t>
  </si>
  <si>
    <t>D102 FORMI LOGISENS</t>
  </si>
  <si>
    <t>D102 FORMI MOBINTETU</t>
  </si>
  <si>
    <t>Mobilité internationale étudiante</t>
  </si>
  <si>
    <t>D102 FORMI MOYENS</t>
  </si>
  <si>
    <t>D102 FORMI REMPERSEN</t>
  </si>
  <si>
    <t>D102 FORMI STAGES</t>
  </si>
  <si>
    <t>D105 DOCI  DOCFORM</t>
  </si>
  <si>
    <t>Documentation Formation Initiale</t>
  </si>
  <si>
    <t>D105 DOCI  DOCFORM1</t>
  </si>
  <si>
    <t>Documentation UBO Aleph Sudoc</t>
  </si>
  <si>
    <t>D105 DOCRE DOCRE</t>
  </si>
  <si>
    <t>Documentation Recherche</t>
  </si>
  <si>
    <t>D106 COREC ADHESIONS</t>
  </si>
  <si>
    <t>ADHESIONS</t>
  </si>
  <si>
    <t>D106 COREC BCOMCOOP</t>
  </si>
  <si>
    <t>D106 COREC BCOMMAD</t>
  </si>
  <si>
    <t>BCOM Mise à disposition</t>
  </si>
  <si>
    <t>D106 COREC CONTLAB</t>
  </si>
  <si>
    <t>Contribution laboratoires</t>
  </si>
  <si>
    <t>D106 COREC DEPCOM</t>
  </si>
  <si>
    <t>Dépenses Communes</t>
  </si>
  <si>
    <t>D106 COREC DOCUBO</t>
  </si>
  <si>
    <t>D106 COREC PES</t>
  </si>
  <si>
    <t>Primes d'enseignement scientifique</t>
  </si>
  <si>
    <t>D106 IRDL  CCREM</t>
  </si>
  <si>
    <t>CCREM</t>
  </si>
  <si>
    <t>D106 IRDL  DURABIMAT</t>
  </si>
  <si>
    <t>D106 IRDL  ECOSYSMER</t>
  </si>
  <si>
    <t>D106 IRDL  FATAMF</t>
  </si>
  <si>
    <t>D106 IRDL  HPIRDL</t>
  </si>
  <si>
    <t>Hors Projet IRDL</t>
  </si>
  <si>
    <t>D106 REINF ANTIMOINE</t>
  </si>
  <si>
    <t>D106 REINF EVOBIOM</t>
  </si>
  <si>
    <t>D106 REINF HPINF</t>
  </si>
  <si>
    <t>Hors Projet LabStic Informatique</t>
  </si>
  <si>
    <t>D106 REINF HPINFTRVA</t>
  </si>
  <si>
    <t>D106 REINF INGREDIBL</t>
  </si>
  <si>
    <t>D106 REINF MEMORA</t>
  </si>
  <si>
    <t>D106 REINF MILES</t>
  </si>
  <si>
    <t>D106 REINF PRECIPUTI</t>
  </si>
  <si>
    <t>Préciput Lab STIC Informatique</t>
  </si>
  <si>
    <t>D106 REINF SOMBRERO</t>
  </si>
  <si>
    <t>D106 REINF VITAL</t>
  </si>
  <si>
    <t>D106 RELEC CAPTMER</t>
  </si>
  <si>
    <t>D106 RELEC HPELEC</t>
  </si>
  <si>
    <t>Hors Projet LabStic Electronique</t>
  </si>
  <si>
    <t>D106 RELEC IROMI</t>
  </si>
  <si>
    <t>D106 RELEC MAGICMER</t>
  </si>
  <si>
    <t>D106 RELEC POETO</t>
  </si>
  <si>
    <t>D106 RELEC PRECIPUTE</t>
  </si>
  <si>
    <t>Préciput LabStic Electronique</t>
  </si>
  <si>
    <t>D106 RELEC SOPHIE</t>
  </si>
  <si>
    <t>D106 SOURE COTHESES</t>
  </si>
  <si>
    <t>Co-tutelles Thèses</t>
  </si>
  <si>
    <t>D106 SOURE FEDER</t>
  </si>
  <si>
    <t>Montage projets européens</t>
  </si>
  <si>
    <t>D106 SOURE GRATIELEC</t>
  </si>
  <si>
    <t>Gratif. LABSTICELEC</t>
  </si>
  <si>
    <t>D106 SOURE GRATIFINF</t>
  </si>
  <si>
    <t>Gratif. LABSTIC INF</t>
  </si>
  <si>
    <t>D106 SOURE GRATIIRDL</t>
  </si>
  <si>
    <t>Gratif. IRDL</t>
  </si>
  <si>
    <t>D106 SOURE MOBINTELE</t>
  </si>
  <si>
    <t>Mobilité LabStic ELEC</t>
  </si>
  <si>
    <t>D106 SOURE MOBINTINF</t>
  </si>
  <si>
    <t>Mobilité  LABSTICINF</t>
  </si>
  <si>
    <t>D106 SOURE MOBINTIRD</t>
  </si>
  <si>
    <t>Mobilité  IRDL</t>
  </si>
  <si>
    <t>D106 SOURE PROJETINF</t>
  </si>
  <si>
    <t>Co-fin. LABSTICINF</t>
  </si>
  <si>
    <t>D106 SOURE PROJETIRD</t>
  </si>
  <si>
    <t>Co-fin. IRDL</t>
  </si>
  <si>
    <t>D106 SOURE THESES</t>
  </si>
  <si>
    <t>Théses</t>
  </si>
  <si>
    <t>D106 VALOR SATT</t>
  </si>
  <si>
    <t>Prestations SATT</t>
  </si>
  <si>
    <t>D114 ADAPT CHANTIER1</t>
  </si>
  <si>
    <t>Réaménagement WC 2ème étage</t>
  </si>
  <si>
    <t>D114 ADAPT CHANTIER2</t>
  </si>
  <si>
    <t>D114 ADAPT CHANTIER3</t>
  </si>
  <si>
    <t>Machine Traction IRDL</t>
  </si>
  <si>
    <t>D114 ADAPT CHANTIER4</t>
  </si>
  <si>
    <t>Désamiantage Tables</t>
  </si>
  <si>
    <t>D114 ADAPT CHANTIER5</t>
  </si>
  <si>
    <t>Bureau IRDL</t>
  </si>
  <si>
    <t>D114 ADAPT DEPCOM</t>
  </si>
  <si>
    <t>Dépenses communes</t>
  </si>
  <si>
    <t>D114 EFFIC ACTION1</t>
  </si>
  <si>
    <t>Etude thermique</t>
  </si>
  <si>
    <t>D114 EFFIC ACTION2</t>
  </si>
  <si>
    <t>Signalétique</t>
  </si>
  <si>
    <t>D114 EFFIC ENTPARC</t>
  </si>
  <si>
    <t>Entretien parc</t>
  </si>
  <si>
    <t>D114 MAINT ASSURANCE</t>
  </si>
  <si>
    <t>Assurances</t>
  </si>
  <si>
    <t>D114 MAINT CHANTIERA</t>
  </si>
  <si>
    <t>Toiture</t>
  </si>
  <si>
    <t>D114 MAINT CHANTIERB</t>
  </si>
  <si>
    <t>D114 MAINT CHANTIERC</t>
  </si>
  <si>
    <t>D114 MAINT CHANTIERD</t>
  </si>
  <si>
    <t>Porte Garage</t>
  </si>
  <si>
    <t>D114 MAINT CHANTIERE</t>
  </si>
  <si>
    <t>Nettoyage toit</t>
  </si>
  <si>
    <t>D114 MAINT CHANTIERF</t>
  </si>
  <si>
    <t>D114 MAINT CHANTIERG</t>
  </si>
  <si>
    <t>Rénovation VMC</t>
  </si>
  <si>
    <t>D114 MAINT CHANTIERH</t>
  </si>
  <si>
    <t>Rénovation logement</t>
  </si>
  <si>
    <t>D114 MAINT CHANTIERI</t>
  </si>
  <si>
    <t>Nettoyage VMC</t>
  </si>
  <si>
    <t>D114 MAINT CONTRATS</t>
  </si>
  <si>
    <t>Contrats d'entretien</t>
  </si>
  <si>
    <t>D114 MAINT DEPCOM</t>
  </si>
  <si>
    <t>D114 MAINT ENTRETIEN</t>
  </si>
  <si>
    <t>Fournitures Entretien</t>
  </si>
  <si>
    <t>D114 MAINT NETTOYAGE</t>
  </si>
  <si>
    <t>Contrat nettoyage</t>
  </si>
  <si>
    <t>D114 MAINT VIABILIS</t>
  </si>
  <si>
    <t>Viabilisation</t>
  </si>
  <si>
    <t>D115 ATTRA DEPCOM</t>
  </si>
  <si>
    <t>D115 ATTRA ENTEVENT</t>
  </si>
  <si>
    <t>Actions Evènementielles Entreprises</t>
  </si>
  <si>
    <t>D115 ATTRA ENTGALA</t>
  </si>
  <si>
    <t>Com. Entr. GALA</t>
  </si>
  <si>
    <t>D115 ATTRA ENTWEB</t>
  </si>
  <si>
    <t>Com. Entreprises Numérique WEB</t>
  </si>
  <si>
    <t>D115 ATTRA ETUDEVENT</t>
  </si>
  <si>
    <t>Actions Evènementielles Etudiants</t>
  </si>
  <si>
    <t>D115 ATTRA ETUDPRINT</t>
  </si>
  <si>
    <t>Com. Etud Print Offline</t>
  </si>
  <si>
    <t>D115 ATTRA ETUDPUB</t>
  </si>
  <si>
    <t>Pub/ Diff /Obj promotionnels</t>
  </si>
  <si>
    <t>D115 ATTRA ETUDWEB</t>
  </si>
  <si>
    <t>Com.Etudiants numérique WEB</t>
  </si>
  <si>
    <t>D115 DEPCO AUTO</t>
  </si>
  <si>
    <t>Parc automobile</t>
  </si>
  <si>
    <t>D115 DEPCO DEPCOM</t>
  </si>
  <si>
    <t>D115 DEPCO DEPLAC</t>
  </si>
  <si>
    <t>Déplacements hors formation</t>
  </si>
  <si>
    <t>D115 DEPCO FOURMOB</t>
  </si>
  <si>
    <t>Fournitures/Mobilier Bureau</t>
  </si>
  <si>
    <t>D115 DEPCO PTT</t>
  </si>
  <si>
    <t>Frais postaux Télécommunications</t>
  </si>
  <si>
    <t>D115 DEPCO RECEPT</t>
  </si>
  <si>
    <t>Réceptions</t>
  </si>
  <si>
    <t>D115 DEPCO REPRO</t>
  </si>
  <si>
    <t>Reprographie/Loc-maint UGAP</t>
  </si>
  <si>
    <t>D115 DEPCO REPROC</t>
  </si>
  <si>
    <t>Reprographie - consommables</t>
  </si>
  <si>
    <t>D115 GOUV  AGENTS</t>
  </si>
  <si>
    <t>Rém. Contractuels /MAD Directeur</t>
  </si>
  <si>
    <t>D115 GOUV  COMINT</t>
  </si>
  <si>
    <t>Communication interne</t>
  </si>
  <si>
    <t>D115 GOUV  CONSEILS</t>
  </si>
  <si>
    <t>Conseils</t>
  </si>
  <si>
    <t>D115 GOUV  DOCUM</t>
  </si>
  <si>
    <t>Documentation Adm/Tech</t>
  </si>
  <si>
    <t>D115 GOUV  FORMATION</t>
  </si>
  <si>
    <t>Formation Personnels</t>
  </si>
  <si>
    <t>D115 GOUV  QUALITE</t>
  </si>
  <si>
    <t>Démarche Qualité</t>
  </si>
  <si>
    <t>D115 GOUV  REFERENS</t>
  </si>
  <si>
    <t>Référentiel ens.hors stages</t>
  </si>
  <si>
    <t>D115 GOUV  SERVICES</t>
  </si>
  <si>
    <t>Structuration  services</t>
  </si>
  <si>
    <t>D115 GOUV  SIADM</t>
  </si>
  <si>
    <t>Système information administration</t>
  </si>
  <si>
    <t>D115 GOUV  SICRI</t>
  </si>
  <si>
    <t>Système Information CRI</t>
  </si>
  <si>
    <t>D115 SANTE H&amp;S</t>
  </si>
  <si>
    <t>Formations Hygiène et sécurité</t>
  </si>
  <si>
    <t>D115 SANTE SUMPS</t>
  </si>
  <si>
    <t>Médecine/Prévention/Pharmacie</t>
  </si>
  <si>
    <t>D115 STRAT ENTREPRIS</t>
  </si>
  <si>
    <t>Relations Entreprises</t>
  </si>
  <si>
    <t>D115 STRAT ETUDWEB</t>
  </si>
  <si>
    <t>Com. Etud.Numérique Web</t>
  </si>
  <si>
    <t>D115 STRAT INTERNATI</t>
  </si>
  <si>
    <t>Relations Internationales</t>
  </si>
  <si>
    <t>D115 STRAT JEREE</t>
  </si>
  <si>
    <t>Journée Entreprises</t>
  </si>
  <si>
    <t>D115 STRAT PARTENAR</t>
  </si>
  <si>
    <t>Partenariat institutionnel</t>
  </si>
  <si>
    <t>D203 ETUD  ASSOC</t>
  </si>
  <si>
    <t>Associations étudiantes</t>
  </si>
  <si>
    <t>D203 ETUD  SOCIAL</t>
  </si>
  <si>
    <t>Actions sociales</t>
  </si>
  <si>
    <t>D203 ETUD  SPORTCULT</t>
  </si>
  <si>
    <t>Activités sportives et culturelles</t>
  </si>
  <si>
    <t>D203 ETUD  SUMPS</t>
  </si>
  <si>
    <t>Médecine préventive Etudiants</t>
  </si>
  <si>
    <t>Formation Continue - D102 FORC  FORCONTIN</t>
  </si>
  <si>
    <t>Dépenses pédagogiques communes - D102 FORMI DEPCOM</t>
  </si>
  <si>
    <t>Intersemestre - D102 FORMI DEPCOMINT</t>
  </si>
  <si>
    <t>Logistique Enseignement - D102 FORMI LOGISENS</t>
  </si>
  <si>
    <t>Mobilité internationale étudiante - D102 FORMI MOBINTETU</t>
  </si>
  <si>
    <t>Moyens d'enseignement - D102 FORMI MOYENS</t>
  </si>
  <si>
    <t>Rémunération Personnel Enseignant - D102 FORMI REMPERSEN</t>
  </si>
  <si>
    <t>Visites de stages - D102 FORMI STAGES</t>
  </si>
  <si>
    <t>Documentation Formation Initiale - D105 DOCI  DOCFORM</t>
  </si>
  <si>
    <t>Documentation UBO Aleph Sudoc - D105 DOCI  DOCFORM1</t>
  </si>
  <si>
    <t>Documentation Recherche - D105 DOCRE DOCRE</t>
  </si>
  <si>
    <t>ADHESIONS - D106 COREC ADHESIONS</t>
  </si>
  <si>
    <t>Coopération BCOM - D106 COREC BCOMCOOP</t>
  </si>
  <si>
    <t>BCOM Mise à disposition - D106 COREC BCOMMAD</t>
  </si>
  <si>
    <t>Contribution laboratoires - D106 COREC CONTLAB</t>
  </si>
  <si>
    <t>Dépenses Communes - D106 COREC DEPCOM</t>
  </si>
  <si>
    <t>Documentation UBO - D106 COREC DOCUBO</t>
  </si>
  <si>
    <t>Primes d'enseignement scientifique - D106 COREC PES</t>
  </si>
  <si>
    <t>CCREM - D106 IRDL  CCREM</t>
  </si>
  <si>
    <t>DURABIMAT - D106 IRDL  DURABIMAT</t>
  </si>
  <si>
    <t>ECOSYSMER - D106 IRDL  ECOSYSMER</t>
  </si>
  <si>
    <t>FATAMF - D106 IRDL  FATAMF</t>
  </si>
  <si>
    <t>Hors Projet IRDL - D106 IRDL  HPIRDL</t>
  </si>
  <si>
    <t>ANTIMOINE - D106 REINF ANTIMOINE</t>
  </si>
  <si>
    <t>EVOBIOM - D106 REINF EVOBIOM</t>
  </si>
  <si>
    <t>Hors Projet LabStic Informatique - D106 REINF HPINF</t>
  </si>
  <si>
    <t>Extension du CERV - D106 REINF HPINFTRVA</t>
  </si>
  <si>
    <t>INGREDIBLE - D106 REINF INGREDIBL</t>
  </si>
  <si>
    <t>MEMORA - D106 REINF MEMORA</t>
  </si>
  <si>
    <t>MILES - D106 REINF MILES</t>
  </si>
  <si>
    <t>Préciput Lab STIC Informatique - D106 REINF PRECIPUTI</t>
  </si>
  <si>
    <t>SOMBRERO - D106 REINF SOMBRERO</t>
  </si>
  <si>
    <t>VITAL - D106 REINF VITAL</t>
  </si>
  <si>
    <t>CAPTMER - D106 RELEC CAPTMER</t>
  </si>
  <si>
    <t>Hors Projet LabStic Electronique - D106 RELEC HPELEC</t>
  </si>
  <si>
    <t>IROMI - D106 RELEC IROMI</t>
  </si>
  <si>
    <t>MAGIC MERLIN - D106 RELEC MAGICMER</t>
  </si>
  <si>
    <t>POETO - D106 RELEC POETO</t>
  </si>
  <si>
    <t>Préciput LabStic Electronique - D106 RELEC PRECIPUTE</t>
  </si>
  <si>
    <t>SOPHIE - D106 RELEC SOPHIE</t>
  </si>
  <si>
    <t>Co-tutelles Thèses - D106 SOURE COTHESES</t>
  </si>
  <si>
    <t>Montage projets européens - D106 SOURE FEDER</t>
  </si>
  <si>
    <t>Gratif. LABSTICELEC - D106 SOURE GRATIELEC</t>
  </si>
  <si>
    <t>Gratif. LABSTIC INF - D106 SOURE GRATIFINF</t>
  </si>
  <si>
    <t>Gratif. IRDL - D106 SOURE GRATIIRDL</t>
  </si>
  <si>
    <t>Mobilité LabStic ELEC - D106 SOURE MOBINTELE</t>
  </si>
  <si>
    <t>Mobilité  LABSTICINF - D106 SOURE MOBINTINF</t>
  </si>
  <si>
    <t>Mobilité  IRDL - D106 SOURE MOBINTIRD</t>
  </si>
  <si>
    <t>Co-fin. LABSTICINF - D106 SOURE PROJETINF</t>
  </si>
  <si>
    <t>Co-fin. IRDL - D106 SOURE PROJETIRD</t>
  </si>
  <si>
    <t>Théses - D106 SOURE THESES</t>
  </si>
  <si>
    <t>Prestations SATT - D106 VALOR SATT</t>
  </si>
  <si>
    <t>Réaménagement WC 2ème étage - D114 ADAPT CHANTIER1</t>
  </si>
  <si>
    <t>Accessibilité Sécurité - D114 ADAPT CHANTIER2</t>
  </si>
  <si>
    <t>Machine Traction IRDL - D114 ADAPT CHANTIER3</t>
  </si>
  <si>
    <t>Désamiantage Tables - D114 ADAPT CHANTIER4</t>
  </si>
  <si>
    <t>Bureau IRDL - D114 ADAPT CHANTIER5</t>
  </si>
  <si>
    <t>Dépenses communes - D114 ADAPT DEPCOM</t>
  </si>
  <si>
    <t>Etude thermique - D114 EFFIC ACTION1</t>
  </si>
  <si>
    <t>Signalétique - D114 EFFIC ACTION2</t>
  </si>
  <si>
    <t>Entretien parc - D114 EFFIC ENTPARC</t>
  </si>
  <si>
    <t>Assurances - D114 MAINT ASSURANCE</t>
  </si>
  <si>
    <t>Toiture - D114 MAINT CHANTIERA</t>
  </si>
  <si>
    <t>Carrelage - D114 MAINT CHANTIERB</t>
  </si>
  <si>
    <t>Peinture - D114 MAINT CHANTIERC</t>
  </si>
  <si>
    <t>Porte Garage - D114 MAINT CHANTIERD</t>
  </si>
  <si>
    <t>Nettoyage toit - D114 MAINT CHANTIERE</t>
  </si>
  <si>
    <t>Bris et aléas - D114 MAINT CHANTIERF</t>
  </si>
  <si>
    <t>Rénovation VMC - D114 MAINT CHANTIERG</t>
  </si>
  <si>
    <t>Rénovation logement - D114 MAINT CHANTIERH</t>
  </si>
  <si>
    <t>Nettoyage VMC - D114 MAINT CHANTIERI</t>
  </si>
  <si>
    <t>Contrats d'entretien - D114 MAINT CONTRATS</t>
  </si>
  <si>
    <t>Dépenses communes - D114 MAINT DEPCOM</t>
  </si>
  <si>
    <t>Fournitures Entretien - D114 MAINT ENTRETIEN</t>
  </si>
  <si>
    <t>Contrat nettoyage - D114 MAINT NETTOYAGE</t>
  </si>
  <si>
    <t>Viabilisation - D114 MAINT VIABILIS</t>
  </si>
  <si>
    <t>Dépenses communes - D115 ATTRA DEPCOM</t>
  </si>
  <si>
    <t>Actions Evènementielles Entreprises - D115 ATTRA ENTEVENT</t>
  </si>
  <si>
    <t>Com. Entr. GALA - D115 ATTRA ENTGALA</t>
  </si>
  <si>
    <t>Com. Entreprises Numérique WEB - D115 ATTRA ENTWEB</t>
  </si>
  <si>
    <t>Actions Evènementielles Etudiants - D115 ATTRA ETUDEVENT</t>
  </si>
  <si>
    <t>Com. Etud Print Offline - D115 ATTRA ETUDPRINT</t>
  </si>
  <si>
    <t>Pub/ Diff /Obj promotionnels - D115 ATTRA ETUDPUB</t>
  </si>
  <si>
    <t>Com.Etudiants numérique WEB - D115 ATTRA ETUDWEB</t>
  </si>
  <si>
    <t>Parc automobile - D115 DEPCO AUTO</t>
  </si>
  <si>
    <t>Dépenses communes - D115 DEPCO DEPCOM</t>
  </si>
  <si>
    <t>Déplacements hors formation - D115 DEPCO DEPLAC</t>
  </si>
  <si>
    <t>Fournitures/Mobilier Bureau - D115 DEPCO FOURMOB</t>
  </si>
  <si>
    <t>Frais postaux Télécommunications - D115 DEPCO PTT</t>
  </si>
  <si>
    <t>Réceptions - D115 DEPCO RECEPT</t>
  </si>
  <si>
    <t>Reprographie/Loc-maint UGAP - D115 DEPCO REPRO</t>
  </si>
  <si>
    <t>Reprographie - consommables - D115 DEPCO REPROC</t>
  </si>
  <si>
    <t>Rém. Contractuels /MAD Directeur - D115 GOUV  AGENTS</t>
  </si>
  <si>
    <t>Communication interne - D115 GOUV  COMINT</t>
  </si>
  <si>
    <t>Conseils - D115 GOUV  CONSEILS</t>
  </si>
  <si>
    <t>Documentation Adm/Tech - D115 GOUV  DOCUM</t>
  </si>
  <si>
    <t>Formation Personnels - D115 GOUV  FORMATION</t>
  </si>
  <si>
    <t>Démarche Qualité - D115 GOUV  QUALITE</t>
  </si>
  <si>
    <t>Référentiel ens.hors stages - D115 GOUV  REFERENS</t>
  </si>
  <si>
    <t>Structuration  services - D115 GOUV  SERVICES</t>
  </si>
  <si>
    <t>Système information administration - D115 GOUV  SIADM</t>
  </si>
  <si>
    <t>Système Information CRI - D115 GOUV  SICRI</t>
  </si>
  <si>
    <t>Formations Hygiène et sécurité - D115 SANTE H&amp;S</t>
  </si>
  <si>
    <t>Médecine/Prévention/Pharmacie - D115 SANTE SUMPS</t>
  </si>
  <si>
    <t>Relations Entreprises - D115 STRAT ENTREPRIS</t>
  </si>
  <si>
    <t>Com. Etud.Numérique Web - D115 STRAT ETUDWEB</t>
  </si>
  <si>
    <t>Relations Internationales - D115 STRAT INTERNATI</t>
  </si>
  <si>
    <t>Journée Entreprises - D115 STRAT JEREE</t>
  </si>
  <si>
    <t>Partenariat institutionnel - D115 STRAT PARTENAR</t>
  </si>
  <si>
    <t>Associations étudiantes - D203 ETUD  ASSOC</t>
  </si>
  <si>
    <t>Actions sociales - D203 ETUD  SOCIAL</t>
  </si>
  <si>
    <t>Activités sportives et culturelles - D203 ETUD  SPORTCULT</t>
  </si>
  <si>
    <t>Médecine préventive Etudiants - D203 ETUD  SUMPS</t>
  </si>
  <si>
    <t>D102.FORMATION.INITIALE.ET.CONTINUE</t>
  </si>
  <si>
    <t>D105.BIBLIOTHEQUE.ET.DOCUMENTATION</t>
  </si>
  <si>
    <t>D106.RECH.COORDINATION.RECHERCHE</t>
  </si>
  <si>
    <t>D106.RECH.I.R.D.L.</t>
  </si>
  <si>
    <t>D106.RECH.LAB-STICC.ELECTRONIQUE</t>
  </si>
  <si>
    <t>D106.RECH.LAB-STICC.INFORMATIQUE</t>
  </si>
  <si>
    <t>D106.RECH.SOUTIEN.RECHERCHE</t>
  </si>
  <si>
    <t>D106.RECH.VALORISATION</t>
  </si>
  <si>
    <t>D114.IMMOBILIER.ADAPTATION.DES.LOCAUX</t>
  </si>
  <si>
    <t>D114.IMMOBILIER.EFFICIENCE.DU.PARC.IMMOBILIER</t>
  </si>
  <si>
    <t>D114.IMMOBILIER.MAINTIEN.EN.ETAT.DES.LOCAUX</t>
  </si>
  <si>
    <t>D115.PILOTAGE.SUPPORT.DEPENSES.COMMUNES</t>
  </si>
  <si>
    <t>D115.PILOTAGE.SUPPORT.DEVELOPPEMENT.DE.L'ATTRACTIVITE</t>
  </si>
  <si>
    <t>D115.PILOTAGE.SUPPORT.GOUVERNANCE</t>
  </si>
  <si>
    <t>D115.PILOTAGE.SUPPORT.SANTE.ET.SECURITE.AU.TRAVAIL</t>
  </si>
  <si>
    <t>D115.PILOTAGE.SUPPORT.STRATEGIE.PARTENARIALE</t>
  </si>
  <si>
    <t>D115.PILOTAGE.SUPPORT.DEVELOPPEMENT.DE.L_ATTRACTIVITE</t>
  </si>
  <si>
    <t>D106.RECH.LAB_STICC.ELECTRONIQUE</t>
  </si>
  <si>
    <t>D106.RECH.LAB_STICC.INFORMATIQUE</t>
  </si>
  <si>
    <t>MOBINTINF</t>
  </si>
  <si>
    <t>Mob. Inter. LABSTICINF</t>
  </si>
  <si>
    <t>MOBINTIRDL</t>
  </si>
  <si>
    <t>Mob. Inter. IRDL</t>
  </si>
  <si>
    <t>MOBINTELEC</t>
  </si>
  <si>
    <t>Mob. Inter. LABSTICELEC</t>
  </si>
  <si>
    <t>40-1</t>
  </si>
  <si>
    <t>THESES</t>
  </si>
  <si>
    <t>Soutenances de thèses</t>
  </si>
  <si>
    <t>PROJETSINF</t>
  </si>
  <si>
    <t>CO-Financement de projets Lab INF</t>
  </si>
  <si>
    <t>PROJETSIRDL</t>
  </si>
  <si>
    <t>CO-Financement de projets Lab IRDL</t>
  </si>
  <si>
    <t>GRATIFINF</t>
  </si>
  <si>
    <t>Gratifications stagiaires Lab INF</t>
  </si>
  <si>
    <t>GRATIFIRDL</t>
  </si>
  <si>
    <t>Gratifications stagiaires Lab IRDL</t>
  </si>
  <si>
    <t>GRATIFELEC</t>
  </si>
  <si>
    <t>Gratifications stagiaires  Lab Elec</t>
  </si>
  <si>
    <t>FEDER</t>
  </si>
  <si>
    <t>Montage de projets européens</t>
  </si>
  <si>
    <t>COTHESES</t>
  </si>
  <si>
    <t>Co-tutelles de thèses</t>
  </si>
  <si>
    <t>40-6</t>
  </si>
  <si>
    <t>SATT</t>
  </si>
  <si>
    <t xml:space="preserve">Dépenses obligatoires </t>
  </si>
  <si>
    <t>Nettoyage</t>
  </si>
  <si>
    <t xml:space="preserve">Contrat de nettoyage </t>
  </si>
  <si>
    <t>CONTRATS</t>
  </si>
  <si>
    <t xml:space="preserve">Contrats d'entretien </t>
  </si>
  <si>
    <t>CHANTIERA</t>
  </si>
  <si>
    <t xml:space="preserve">Toiture </t>
  </si>
  <si>
    <t>CHANTIERB</t>
  </si>
  <si>
    <t xml:space="preserve">Carrelage </t>
  </si>
  <si>
    <t>CHANTIERC</t>
  </si>
  <si>
    <t xml:space="preserve">Peinture </t>
  </si>
  <si>
    <t>CHANTIERD</t>
  </si>
  <si>
    <t xml:space="preserve">Porte garage </t>
  </si>
  <si>
    <t>CHANTIERE</t>
  </si>
  <si>
    <t>CHANTIERF</t>
  </si>
  <si>
    <t>CHANTIERG</t>
  </si>
  <si>
    <t>CHANTIERH</t>
  </si>
  <si>
    <t>CHANTIERI</t>
  </si>
  <si>
    <t xml:space="preserve">Nettoyage VMC </t>
  </si>
  <si>
    <t>VIABILIS</t>
  </si>
  <si>
    <t>ENTRETIEN</t>
  </si>
  <si>
    <t>Fournitures d'entretien</t>
  </si>
  <si>
    <t>ASSURANCES</t>
  </si>
  <si>
    <t xml:space="preserve">Assurances </t>
  </si>
  <si>
    <t>CHANTIER1</t>
  </si>
  <si>
    <t xml:space="preserve">Réaménagement WC 2ème étage </t>
  </si>
  <si>
    <t>CHANTIER2</t>
  </si>
  <si>
    <t xml:space="preserve">Accessibilité Sécurité </t>
  </si>
  <si>
    <t>CHANTIER3</t>
  </si>
  <si>
    <t>CHANTIER4</t>
  </si>
  <si>
    <t xml:space="preserve">Désamiantage des tables </t>
  </si>
  <si>
    <t>CHANTIER5</t>
  </si>
  <si>
    <t xml:space="preserve">Dépenses communes </t>
  </si>
  <si>
    <t>ACTION 1</t>
  </si>
  <si>
    <t>ACTION 2</t>
  </si>
  <si>
    <t>ENTPARC</t>
  </si>
  <si>
    <t xml:space="preserve">Entretien parc </t>
  </si>
  <si>
    <t>ENTREPRISE</t>
  </si>
  <si>
    <t>Relations  Entreprises</t>
  </si>
  <si>
    <t>JEREE</t>
  </si>
  <si>
    <t>Journée entreprises</t>
  </si>
  <si>
    <t>INTERNATIO</t>
  </si>
  <si>
    <t xml:space="preserve">Relations  Internationales </t>
  </si>
  <si>
    <t>PARTENARIA</t>
  </si>
  <si>
    <t xml:space="preserve">Partenariat institutionnel </t>
  </si>
  <si>
    <t>ETUDWEB</t>
  </si>
  <si>
    <t>Comm. étudiants numérique WEB</t>
  </si>
  <si>
    <t>ETUDPUB</t>
  </si>
  <si>
    <t>Publicité Diffusion-Objets Promotionnels</t>
  </si>
  <si>
    <t>ETUDDEPCOM</t>
  </si>
  <si>
    <t xml:space="preserve">Dépenses Communes </t>
  </si>
  <si>
    <t>ETUDPRINT</t>
  </si>
  <si>
    <t xml:space="preserve">Print offline </t>
  </si>
  <si>
    <t>ETUDEVENT</t>
  </si>
  <si>
    <t>Actions Evènementielles</t>
  </si>
  <si>
    <t>ENTWEB</t>
  </si>
  <si>
    <t>Comm. Entreprises numérique WEB</t>
  </si>
  <si>
    <t>ENTEVENT</t>
  </si>
  <si>
    <t>Comm. Entreprises Evénements</t>
  </si>
  <si>
    <t>ENTGALA</t>
  </si>
  <si>
    <t>Comm.  Entreprises GALA</t>
  </si>
  <si>
    <t>QUALITE</t>
  </si>
  <si>
    <t>AGENTS</t>
  </si>
  <si>
    <t>Rémunération Agents contractuels/MAD BONE</t>
  </si>
  <si>
    <t>CONSEILS</t>
  </si>
  <si>
    <t xml:space="preserve">Conseils </t>
  </si>
  <si>
    <t>SIADM</t>
  </si>
  <si>
    <t>Système d'information  Administration</t>
  </si>
  <si>
    <t>SICRI</t>
  </si>
  <si>
    <t>Système d'information CRI</t>
  </si>
  <si>
    <t>REFERENS</t>
  </si>
  <si>
    <t>Référentiel Enseignant (hors stages)</t>
  </si>
  <si>
    <t>SERVICES</t>
  </si>
  <si>
    <t xml:space="preserve">Structuration des services </t>
  </si>
  <si>
    <t>DOCUM</t>
  </si>
  <si>
    <t>Documentation adm et technique</t>
  </si>
  <si>
    <t>50</t>
  </si>
  <si>
    <t>COMINT</t>
  </si>
  <si>
    <t xml:space="preserve">Communication interne </t>
  </si>
  <si>
    <t>FORMATION</t>
  </si>
  <si>
    <t xml:space="preserve">Formation des personnels </t>
  </si>
  <si>
    <t>SUMPS</t>
  </si>
  <si>
    <t>Médecine de prévention et pharmacie</t>
  </si>
  <si>
    <t>H&amp;S</t>
  </si>
  <si>
    <t>REPRO</t>
  </si>
  <si>
    <t>Reprographie - Location/maintenance UGAP</t>
  </si>
  <si>
    <t xml:space="preserve">Reprographie - Consommables </t>
  </si>
  <si>
    <t>DEPLAC</t>
  </si>
  <si>
    <t>Déplacements  (hors formation)</t>
  </si>
  <si>
    <t>FOURMOB</t>
  </si>
  <si>
    <t xml:space="preserve">Fournitures et mobilier de bureau </t>
  </si>
  <si>
    <t>AUTO</t>
  </si>
  <si>
    <t>PTT</t>
  </si>
  <si>
    <t>Frais postaux et télécommunications</t>
  </si>
  <si>
    <t>RECEP</t>
  </si>
  <si>
    <t>Frais de réceptions</t>
  </si>
  <si>
    <t>Médecine préventive étudiants</t>
  </si>
  <si>
    <t>ASSOC</t>
  </si>
  <si>
    <t xml:space="preserve">Associations étudiantes </t>
  </si>
  <si>
    <t>SPORTCUL</t>
  </si>
  <si>
    <t xml:space="preserve">Activités sportives et culturelles </t>
  </si>
  <si>
    <t>SOC</t>
  </si>
  <si>
    <t xml:space="preserve">Actions sociales </t>
  </si>
  <si>
    <t>GPU ELINT</t>
  </si>
  <si>
    <t>STDI</t>
  </si>
  <si>
    <t xml:space="preserve">STAGOPREDICT </t>
  </si>
  <si>
    <t>D114</t>
  </si>
  <si>
    <t>D115</t>
  </si>
  <si>
    <t xml:space="preserve">D115 </t>
  </si>
  <si>
    <t>D203</t>
  </si>
  <si>
    <t>Renseigner le secteur d'activité</t>
  </si>
  <si>
    <t>SACD GPU ELINT - D106 REINF GPU ELINT</t>
  </si>
  <si>
    <t>SACD STAGO PREDICT - D106 REINF STAGOPRED</t>
  </si>
  <si>
    <t>SACD STDI - D106 REINF STDI</t>
  </si>
  <si>
    <t>SACD CAPTMER - D106 RELEC CAPTMER</t>
  </si>
  <si>
    <t>Mobilité Internationale étudiante</t>
  </si>
  <si>
    <t>SOURE</t>
  </si>
  <si>
    <t>VALOR</t>
  </si>
  <si>
    <t>ADAPT</t>
  </si>
  <si>
    <t>EFFIC</t>
  </si>
  <si>
    <t>MAINT</t>
  </si>
  <si>
    <t>ATTRA</t>
  </si>
  <si>
    <t>DEPCO</t>
  </si>
  <si>
    <t>GOUV</t>
  </si>
  <si>
    <t>SANTE</t>
  </si>
  <si>
    <t>STRAT</t>
  </si>
  <si>
    <t xml:space="preserve">ETUD </t>
  </si>
  <si>
    <t>ETUD</t>
  </si>
  <si>
    <t>SACD</t>
  </si>
  <si>
    <t>Serv.10</t>
  </si>
  <si>
    <t>Serv.10-3</t>
  </si>
  <si>
    <t>Serv.10-4</t>
  </si>
  <si>
    <t>Serv.20-2</t>
  </si>
  <si>
    <t>Serv.20-7</t>
  </si>
  <si>
    <t>Serv.20-8</t>
  </si>
  <si>
    <t>Serv.20-9</t>
  </si>
  <si>
    <t>Serv.30-1</t>
  </si>
  <si>
    <t>Serv.30-2</t>
  </si>
  <si>
    <t>Serv.40</t>
  </si>
  <si>
    <t>Serv.40-1</t>
  </si>
  <si>
    <t>Serv.40-2</t>
  </si>
  <si>
    <t>Serv.40-3</t>
  </si>
  <si>
    <t>Serv.40-4</t>
  </si>
  <si>
    <t>Serv.40-5</t>
  </si>
  <si>
    <t>Serv.40-6</t>
  </si>
  <si>
    <t>Serv.50</t>
  </si>
  <si>
    <t>Serv.50-1</t>
  </si>
  <si>
    <t>Serv.50-22</t>
  </si>
  <si>
    <t>Serv.50-3</t>
  </si>
  <si>
    <t>Serv.50-4</t>
  </si>
  <si>
    <t>Serv.50-5</t>
  </si>
  <si>
    <t>Serv.10.3</t>
  </si>
  <si>
    <t>Serv.10.4</t>
  </si>
  <si>
    <t>Serv.20.2</t>
  </si>
  <si>
    <t>Serv.20.7</t>
  </si>
  <si>
    <t>Serv.20.8</t>
  </si>
  <si>
    <t>Serv.20.9</t>
  </si>
  <si>
    <t>Serv.30.1</t>
  </si>
  <si>
    <t>Serv.30.2</t>
  </si>
  <si>
    <t>Serv.40.1</t>
  </si>
  <si>
    <t>Serv.40.2</t>
  </si>
  <si>
    <t>Serv.40.3</t>
  </si>
  <si>
    <t>Serv.40.4</t>
  </si>
  <si>
    <t>Serv.40.5</t>
  </si>
  <si>
    <t>Serv.40.6</t>
  </si>
  <si>
    <t>Serv.50.1</t>
  </si>
  <si>
    <t>Serv.50.22</t>
  </si>
  <si>
    <t>Serv.50.3</t>
  </si>
  <si>
    <t>Serv.50.4</t>
  </si>
  <si>
    <t>Serv.50.5</t>
  </si>
  <si>
    <t>Choisir</t>
  </si>
  <si>
    <t>D203.SANTE.ASSO.SPORT.CULTURE</t>
  </si>
  <si>
    <t>%</t>
  </si>
  <si>
    <t>OUI</t>
  </si>
  <si>
    <t>NON</t>
  </si>
  <si>
    <t>Double imputation</t>
  </si>
  <si>
    <t>Vérif. Code 1</t>
  </si>
  <si>
    <t>Vérif. Code 2</t>
  </si>
  <si>
    <t>1)</t>
  </si>
  <si>
    <t>a</t>
  </si>
  <si>
    <t>b</t>
  </si>
  <si>
    <t>Actions Evénementielles Entreprises - D115 ATTRA ENTEVENT</t>
  </si>
  <si>
    <t>Actions Evénementielles Etudiants - D115 ATTRA ETUDEVENT</t>
  </si>
  <si>
    <t>Sélectionner la destination (menu déroulant)</t>
  </si>
  <si>
    <t>2)</t>
  </si>
  <si>
    <t>AIDE Code</t>
  </si>
  <si>
    <t>Destination (1) - Code (2)</t>
  </si>
  <si>
    <t>AIDE</t>
  </si>
  <si>
    <t xml:space="preserve">Destination </t>
  </si>
  <si>
    <t>[début du libellé correspondant]</t>
  </si>
  <si>
    <t xml:space="preserve">   Retrouver un code et une destination à partir de l'ancien service (menus déroulants)</t>
  </si>
  <si>
    <r>
      <rPr>
        <sz val="8"/>
        <color rgb="FFFF9900"/>
        <rFont val="Arial Black"/>
        <family val="2"/>
      </rPr>
      <t xml:space="preserve">1) </t>
    </r>
    <r>
      <rPr>
        <sz val="8"/>
        <color theme="0"/>
        <rFont val="Arial Black"/>
        <family val="2"/>
      </rPr>
      <t xml:space="preserve">Service </t>
    </r>
  </si>
  <si>
    <r>
      <rPr>
        <sz val="8"/>
        <color rgb="FFFF9900"/>
        <rFont val="Arial Black"/>
        <family val="2"/>
      </rPr>
      <t xml:space="preserve">2) </t>
    </r>
    <r>
      <rPr>
        <sz val="8"/>
        <color theme="0"/>
        <rFont val="Arial Black"/>
        <family val="2"/>
      </rPr>
      <t xml:space="preserve">Code </t>
    </r>
  </si>
  <si>
    <t>Double code</t>
  </si>
  <si>
    <t>Supprimer avant de choisir un nouveau service</t>
  </si>
  <si>
    <r>
      <t>Puis le code (menu déroulant) "</t>
    </r>
    <r>
      <rPr>
        <b/>
        <sz val="8"/>
        <color rgb="FF002060"/>
        <rFont val="Arial Narrow"/>
        <family val="2"/>
      </rPr>
      <t>Libellé code - CODE</t>
    </r>
    <r>
      <rPr>
        <i/>
        <sz val="9"/>
        <color rgb="FF002060"/>
        <rFont val="Segoe UI"/>
        <family val="2"/>
      </rPr>
      <t>"</t>
    </r>
  </si>
  <si>
    <t xml:space="preserve"> Secteur d'activité  </t>
  </si>
  <si>
    <t>Recherche valorisable (Code 02 - 100%)</t>
  </si>
  <si>
    <t>Autres dépenses (Code 01 - 0%)</t>
  </si>
  <si>
    <t>Nom :</t>
  </si>
  <si>
    <t>Hors Projet LabSticc Informatique - D106 REINF HPINF</t>
  </si>
  <si>
    <t>Préciput Lab STICC Informatique - D106 REINF PRECIPUTI</t>
  </si>
  <si>
    <t>Hors Projet LabSticc Electronique - D106 RELEC HPELEC</t>
  </si>
  <si>
    <t>Préciput LabSticc Electronique - D106 RELEC PRECIPUTE</t>
  </si>
  <si>
    <t>Gratif. LABSTICCELEC - D106 SOURE GRATIELEC</t>
  </si>
  <si>
    <t>Gratif. LABSTICC INF - D106 SOURE GRATIFINF</t>
  </si>
  <si>
    <t>Mobilité LabSticc ELEC - D106 SOURE MOBINTELE</t>
  </si>
  <si>
    <t>Mobilité  LABSTICCINF - D106 SOURE MOBINTINF</t>
  </si>
  <si>
    <t>Co-fin. LABSTICCINF - D106 SOURE PROJETINF</t>
  </si>
  <si>
    <t>Thèses - D106 SOURE THESES</t>
  </si>
  <si>
    <t>Engagement pluri-annuel</t>
  </si>
  <si>
    <t>Mobilités - Saisir l'ancien n° de service du labo pour obtenir le code</t>
  </si>
  <si>
    <t>HEMARINA1</t>
  </si>
  <si>
    <t>SACD HEMARINA1 - D106 IRDL HEMARINA1</t>
  </si>
  <si>
    <t>SACD ARKEA - D106 REINF ARKEA</t>
  </si>
  <si>
    <t>SACD MICROMEGA 2016 - D106 IRDL MICROMEGA 2016</t>
  </si>
  <si>
    <t>Date de mise à jour du document : 3 mars 2017</t>
  </si>
  <si>
    <t>STRATEGIC - D106 REINF STRATEGIC</t>
  </si>
  <si>
    <t>RS Components</t>
  </si>
  <si>
    <t>08 25 03 40 34</t>
  </si>
  <si>
    <t>Bouton poussoir, momentané, 2A, 24Vcc, Blanc, Montage panneau, REF : 1212C White</t>
  </si>
  <si>
    <t>électro-aimant linéaire Mecalectro 12 V c.c., course6mm, force 1N 27 x 22 x 20mm (modèle poussant, avec ressort de rappel) REF : 8.M11 AA 62 12 VCC 100%</t>
  </si>
  <si>
    <t>Cartouche fusible RS PRO, 5A, 5x20mm, Type T, 250V c.a.</t>
  </si>
  <si>
    <t>119-2908</t>
  </si>
  <si>
    <t>307-3382</t>
  </si>
  <si>
    <t>563-693</t>
  </si>
  <si>
    <t>Fil de cuivre 0,007mm² Block 38 AWG Mono conducteur diamètre 0,1mm, longueur 1144m</t>
  </si>
  <si>
    <t>337-7088</t>
  </si>
  <si>
    <t>Module de relais d'interface 12V c.c., 4 RT, montage Rail DIN, 58 Series</t>
  </si>
  <si>
    <t>623-7309</t>
  </si>
  <si>
    <t>Prise d'alimentation CC, 5,0A, Montage panneau, 12V 21,3mm</t>
  </si>
  <si>
    <t>487-832</t>
  </si>
  <si>
    <t>conduit souple flexible, plastique, diamètre nominal 10mm, indice IP55</t>
  </si>
  <si>
    <t>429-688</t>
  </si>
  <si>
    <t>Porte fusible à montage sur panneau, RS PRO, pour fusible 5x20mm 10 A</t>
  </si>
  <si>
    <t>188-4630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</si>
</sst>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* #,##0.00\ &quot;€&quot;_-;\-* #,##0.00\ &quot;€&quot;_-;_-* &quot;-&quot;??\ &quot;€&quot;_-;_-@_-"/>
    <numFmt numFmtId="164" formatCode="#,##0.00\ &quot;€&quot;"/>
    <numFmt numFmtId="165" formatCode="0#&quot; &quot;##&quot; &quot;##&quot; &quot;##&quot; &quot;##"/>
    <numFmt numFmtId="166" formatCode="[$-40C]d\ mmmm\ yyyy;@"/>
  </numFmts>
  <fonts count="80" x14ac:knownFonts="1">
    <font>
      <sz val="10"/>
      <name val="Arial"/>
    </font>
    <font>
      <sz val="12"/>
      <name val="Wingdings"/>
      <charset val="2"/>
    </font>
    <font>
      <sz val="8"/>
      <name val="Arial"/>
      <family val="2"/>
    </font>
    <font>
      <sz val="12"/>
      <name val="Times New Roman"/>
      <family val="1"/>
    </font>
    <font>
      <sz val="10"/>
      <name val="Arial Narrow"/>
      <family val="2"/>
    </font>
    <font>
      <b/>
      <sz val="10"/>
      <name val="Arial Narrow"/>
      <family val="2"/>
    </font>
    <font>
      <i/>
      <sz val="10"/>
      <name val="Times New Roman"/>
      <family val="1"/>
    </font>
    <font>
      <i/>
      <sz val="12"/>
      <name val="Times New Roman"/>
      <family val="1"/>
    </font>
    <font>
      <b/>
      <i/>
      <sz val="12"/>
      <name val="Times New Roman"/>
      <family val="1"/>
    </font>
    <font>
      <sz val="28"/>
      <name val="Impact"/>
      <family val="2"/>
    </font>
    <font>
      <i/>
      <sz val="10"/>
      <name val="Arial Narrow"/>
      <family val="2"/>
    </font>
    <font>
      <b/>
      <sz val="12"/>
      <name val="Times New Roman"/>
      <family val="1"/>
    </font>
    <font>
      <b/>
      <i/>
      <sz val="10"/>
      <name val="Times New Roman"/>
      <family val="1"/>
    </font>
    <font>
      <b/>
      <sz val="12"/>
      <name val="Arial Narrow"/>
      <family val="2"/>
    </font>
    <font>
      <sz val="12"/>
      <name val="Arial"/>
      <family val="2"/>
    </font>
    <font>
      <sz val="10"/>
      <name val="arial"/>
      <family val="2"/>
    </font>
    <font>
      <sz val="12"/>
      <name val="Arial"/>
      <family val="2"/>
    </font>
    <font>
      <sz val="10"/>
      <name val="Wingdings"/>
      <charset val="2"/>
    </font>
    <font>
      <i/>
      <sz val="8"/>
      <name val="Arial Narrow"/>
      <family val="2"/>
    </font>
    <font>
      <i/>
      <sz val="6"/>
      <name val="Times New Roman"/>
      <family val="1"/>
    </font>
    <font>
      <b/>
      <u val="double"/>
      <sz val="10"/>
      <name val="Arial"/>
      <family val="2"/>
    </font>
    <font>
      <b/>
      <i/>
      <sz val="9"/>
      <color indexed="52"/>
      <name val="Times New Roman"/>
      <family val="1"/>
    </font>
    <font>
      <sz val="10"/>
      <color indexed="8"/>
      <name val="Arial"/>
      <family val="2"/>
    </font>
    <font>
      <sz val="10"/>
      <name val="Bradley Hand ITC"/>
      <family val="4"/>
    </font>
    <font>
      <b/>
      <sz val="10"/>
      <color indexed="44"/>
      <name val="Segoe UI"/>
      <family val="2"/>
    </font>
    <font>
      <b/>
      <sz val="10"/>
      <name val="Viner Hand ITC"/>
      <family val="4"/>
    </font>
    <font>
      <i/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indexed="9"/>
      <name val="Segoe UI"/>
      <family val="2"/>
    </font>
    <font>
      <b/>
      <sz val="7"/>
      <color rgb="FFEA8A00"/>
      <name val="Segoe UI"/>
      <family val="2"/>
    </font>
    <font>
      <i/>
      <sz val="8"/>
      <name val="Times New Roman"/>
      <family val="1"/>
    </font>
    <font>
      <sz val="10"/>
      <color rgb="FF3E3D40"/>
      <name val="Arial"/>
      <family val="2"/>
    </font>
    <font>
      <sz val="10"/>
      <color rgb="FF92D050"/>
      <name val="Arial"/>
      <family val="2"/>
    </font>
    <font>
      <sz val="8"/>
      <name val="Segoe UI"/>
      <family val="2"/>
    </font>
    <font>
      <i/>
      <sz val="10"/>
      <name val="Segoe UI"/>
      <family val="2"/>
    </font>
    <font>
      <sz val="11"/>
      <color rgb="FFFF0000"/>
      <name val="Calibri"/>
      <family val="2"/>
      <scheme val="minor"/>
    </font>
    <font>
      <i/>
      <sz val="8"/>
      <name val="Segoe UI"/>
      <family val="2"/>
    </font>
    <font>
      <i/>
      <u/>
      <sz val="9"/>
      <color rgb="FF002060"/>
      <name val="Segoe UI"/>
      <family val="2"/>
    </font>
    <font>
      <b/>
      <i/>
      <sz val="12"/>
      <color theme="0"/>
      <name val="Segoe UI"/>
      <family val="2"/>
    </font>
    <font>
      <b/>
      <sz val="8"/>
      <name val="Arial Narrow"/>
      <family val="2"/>
    </font>
    <font>
      <b/>
      <u/>
      <sz val="9"/>
      <color theme="9" tint="-0.249977111117893"/>
      <name val="Times New Roman"/>
      <family val="1"/>
    </font>
    <font>
      <i/>
      <sz val="8"/>
      <color rgb="FF002060"/>
      <name val="Segoe UI"/>
      <family val="2"/>
    </font>
    <font>
      <sz val="12"/>
      <name val="Arial Black"/>
      <family val="2"/>
    </font>
    <font>
      <sz val="8"/>
      <name val="Arial Narrow"/>
      <family val="2"/>
    </font>
    <font>
      <sz val="8"/>
      <color rgb="FFFF0000"/>
      <name val="Arial Narrow"/>
      <family val="2"/>
    </font>
    <font>
      <sz val="12"/>
      <name val="Arial Narrow"/>
      <family val="2"/>
    </font>
    <font>
      <b/>
      <u/>
      <sz val="9"/>
      <color rgb="FF002060"/>
      <name val="Segoe UI"/>
      <family val="2"/>
    </font>
    <font>
      <b/>
      <sz val="9"/>
      <color rgb="FF002060"/>
      <name val="Segoe UI"/>
      <family val="2"/>
    </font>
    <font>
      <b/>
      <i/>
      <sz val="8"/>
      <color rgb="FF002060"/>
      <name val="Arial Narrow"/>
      <family val="2"/>
    </font>
    <font>
      <sz val="12"/>
      <color rgb="FF002060"/>
      <name val="Arial Black"/>
      <family val="2"/>
    </font>
    <font>
      <sz val="10"/>
      <color rgb="FF002060"/>
      <name val="Arial Narrow"/>
      <family val="2"/>
    </font>
    <font>
      <b/>
      <sz val="10"/>
      <color rgb="FF002060"/>
      <name val="Arial Narrow"/>
      <family val="2"/>
    </font>
    <font>
      <b/>
      <i/>
      <sz val="8"/>
      <color rgb="FFFF0000"/>
      <name val="Arial Narrow"/>
      <family val="2"/>
    </font>
    <font>
      <b/>
      <sz val="8"/>
      <color rgb="FFFF0000"/>
      <name val="Arial Narrow"/>
      <family val="2"/>
    </font>
    <font>
      <b/>
      <sz val="12"/>
      <color rgb="FFFF0000"/>
      <name val="Segoe UI"/>
      <family val="2"/>
    </font>
    <font>
      <sz val="8"/>
      <color theme="9" tint="0.39997558519241921"/>
      <name val="Arial Narrow"/>
      <family val="2"/>
    </font>
    <font>
      <sz val="8"/>
      <color theme="9" tint="0.79998168889431442"/>
      <name val="Arial Narrow"/>
      <family val="2"/>
    </font>
    <font>
      <sz val="8"/>
      <color rgb="FFFFFF00"/>
      <name val="Arial Narrow"/>
      <family val="2"/>
    </font>
    <font>
      <sz val="8"/>
      <color theme="6" tint="0.79998168889431442"/>
      <name val="Arial Narrow"/>
      <family val="2"/>
    </font>
    <font>
      <sz val="9"/>
      <name val="Arial Black"/>
      <family val="2"/>
    </font>
    <font>
      <sz val="10"/>
      <color rgb="FF002060"/>
      <name val="Segoe UI"/>
      <family val="2"/>
    </font>
    <font>
      <sz val="10"/>
      <name val="Segoe UI"/>
      <family val="2"/>
    </font>
    <font>
      <i/>
      <sz val="10"/>
      <color theme="0"/>
      <name val="Segoe UI"/>
      <family val="2"/>
    </font>
    <font>
      <sz val="8"/>
      <color theme="9" tint="-0.249977111117893"/>
      <name val="Arial Black"/>
      <family val="2"/>
    </font>
    <font>
      <sz val="8"/>
      <color theme="0"/>
      <name val="Arial Black"/>
      <family val="2"/>
    </font>
    <font>
      <i/>
      <sz val="8"/>
      <color theme="0"/>
      <name val="Arial Narrow"/>
      <family val="2"/>
    </font>
    <font>
      <b/>
      <sz val="12"/>
      <color theme="9" tint="-0.249977111117893"/>
      <name val="Segoe UI"/>
      <family val="2"/>
    </font>
    <font>
      <b/>
      <i/>
      <sz val="9"/>
      <color theme="0"/>
      <name val="Segoe UI"/>
      <family val="2"/>
    </font>
    <font>
      <b/>
      <sz val="12"/>
      <color theme="0"/>
      <name val="Segoe UI"/>
      <family val="2"/>
    </font>
    <font>
      <sz val="9"/>
      <name val="Segoe UI"/>
      <family val="2"/>
    </font>
    <font>
      <b/>
      <sz val="9"/>
      <color theme="0"/>
      <name val="Segoe UI"/>
      <family val="2"/>
    </font>
    <font>
      <b/>
      <sz val="10"/>
      <color rgb="FFFF9900"/>
      <name val="Times New Roman"/>
      <family val="1"/>
    </font>
    <font>
      <sz val="8"/>
      <color rgb="FFFF9900"/>
      <name val="Arial Black"/>
      <family val="2"/>
    </font>
    <font>
      <i/>
      <sz val="9"/>
      <color rgb="FF002060"/>
      <name val="Segoe UI"/>
      <family val="2"/>
    </font>
    <font>
      <b/>
      <sz val="8"/>
      <color rgb="FF002060"/>
      <name val="Arial Narrow"/>
      <family val="2"/>
    </font>
    <font>
      <i/>
      <sz val="9"/>
      <color rgb="FF002060"/>
      <name val="Arial Narrow"/>
      <family val="2"/>
    </font>
    <font>
      <b/>
      <sz val="10"/>
      <name val="Segoe UI"/>
      <family val="2"/>
    </font>
    <font>
      <b/>
      <u/>
      <sz val="9"/>
      <name val="Segoe UI"/>
      <family val="2"/>
    </font>
    <font>
      <b/>
      <u/>
      <sz val="9"/>
      <color theme="9" tint="-0.249977111117893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3E3D40"/>
        <bgColor indexed="64"/>
      </patternFill>
    </fill>
    <fill>
      <patternFill patternType="solid">
        <fgColor rgb="FF3D3E40"/>
        <bgColor indexed="64"/>
      </patternFill>
    </fill>
  </fills>
  <borders count="75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hair">
        <color indexed="64"/>
      </bottom>
      <diagonal/>
    </border>
    <border>
      <left/>
      <right/>
      <top style="thick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ck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hair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hair">
        <color indexed="64"/>
      </right>
      <top style="dotted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ck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thick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 style="thick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uble">
        <color indexed="64"/>
      </bottom>
      <diagonal/>
    </border>
    <border>
      <left/>
      <right style="thick">
        <color indexed="64"/>
      </right>
      <top style="dotted">
        <color indexed="64"/>
      </top>
      <bottom style="double">
        <color indexed="64"/>
      </bottom>
      <diagonal/>
    </border>
    <border>
      <left/>
      <right style="thick">
        <color indexed="64"/>
      </right>
      <top style="thin">
        <color indexed="64"/>
      </top>
      <bottom style="dotted">
        <color indexed="64"/>
      </bottom>
      <diagonal/>
    </border>
    <border>
      <left style="thick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 style="dotted">
        <color indexed="64"/>
      </top>
      <bottom style="thick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ck">
        <color indexed="64"/>
      </right>
      <top/>
      <bottom style="hair">
        <color indexed="64"/>
      </bottom>
      <diagonal/>
    </border>
    <border>
      <left/>
      <right style="thick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/>
      <top style="dotted">
        <color indexed="64"/>
      </top>
      <bottom style="thick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dotted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n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theme="0"/>
      </bottom>
      <diagonal/>
    </border>
    <border>
      <left/>
      <right style="medium">
        <color theme="0"/>
      </right>
      <top style="medium">
        <color indexed="64"/>
      </top>
      <bottom style="medium">
        <color theme="0"/>
      </bottom>
      <diagonal/>
    </border>
  </borders>
  <cellStyleXfs count="1">
    <xf numFmtId="0" fontId="0" fillId="0" borderId="0"/>
  </cellStyleXfs>
  <cellXfs count="299">
    <xf numFmtId="0" fontId="0" fillId="0" borderId="0" xfId="0"/>
    <xf numFmtId="0" fontId="0" fillId="0" borderId="0" xfId="0" applyAlignment="1">
      <alignment horizontal="center"/>
    </xf>
    <xf numFmtId="0" fontId="6" fillId="0" borderId="0" xfId="0" applyFont="1"/>
    <xf numFmtId="0" fontId="7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1" fillId="0" borderId="3" xfId="0" applyFont="1" applyBorder="1" applyAlignment="1">
      <alignment vertical="center"/>
    </xf>
    <xf numFmtId="0" fontId="0" fillId="0" borderId="4" xfId="0" applyBorder="1" applyAlignment="1">
      <alignment vertical="center"/>
    </xf>
    <xf numFmtId="0" fontId="14" fillId="0" borderId="0" xfId="0" applyFont="1" applyAlignment="1">
      <alignment vertical="center"/>
    </xf>
    <xf numFmtId="0" fontId="11" fillId="0" borderId="5" xfId="0" applyFont="1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3" fillId="0" borderId="8" xfId="0" applyFont="1" applyBorder="1" applyAlignment="1">
      <alignment vertical="center"/>
    </xf>
    <xf numFmtId="0" fontId="12" fillId="0" borderId="9" xfId="0" applyFont="1" applyFill="1" applyBorder="1" applyAlignment="1" applyProtection="1">
      <alignment vertical="center"/>
      <protection locked="0"/>
    </xf>
    <xf numFmtId="0" fontId="12" fillId="0" borderId="10" xfId="0" applyFont="1" applyFill="1" applyBorder="1" applyAlignment="1" applyProtection="1">
      <alignment vertical="center"/>
      <protection locked="0"/>
    </xf>
    <xf numFmtId="0" fontId="0" fillId="0" borderId="11" xfId="0" applyBorder="1" applyAlignment="1" applyProtection="1">
      <alignment horizontal="center"/>
      <protection locked="0"/>
    </xf>
    <xf numFmtId="164" fontId="0" fillId="0" borderId="12" xfId="0" applyNumberFormat="1" applyBorder="1" applyProtection="1">
      <protection locked="0"/>
    </xf>
    <xf numFmtId="0" fontId="0" fillId="0" borderId="13" xfId="0" applyBorder="1" applyAlignment="1" applyProtection="1">
      <alignment horizontal="center"/>
      <protection locked="0"/>
    </xf>
    <xf numFmtId="164" fontId="0" fillId="0" borderId="14" xfId="0" applyNumberFormat="1" applyBorder="1" applyProtection="1">
      <protection locked="0"/>
    </xf>
    <xf numFmtId="0" fontId="0" fillId="0" borderId="15" xfId="0" applyBorder="1" applyAlignment="1" applyProtection="1">
      <alignment horizontal="center"/>
      <protection locked="0"/>
    </xf>
    <xf numFmtId="164" fontId="0" fillId="0" borderId="16" xfId="0" applyNumberFormat="1" applyBorder="1" applyProtection="1">
      <protection locked="0"/>
    </xf>
    <xf numFmtId="0" fontId="0" fillId="0" borderId="0" xfId="0" applyProtection="1"/>
    <xf numFmtId="0" fontId="0" fillId="0" borderId="0" xfId="0" applyAlignment="1" applyProtection="1">
      <alignment horizontal="center"/>
    </xf>
    <xf numFmtId="0" fontId="9" fillId="0" borderId="0" xfId="0" applyFont="1" applyBorder="1" applyAlignment="1" applyProtection="1">
      <alignment horizontal="center" vertical="center"/>
    </xf>
    <xf numFmtId="0" fontId="1" fillId="0" borderId="0" xfId="0" applyFont="1" applyProtection="1"/>
    <xf numFmtId="0" fontId="6" fillId="0" borderId="0" xfId="0" applyFont="1" applyBorder="1" applyAlignment="1">
      <alignment wrapText="1"/>
    </xf>
    <xf numFmtId="0" fontId="6" fillId="0" borderId="19" xfId="0" applyFont="1" applyBorder="1" applyAlignment="1">
      <alignment wrapText="1"/>
    </xf>
    <xf numFmtId="0" fontId="12" fillId="0" borderId="20" xfId="0" applyFont="1" applyFill="1" applyBorder="1" applyAlignment="1" applyProtection="1">
      <alignment vertical="center"/>
      <protection locked="0"/>
    </xf>
    <xf numFmtId="0" fontId="17" fillId="0" borderId="0" xfId="0" applyFont="1"/>
    <xf numFmtId="0" fontId="8" fillId="2" borderId="0" xfId="0" applyFont="1" applyFill="1" applyBorder="1" applyAlignment="1">
      <alignment horizontal="center" vertical="center"/>
    </xf>
    <xf numFmtId="49" fontId="4" fillId="2" borderId="0" xfId="0" applyNumberFormat="1" applyFont="1" applyFill="1" applyBorder="1" applyAlignment="1">
      <alignment horizontal="center" vertical="center"/>
    </xf>
    <xf numFmtId="0" fontId="4" fillId="2" borderId="0" xfId="0" applyFont="1" applyFill="1" applyBorder="1" applyAlignment="1">
      <alignment vertical="center"/>
    </xf>
    <xf numFmtId="0" fontId="1" fillId="2" borderId="0" xfId="0" applyFont="1" applyFill="1" applyBorder="1" applyAlignment="1">
      <alignment vertical="center"/>
    </xf>
    <xf numFmtId="0" fontId="0" fillId="2" borderId="0" xfId="0" applyFill="1" applyBorder="1" applyAlignment="1">
      <alignment vertical="center"/>
    </xf>
    <xf numFmtId="0" fontId="11" fillId="0" borderId="6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11" fillId="0" borderId="4" xfId="0" applyFont="1" applyBorder="1" applyAlignment="1">
      <alignment vertical="center"/>
    </xf>
    <xf numFmtId="0" fontId="0" fillId="0" borderId="22" xfId="0" applyBorder="1" applyAlignment="1" applyProtection="1">
      <alignment horizontal="center"/>
      <protection locked="0"/>
    </xf>
    <xf numFmtId="0" fontId="0" fillId="0" borderId="23" xfId="0" applyBorder="1" applyAlignment="1" applyProtection="1">
      <alignment horizontal="center"/>
      <protection locked="0"/>
    </xf>
    <xf numFmtId="0" fontId="0" fillId="0" borderId="24" xfId="0" applyBorder="1" applyAlignment="1" applyProtection="1">
      <alignment horizontal="center"/>
      <protection locked="0"/>
    </xf>
    <xf numFmtId="0" fontId="19" fillId="0" borderId="0" xfId="0" applyFont="1"/>
    <xf numFmtId="0" fontId="20" fillId="0" borderId="0" xfId="0" applyFont="1" applyAlignment="1">
      <alignment vertical="center"/>
    </xf>
    <xf numFmtId="0" fontId="2" fillId="0" borderId="0" xfId="0" applyFont="1"/>
    <xf numFmtId="0" fontId="0" fillId="0" borderId="29" xfId="0" applyBorder="1" applyAlignment="1" applyProtection="1">
      <alignment horizontal="center"/>
      <protection locked="0"/>
    </xf>
    <xf numFmtId="0" fontId="0" fillId="0" borderId="30" xfId="0" applyBorder="1" applyAlignment="1" applyProtection="1">
      <alignment horizontal="center"/>
      <protection locked="0"/>
    </xf>
    <xf numFmtId="0" fontId="0" fillId="0" borderId="31" xfId="0" applyBorder="1" applyAlignment="1" applyProtection="1">
      <alignment horizontal="center"/>
      <protection locked="0"/>
    </xf>
    <xf numFmtId="10" fontId="2" fillId="0" borderId="7" xfId="0" applyNumberFormat="1" applyFont="1" applyBorder="1" applyAlignment="1" applyProtection="1">
      <alignment horizontal="left" vertical="center"/>
      <protection locked="0"/>
    </xf>
    <xf numFmtId="0" fontId="15" fillId="0" borderId="0" xfId="0" applyFont="1"/>
    <xf numFmtId="0" fontId="2" fillId="0" borderId="0" xfId="0" applyFont="1" applyFill="1" applyBorder="1"/>
    <xf numFmtId="0" fontId="22" fillId="0" borderId="0" xfId="0" applyFont="1"/>
    <xf numFmtId="0" fontId="23" fillId="0" borderId="0" xfId="0" applyFont="1" applyProtection="1"/>
    <xf numFmtId="0" fontId="24" fillId="0" borderId="26" xfId="0" applyFont="1" applyFill="1" applyBorder="1" applyAlignment="1">
      <alignment vertical="center"/>
    </xf>
    <xf numFmtId="0" fontId="24" fillId="0" borderId="27" xfId="0" applyFont="1" applyFill="1" applyBorder="1" applyAlignment="1">
      <alignment vertical="center"/>
    </xf>
    <xf numFmtId="0" fontId="25" fillId="0" borderId="25" xfId="0" applyFont="1" applyFill="1" applyBorder="1" applyAlignment="1">
      <alignment vertical="center"/>
    </xf>
    <xf numFmtId="0" fontId="26" fillId="0" borderId="0" xfId="0" applyFont="1"/>
    <xf numFmtId="0" fontId="0" fillId="0" borderId="0" xfId="0" applyProtection="1">
      <protection locked="0"/>
    </xf>
    <xf numFmtId="0" fontId="31" fillId="0" borderId="19" xfId="0" applyFont="1" applyFill="1" applyBorder="1" applyAlignment="1">
      <alignment vertical="center" wrapText="1"/>
    </xf>
    <xf numFmtId="0" fontId="6" fillId="5" borderId="0" xfId="0" applyFont="1" applyFill="1" applyBorder="1" applyAlignment="1">
      <alignment vertical="center" wrapText="1"/>
    </xf>
    <xf numFmtId="0" fontId="6" fillId="5" borderId="19" xfId="0" applyFont="1" applyFill="1" applyBorder="1" applyAlignment="1">
      <alignment vertical="center" wrapText="1"/>
    </xf>
    <xf numFmtId="0" fontId="6" fillId="5" borderId="17" xfId="0" applyFont="1" applyFill="1" applyBorder="1" applyAlignment="1">
      <alignment wrapText="1"/>
    </xf>
    <xf numFmtId="0" fontId="6" fillId="5" borderId="28" xfId="0" applyFont="1" applyFill="1" applyBorder="1" applyAlignment="1">
      <alignment wrapText="1"/>
    </xf>
    <xf numFmtId="0" fontId="32" fillId="0" borderId="32" xfId="0" applyFont="1" applyBorder="1"/>
    <xf numFmtId="0" fontId="32" fillId="0" borderId="33" xfId="0" applyFont="1" applyBorder="1"/>
    <xf numFmtId="0" fontId="32" fillId="0" borderId="34" xfId="0" applyFont="1" applyBorder="1"/>
    <xf numFmtId="0" fontId="32" fillId="0" borderId="18" xfId="0" applyFont="1" applyBorder="1"/>
    <xf numFmtId="0" fontId="32" fillId="0" borderId="0" xfId="0" applyFont="1" applyBorder="1"/>
    <xf numFmtId="0" fontId="32" fillId="0" borderId="19" xfId="0" applyFont="1" applyBorder="1"/>
    <xf numFmtId="0" fontId="33" fillId="0" borderId="18" xfId="0" applyFont="1" applyBorder="1" applyAlignment="1">
      <alignment vertical="center"/>
    </xf>
    <xf numFmtId="0" fontId="32" fillId="0" borderId="0" xfId="0" applyFont="1" applyBorder="1" applyAlignment="1">
      <alignment vertical="center"/>
    </xf>
    <xf numFmtId="0" fontId="32" fillId="0" borderId="19" xfId="0" applyFont="1" applyBorder="1" applyAlignment="1">
      <alignment vertical="center"/>
    </xf>
    <xf numFmtId="0" fontId="33" fillId="0" borderId="21" xfId="0" applyFont="1" applyBorder="1" applyAlignment="1">
      <alignment vertical="center"/>
    </xf>
    <xf numFmtId="0" fontId="32" fillId="0" borderId="17" xfId="0" applyFont="1" applyBorder="1" applyAlignment="1">
      <alignment vertical="center"/>
    </xf>
    <xf numFmtId="0" fontId="32" fillId="0" borderId="28" xfId="0" applyFont="1" applyBorder="1" applyAlignment="1">
      <alignment vertical="center"/>
    </xf>
    <xf numFmtId="0" fontId="34" fillId="0" borderId="0" xfId="0" applyFont="1"/>
    <xf numFmtId="0" fontId="22" fillId="0" borderId="0" xfId="0" applyFont="1" applyAlignment="1">
      <alignment vertical="top"/>
    </xf>
    <xf numFmtId="0" fontId="0" fillId="0" borderId="0" xfId="0" applyAlignment="1">
      <alignment vertical="top"/>
    </xf>
    <xf numFmtId="0" fontId="6" fillId="0" borderId="0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center" vertical="center" wrapText="1"/>
    </xf>
    <xf numFmtId="0" fontId="35" fillId="2" borderId="0" xfId="0" applyFont="1" applyFill="1" applyBorder="1" applyAlignment="1">
      <alignment vertical="center"/>
    </xf>
    <xf numFmtId="49" fontId="38" fillId="6" borderId="0" xfId="0" applyNumberFormat="1" applyFont="1" applyFill="1" applyBorder="1" applyAlignment="1">
      <alignment horizontal="right"/>
    </xf>
    <xf numFmtId="164" fontId="2" fillId="0" borderId="0" xfId="0" applyNumberFormat="1" applyFont="1" applyFill="1" applyBorder="1" applyAlignment="1">
      <alignment horizontal="center"/>
    </xf>
    <xf numFmtId="164" fontId="2" fillId="0" borderId="0" xfId="0" applyNumberFormat="1" applyFont="1" applyAlignment="1">
      <alignment horizontal="center"/>
    </xf>
    <xf numFmtId="0" fontId="40" fillId="2" borderId="0" xfId="0" applyFont="1" applyFill="1" applyBorder="1" applyAlignment="1">
      <alignment horizontal="right"/>
    </xf>
    <xf numFmtId="0" fontId="30" fillId="0" borderId="62" xfId="0" applyFont="1" applyFill="1" applyBorder="1" applyAlignment="1">
      <alignment horizontal="right" wrapText="1"/>
    </xf>
    <xf numFmtId="0" fontId="43" fillId="2" borderId="0" xfId="0" applyFont="1" applyFill="1" applyBorder="1" applyAlignment="1">
      <alignment vertical="center"/>
    </xf>
    <xf numFmtId="0" fontId="0" fillId="0" borderId="0" xfId="0" applyAlignment="1">
      <alignment horizontal="left"/>
    </xf>
    <xf numFmtId="0" fontId="36" fillId="0" borderId="0" xfId="0" applyFont="1"/>
    <xf numFmtId="0" fontId="44" fillId="0" borderId="0" xfId="0" applyFont="1"/>
    <xf numFmtId="0" fontId="4" fillId="0" borderId="0" xfId="0" applyFont="1"/>
    <xf numFmtId="0" fontId="44" fillId="0" borderId="18" xfId="0" applyFont="1" applyBorder="1"/>
    <xf numFmtId="49" fontId="44" fillId="0" borderId="18" xfId="0" applyNumberFormat="1" applyFont="1" applyBorder="1" applyAlignment="1">
      <alignment horizontal="left" vertical="center"/>
    </xf>
    <xf numFmtId="0" fontId="44" fillId="0" borderId="0" xfId="0" applyFont="1" applyAlignment="1">
      <alignment vertical="center"/>
    </xf>
    <xf numFmtId="49" fontId="44" fillId="0" borderId="18" xfId="0" applyNumberFormat="1" applyFont="1" applyBorder="1" applyAlignment="1">
      <alignment vertical="center"/>
    </xf>
    <xf numFmtId="0" fontId="45" fillId="0" borderId="0" xfId="0" applyFont="1"/>
    <xf numFmtId="0" fontId="46" fillId="0" borderId="0" xfId="0" applyFont="1" applyAlignment="1">
      <alignment vertical="center"/>
    </xf>
    <xf numFmtId="0" fontId="46" fillId="0" borderId="18" xfId="0" applyFont="1" applyBorder="1" applyAlignment="1">
      <alignment vertical="center"/>
    </xf>
    <xf numFmtId="0" fontId="44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9" fillId="0" borderId="0" xfId="0" applyFont="1" applyBorder="1" applyAlignment="1" applyProtection="1">
      <alignment horizontal="center" vertical="center"/>
    </xf>
    <xf numFmtId="0" fontId="15" fillId="0" borderId="32" xfId="0" applyFont="1" applyBorder="1"/>
    <xf numFmtId="0" fontId="0" fillId="0" borderId="33" xfId="0" applyBorder="1"/>
    <xf numFmtId="0" fontId="0" fillId="0" borderId="34" xfId="0" applyBorder="1"/>
    <xf numFmtId="0" fontId="15" fillId="0" borderId="18" xfId="0" applyFont="1" applyBorder="1"/>
    <xf numFmtId="0" fontId="0" fillId="0" borderId="0" xfId="0" applyBorder="1"/>
    <xf numFmtId="0" fontId="0" fillId="0" borderId="19" xfId="0" applyBorder="1"/>
    <xf numFmtId="0" fontId="15" fillId="0" borderId="21" xfId="0" applyFont="1" applyBorder="1"/>
    <xf numFmtId="0" fontId="0" fillId="0" borderId="17" xfId="0" applyBorder="1"/>
    <xf numFmtId="0" fontId="0" fillId="0" borderId="28" xfId="0" applyBorder="1"/>
    <xf numFmtId="0" fontId="40" fillId="2" borderId="0" xfId="0" applyFont="1" applyFill="1" applyBorder="1" applyAlignment="1">
      <alignment horizontal="left" vertical="top"/>
    </xf>
    <xf numFmtId="0" fontId="47" fillId="2" borderId="0" xfId="0" applyFont="1" applyFill="1" applyBorder="1" applyAlignment="1">
      <alignment horizontal="right"/>
    </xf>
    <xf numFmtId="0" fontId="50" fillId="2" borderId="0" xfId="0" applyFont="1" applyFill="1" applyBorder="1" applyAlignment="1">
      <alignment vertical="center"/>
    </xf>
    <xf numFmtId="0" fontId="53" fillId="2" borderId="0" xfId="0" applyFont="1" applyFill="1" applyBorder="1" applyAlignment="1">
      <alignment horizontal="left"/>
    </xf>
    <xf numFmtId="0" fontId="54" fillId="2" borderId="0" xfId="0" applyFont="1" applyFill="1" applyBorder="1" applyAlignment="1">
      <alignment horizontal="right" vertical="center"/>
    </xf>
    <xf numFmtId="0" fontId="54" fillId="2" borderId="0" xfId="0" applyFont="1" applyFill="1" applyBorder="1" applyAlignment="1">
      <alignment horizontal="center" vertical="center"/>
    </xf>
    <xf numFmtId="49" fontId="54" fillId="2" borderId="0" xfId="0" applyNumberFormat="1" applyFont="1" applyFill="1" applyBorder="1" applyAlignment="1">
      <alignment horizontal="right" vertical="center"/>
    </xf>
    <xf numFmtId="0" fontId="4" fillId="2" borderId="0" xfId="0" applyFont="1" applyFill="1" applyBorder="1" applyAlignment="1">
      <alignment horizontal="right" vertical="center"/>
    </xf>
    <xf numFmtId="0" fontId="55" fillId="2" borderId="0" xfId="0" applyFont="1" applyFill="1" applyBorder="1" applyAlignment="1">
      <alignment horizontal="right" vertical="center"/>
    </xf>
    <xf numFmtId="0" fontId="55" fillId="2" borderId="0" xfId="0" applyFont="1" applyFill="1" applyBorder="1" applyAlignment="1">
      <alignment horizontal="center" vertical="center"/>
    </xf>
    <xf numFmtId="0" fontId="56" fillId="0" borderId="0" xfId="0" applyFont="1"/>
    <xf numFmtId="0" fontId="57" fillId="0" borderId="0" xfId="0" applyFont="1"/>
    <xf numFmtId="0" fontId="58" fillId="0" borderId="0" xfId="0" applyFont="1"/>
    <xf numFmtId="0" fontId="44" fillId="0" borderId="9" xfId="0" applyFont="1" applyBorder="1"/>
    <xf numFmtId="0" fontId="44" fillId="0" borderId="10" xfId="0" applyFont="1" applyBorder="1"/>
    <xf numFmtId="0" fontId="44" fillId="0" borderId="1" xfId="0" applyFont="1" applyBorder="1"/>
    <xf numFmtId="0" fontId="59" fillId="0" borderId="9" xfId="0" applyFont="1" applyBorder="1"/>
    <xf numFmtId="0" fontId="59" fillId="0" borderId="10" xfId="0" applyFont="1" applyBorder="1"/>
    <xf numFmtId="0" fontId="59" fillId="0" borderId="1" xfId="0" applyFont="1" applyBorder="1"/>
    <xf numFmtId="0" fontId="43" fillId="2" borderId="0" xfId="0" applyFont="1" applyFill="1" applyBorder="1" applyAlignment="1">
      <alignment horizontal="right"/>
    </xf>
    <xf numFmtId="0" fontId="61" fillId="2" borderId="0" xfId="0" applyFont="1" applyFill="1" applyBorder="1" applyAlignment="1">
      <alignment horizontal="right" vertical="center"/>
    </xf>
    <xf numFmtId="0" fontId="62" fillId="2" borderId="0" xfId="0" applyFont="1" applyFill="1" applyBorder="1" applyAlignment="1">
      <alignment horizontal="right" vertical="center"/>
    </xf>
    <xf numFmtId="0" fontId="8" fillId="2" borderId="33" xfId="0" applyFont="1" applyFill="1" applyBorder="1" applyAlignment="1">
      <alignment horizontal="center" vertical="center"/>
    </xf>
    <xf numFmtId="0" fontId="41" fillId="2" borderId="53" xfId="0" applyFont="1" applyFill="1" applyBorder="1" applyAlignment="1">
      <alignment horizontal="left"/>
    </xf>
    <xf numFmtId="0" fontId="4" fillId="2" borderId="53" xfId="0" applyFont="1" applyFill="1" applyBorder="1" applyAlignment="1">
      <alignment vertical="center"/>
    </xf>
    <xf numFmtId="0" fontId="1" fillId="2" borderId="53" xfId="0" applyFont="1" applyFill="1" applyBorder="1" applyAlignment="1">
      <alignment vertical="center"/>
    </xf>
    <xf numFmtId="0" fontId="0" fillId="2" borderId="53" xfId="0" applyFill="1" applyBorder="1" applyAlignment="1">
      <alignment vertical="center"/>
    </xf>
    <xf numFmtId="49" fontId="21" fillId="2" borderId="53" xfId="0" applyNumberFormat="1" applyFont="1" applyFill="1" applyBorder="1" applyAlignment="1">
      <alignment horizontal="center" vertical="center" shrinkToFit="1"/>
    </xf>
    <xf numFmtId="0" fontId="0" fillId="2" borderId="53" xfId="0" applyFill="1" applyBorder="1"/>
    <xf numFmtId="0" fontId="55" fillId="2" borderId="53" xfId="0" applyFont="1" applyFill="1" applyBorder="1" applyAlignment="1">
      <alignment horizontal="center" vertical="center"/>
    </xf>
    <xf numFmtId="0" fontId="55" fillId="2" borderId="53" xfId="0" applyFont="1" applyFill="1" applyBorder="1" applyAlignment="1">
      <alignment horizontal="right" vertical="center"/>
    </xf>
    <xf numFmtId="0" fontId="39" fillId="7" borderId="66" xfId="0" applyFont="1" applyFill="1" applyBorder="1" applyAlignment="1">
      <alignment vertical="center"/>
    </xf>
    <xf numFmtId="0" fontId="39" fillId="7" borderId="67" xfId="0" applyFont="1" applyFill="1" applyBorder="1" applyAlignment="1">
      <alignment vertical="center"/>
    </xf>
    <xf numFmtId="0" fontId="39" fillId="7" borderId="68" xfId="0" applyFont="1" applyFill="1" applyBorder="1" applyAlignment="1">
      <alignment horizontal="right" vertical="center"/>
    </xf>
    <xf numFmtId="0" fontId="8" fillId="2" borderId="69" xfId="0" applyFont="1" applyFill="1" applyBorder="1" applyAlignment="1">
      <alignment horizontal="center" vertical="center"/>
    </xf>
    <xf numFmtId="0" fontId="8" fillId="2" borderId="70" xfId="0" applyFont="1" applyFill="1" applyBorder="1" applyAlignment="1">
      <alignment horizontal="center" vertical="center"/>
    </xf>
    <xf numFmtId="0" fontId="8" fillId="2" borderId="71" xfId="0" applyFont="1" applyFill="1" applyBorder="1" applyAlignment="1">
      <alignment horizontal="center" vertical="center"/>
    </xf>
    <xf numFmtId="0" fontId="8" fillId="2" borderId="72" xfId="0" applyFont="1" applyFill="1" applyBorder="1" applyAlignment="1">
      <alignment horizontal="center" vertical="center"/>
    </xf>
    <xf numFmtId="0" fontId="0" fillId="2" borderId="71" xfId="0" applyFill="1" applyBorder="1" applyAlignment="1">
      <alignment vertical="center"/>
    </xf>
    <xf numFmtId="0" fontId="0" fillId="2" borderId="72" xfId="0" applyFill="1" applyBorder="1" applyAlignment="1">
      <alignment vertical="center"/>
    </xf>
    <xf numFmtId="0" fontId="2" fillId="2" borderId="72" xfId="0" applyFont="1" applyFill="1" applyBorder="1" applyAlignment="1">
      <alignment vertical="center"/>
    </xf>
    <xf numFmtId="0" fontId="8" fillId="2" borderId="52" xfId="0" applyFont="1" applyFill="1" applyBorder="1" applyAlignment="1">
      <alignment horizontal="center" vertical="center"/>
    </xf>
    <xf numFmtId="0" fontId="0" fillId="2" borderId="54" xfId="0" applyFill="1" applyBorder="1"/>
    <xf numFmtId="0" fontId="0" fillId="8" borderId="71" xfId="0" applyFill="1" applyBorder="1" applyAlignment="1">
      <alignment vertical="center"/>
    </xf>
    <xf numFmtId="0" fontId="0" fillId="8" borderId="52" xfId="0" applyFill="1" applyBorder="1"/>
    <xf numFmtId="0" fontId="37" fillId="8" borderId="26" xfId="0" applyFont="1" applyFill="1" applyBorder="1" applyAlignment="1"/>
    <xf numFmtId="0" fontId="4" fillId="8" borderId="26" xfId="0" applyFont="1" applyFill="1" applyBorder="1" applyAlignment="1">
      <alignment vertical="center"/>
    </xf>
    <xf numFmtId="0" fontId="18" fillId="8" borderId="26" xfId="0" applyFont="1" applyFill="1" applyBorder="1" applyAlignment="1">
      <alignment horizontal="right" vertical="center"/>
    </xf>
    <xf numFmtId="0" fontId="0" fillId="8" borderId="26" xfId="0" applyFill="1" applyBorder="1" applyAlignment="1">
      <alignment vertical="center"/>
    </xf>
    <xf numFmtId="49" fontId="4" fillId="8" borderId="26" xfId="0" applyNumberFormat="1" applyFont="1" applyFill="1" applyBorder="1" applyAlignment="1">
      <alignment horizontal="center" vertical="center"/>
    </xf>
    <xf numFmtId="0" fontId="4" fillId="8" borderId="26" xfId="0" applyFont="1" applyFill="1" applyBorder="1" applyAlignment="1">
      <alignment horizontal="left" vertical="center"/>
    </xf>
    <xf numFmtId="0" fontId="0" fillId="8" borderId="26" xfId="0" applyFill="1" applyBorder="1"/>
    <xf numFmtId="0" fontId="15" fillId="8" borderId="26" xfId="0" applyFont="1" applyFill="1" applyBorder="1" applyAlignment="1">
      <alignment horizontal="right"/>
    </xf>
    <xf numFmtId="0" fontId="0" fillId="8" borderId="27" xfId="0" applyFill="1" applyBorder="1"/>
    <xf numFmtId="0" fontId="1" fillId="8" borderId="0" xfId="0" applyFont="1" applyFill="1" applyBorder="1" applyAlignment="1">
      <alignment vertical="center"/>
    </xf>
    <xf numFmtId="0" fontId="63" fillId="8" borderId="0" xfId="0" applyFont="1" applyFill="1" applyBorder="1" applyAlignment="1">
      <alignment horizontal="left" vertical="center"/>
    </xf>
    <xf numFmtId="0" fontId="60" fillId="8" borderId="0" xfId="0" applyFont="1" applyFill="1" applyBorder="1" applyAlignment="1">
      <alignment horizontal="left" vertical="center"/>
    </xf>
    <xf numFmtId="49" fontId="42" fillId="8" borderId="0" xfId="0" applyNumberFormat="1" applyFont="1" applyFill="1" applyBorder="1" applyAlignment="1">
      <alignment horizontal="right"/>
    </xf>
    <xf numFmtId="0" fontId="0" fillId="8" borderId="72" xfId="0" applyFill="1" applyBorder="1" applyAlignment="1">
      <alignment vertical="center"/>
    </xf>
    <xf numFmtId="0" fontId="0" fillId="8" borderId="53" xfId="0" applyFill="1" applyBorder="1" applyAlignment="1">
      <alignment horizontal="center"/>
    </xf>
    <xf numFmtId="0" fontId="0" fillId="8" borderId="53" xfId="0" applyFill="1" applyBorder="1"/>
    <xf numFmtId="0" fontId="0" fillId="8" borderId="54" xfId="0" applyFill="1" applyBorder="1"/>
    <xf numFmtId="0" fontId="0" fillId="8" borderId="72" xfId="0" applyFill="1" applyBorder="1"/>
    <xf numFmtId="0" fontId="41" fillId="8" borderId="0" xfId="0" applyFont="1" applyFill="1" applyBorder="1" applyAlignment="1">
      <alignment horizontal="left"/>
    </xf>
    <xf numFmtId="0" fontId="0" fillId="8" borderId="0" xfId="0" applyFill="1" applyBorder="1"/>
    <xf numFmtId="0" fontId="64" fillId="8" borderId="0" xfId="0" applyFont="1" applyFill="1" applyBorder="1" applyAlignment="1">
      <alignment horizontal="right" vertical="center"/>
    </xf>
    <xf numFmtId="0" fontId="65" fillId="8" borderId="0" xfId="0" applyFont="1" applyFill="1" applyBorder="1" applyAlignment="1">
      <alignment horizontal="center" vertical="center"/>
    </xf>
    <xf numFmtId="0" fontId="66" fillId="8" borderId="0" xfId="0" applyFont="1" applyFill="1" applyBorder="1" applyAlignment="1">
      <alignment horizontal="right" vertical="center"/>
    </xf>
    <xf numFmtId="0" fontId="65" fillId="8" borderId="0" xfId="0" applyFont="1" applyFill="1" applyBorder="1" applyAlignment="1">
      <alignment horizontal="right" vertical="center"/>
    </xf>
    <xf numFmtId="0" fontId="67" fillId="2" borderId="0" xfId="0" applyFont="1" applyFill="1" applyBorder="1" applyAlignment="1">
      <alignment horizontal="left" vertical="center"/>
    </xf>
    <xf numFmtId="0" fontId="68" fillId="8" borderId="0" xfId="0" applyFont="1" applyFill="1" applyBorder="1" applyAlignment="1">
      <alignment vertical="center"/>
    </xf>
    <xf numFmtId="0" fontId="71" fillId="8" borderId="0" xfId="0" applyFont="1" applyFill="1" applyBorder="1" applyAlignment="1">
      <alignment horizontal="right" vertical="center"/>
    </xf>
    <xf numFmtId="0" fontId="71" fillId="8" borderId="0" xfId="0" applyFont="1" applyFill="1" applyBorder="1" applyAlignment="1">
      <alignment vertical="center"/>
    </xf>
    <xf numFmtId="0" fontId="72" fillId="8" borderId="26" xfId="0" applyFont="1" applyFill="1" applyBorder="1" applyAlignment="1">
      <alignment vertical="center"/>
    </xf>
    <xf numFmtId="0" fontId="54" fillId="2" borderId="0" xfId="0" applyFont="1" applyFill="1" applyBorder="1" applyAlignment="1">
      <alignment horizontal="left" vertical="center"/>
    </xf>
    <xf numFmtId="0" fontId="74" fillId="2" borderId="0" xfId="0" applyFont="1" applyFill="1" applyBorder="1" applyAlignment="1"/>
    <xf numFmtId="0" fontId="74" fillId="2" borderId="0" xfId="0" applyFont="1" applyFill="1" applyBorder="1" applyAlignment="1">
      <alignment vertical="center"/>
    </xf>
    <xf numFmtId="0" fontId="49" fillId="2" borderId="0" xfId="0" applyFont="1" applyFill="1" applyBorder="1" applyAlignment="1">
      <alignment horizontal="right" vertical="top"/>
    </xf>
    <xf numFmtId="0" fontId="76" fillId="2" borderId="0" xfId="0" applyFont="1" applyFill="1" applyBorder="1" applyAlignment="1">
      <alignment horizontal="right"/>
    </xf>
    <xf numFmtId="0" fontId="8" fillId="2" borderId="0" xfId="0" applyFont="1" applyFill="1" applyBorder="1" applyAlignment="1" applyProtection="1">
      <alignment horizontal="center" vertical="center"/>
      <protection locked="0"/>
    </xf>
    <xf numFmtId="0" fontId="15" fillId="0" borderId="0" xfId="0" applyFont="1" applyProtection="1">
      <protection locked="0"/>
    </xf>
    <xf numFmtId="0" fontId="48" fillId="3" borderId="0" xfId="0" applyFont="1" applyFill="1" applyBorder="1" applyAlignment="1" applyProtection="1">
      <alignment horizontal="center" vertical="center"/>
      <protection locked="0"/>
    </xf>
    <xf numFmtId="0" fontId="62" fillId="0" borderId="0" xfId="0" applyFont="1" applyBorder="1" applyAlignment="1">
      <alignment wrapText="1"/>
    </xf>
    <xf numFmtId="0" fontId="37" fillId="0" borderId="0" xfId="0" applyFont="1" applyBorder="1" applyAlignment="1">
      <alignment wrapText="1"/>
    </xf>
    <xf numFmtId="0" fontId="78" fillId="2" borderId="0" xfId="0" applyFont="1" applyFill="1" applyBorder="1" applyAlignment="1">
      <alignment horizontal="left" vertical="center"/>
    </xf>
    <xf numFmtId="0" fontId="47" fillId="2" borderId="0" xfId="0" applyFont="1" applyFill="1" applyBorder="1" applyAlignment="1">
      <alignment vertical="top"/>
    </xf>
    <xf numFmtId="0" fontId="8" fillId="2" borderId="0" xfId="0" applyFont="1" applyFill="1" applyBorder="1" applyAlignment="1">
      <alignment horizontal="center" vertical="top"/>
    </xf>
    <xf numFmtId="0" fontId="79" fillId="2" borderId="0" xfId="0" applyFont="1" applyFill="1" applyBorder="1" applyAlignment="1">
      <alignment vertical="top"/>
    </xf>
    <xf numFmtId="44" fontId="0" fillId="0" borderId="22" xfId="0" applyNumberFormat="1" applyBorder="1" applyAlignment="1">
      <alignment horizontal="center"/>
    </xf>
    <xf numFmtId="44" fontId="0" fillId="0" borderId="44" xfId="0" applyNumberFormat="1" applyBorder="1" applyAlignment="1">
      <alignment horizontal="center"/>
    </xf>
    <xf numFmtId="0" fontId="34" fillId="0" borderId="18" xfId="0" applyFont="1" applyBorder="1" applyAlignment="1">
      <alignment horizontal="right" vertical="center"/>
    </xf>
    <xf numFmtId="0" fontId="34" fillId="0" borderId="0" xfId="0" applyFont="1" applyAlignment="1">
      <alignment horizontal="right" vertical="center"/>
    </xf>
    <xf numFmtId="0" fontId="14" fillId="0" borderId="32" xfId="0" applyFont="1" applyFill="1" applyBorder="1" applyAlignment="1" applyProtection="1">
      <alignment horizontal="center" vertical="center"/>
      <protection locked="0"/>
    </xf>
    <xf numFmtId="0" fontId="16" fillId="0" borderId="33" xfId="0" applyFont="1" applyFill="1" applyBorder="1" applyAlignment="1" applyProtection="1">
      <alignment horizontal="center" vertical="center"/>
      <protection locked="0"/>
    </xf>
    <xf numFmtId="0" fontId="16" fillId="0" borderId="34" xfId="0" applyFont="1" applyFill="1" applyBorder="1" applyAlignment="1" applyProtection="1">
      <alignment horizontal="center" vertical="center"/>
      <protection locked="0"/>
    </xf>
    <xf numFmtId="0" fontId="16" fillId="0" borderId="21" xfId="0" applyFont="1" applyFill="1" applyBorder="1" applyAlignment="1" applyProtection="1">
      <alignment horizontal="center" vertical="center"/>
      <protection locked="0"/>
    </xf>
    <xf numFmtId="0" fontId="16" fillId="0" borderId="17" xfId="0" applyFont="1" applyFill="1" applyBorder="1" applyAlignment="1" applyProtection="1">
      <alignment horizontal="center" vertical="center"/>
      <protection locked="0"/>
    </xf>
    <xf numFmtId="0" fontId="16" fillId="0" borderId="28" xfId="0" applyFont="1" applyFill="1" applyBorder="1" applyAlignment="1" applyProtection="1">
      <alignment horizontal="center" vertical="center"/>
      <protection locked="0"/>
    </xf>
    <xf numFmtId="0" fontId="9" fillId="0" borderId="0" xfId="0" applyFont="1" applyBorder="1" applyAlignment="1" applyProtection="1">
      <alignment horizontal="center" vertical="center"/>
    </xf>
    <xf numFmtId="165" fontId="15" fillId="0" borderId="10" xfId="0" applyNumberFormat="1" applyFont="1" applyFill="1" applyBorder="1" applyAlignment="1" applyProtection="1">
      <alignment horizontal="center" vertical="center"/>
      <protection locked="0"/>
    </xf>
    <xf numFmtId="165" fontId="15" fillId="0" borderId="1" xfId="0" applyNumberFormat="1" applyFont="1" applyFill="1" applyBorder="1" applyAlignment="1" applyProtection="1">
      <alignment horizontal="center" vertical="center"/>
      <protection locked="0"/>
    </xf>
    <xf numFmtId="0" fontId="12" fillId="0" borderId="9" xfId="0" applyFont="1" applyFill="1" applyBorder="1" applyAlignment="1" applyProtection="1">
      <alignment horizontal="left" vertical="center"/>
      <protection locked="0"/>
    </xf>
    <xf numFmtId="0" fontId="12" fillId="0" borderId="10" xfId="0" applyFont="1" applyFill="1" applyBorder="1" applyAlignment="1" applyProtection="1">
      <alignment horizontal="left" vertical="center"/>
      <protection locked="0"/>
    </xf>
    <xf numFmtId="0" fontId="12" fillId="0" borderId="20" xfId="0" applyFont="1" applyFill="1" applyBorder="1" applyAlignment="1" applyProtection="1">
      <alignment horizontal="left" vertical="center"/>
      <protection locked="0"/>
    </xf>
    <xf numFmtId="0" fontId="6" fillId="0" borderId="33" xfId="0" applyFont="1" applyBorder="1" applyAlignment="1">
      <alignment horizontal="center" vertical="center" wrapText="1"/>
    </xf>
    <xf numFmtId="0" fontId="6" fillId="0" borderId="34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center" vertical="center" wrapText="1"/>
    </xf>
    <xf numFmtId="0" fontId="29" fillId="4" borderId="17" xfId="0" applyFont="1" applyFill="1" applyBorder="1" applyAlignment="1">
      <alignment horizontal="center" vertical="center"/>
    </xf>
    <xf numFmtId="0" fontId="44" fillId="5" borderId="33" xfId="0" applyFont="1" applyFill="1" applyBorder="1" applyAlignment="1">
      <alignment horizontal="center" vertical="center" wrapText="1"/>
    </xf>
    <xf numFmtId="0" fontId="4" fillId="3" borderId="63" xfId="0" applyFont="1" applyFill="1" applyBorder="1" applyAlignment="1" applyProtection="1">
      <alignment horizontal="center" vertical="center"/>
      <protection locked="0"/>
    </xf>
    <xf numFmtId="0" fontId="4" fillId="3" borderId="64" xfId="0" applyFont="1" applyFill="1" applyBorder="1" applyAlignment="1" applyProtection="1">
      <alignment horizontal="center" vertical="center"/>
      <protection locked="0"/>
    </xf>
    <xf numFmtId="0" fontId="4" fillId="3" borderId="65" xfId="0" applyFont="1" applyFill="1" applyBorder="1" applyAlignment="1" applyProtection="1">
      <alignment horizontal="center" vertical="center"/>
      <protection locked="0"/>
    </xf>
    <xf numFmtId="0" fontId="5" fillId="3" borderId="63" xfId="0" applyFont="1" applyFill="1" applyBorder="1" applyAlignment="1" applyProtection="1">
      <alignment horizontal="center" vertical="center"/>
      <protection locked="0"/>
    </xf>
    <xf numFmtId="0" fontId="5" fillId="3" borderId="64" xfId="0" applyFont="1" applyFill="1" applyBorder="1" applyAlignment="1" applyProtection="1">
      <alignment horizontal="center" vertical="center"/>
      <protection locked="0"/>
    </xf>
    <xf numFmtId="0" fontId="5" fillId="3" borderId="65" xfId="0" applyFont="1" applyFill="1" applyBorder="1" applyAlignment="1" applyProtection="1">
      <alignment horizontal="center" vertical="center"/>
      <protection locked="0"/>
    </xf>
    <xf numFmtId="0" fontId="47" fillId="2" borderId="0" xfId="0" applyFont="1" applyFill="1" applyBorder="1" applyAlignment="1">
      <alignment horizontal="center" vertical="top"/>
    </xf>
    <xf numFmtId="0" fontId="70" fillId="3" borderId="0" xfId="0" applyFont="1" applyFill="1" applyBorder="1" applyAlignment="1" applyProtection="1">
      <alignment horizontal="center" vertical="center"/>
      <protection locked="0"/>
    </xf>
    <xf numFmtId="0" fontId="34" fillId="0" borderId="63" xfId="0" applyFont="1" applyFill="1" applyBorder="1" applyAlignment="1">
      <alignment horizontal="center"/>
    </xf>
    <xf numFmtId="0" fontId="34" fillId="0" borderId="64" xfId="0" applyFont="1" applyFill="1" applyBorder="1" applyAlignment="1">
      <alignment horizontal="center"/>
    </xf>
    <xf numFmtId="0" fontId="34" fillId="0" borderId="65" xfId="0" applyFont="1" applyFill="1" applyBorder="1" applyAlignment="1">
      <alignment horizontal="center"/>
    </xf>
    <xf numFmtId="0" fontId="77" fillId="0" borderId="71" xfId="0" applyFont="1" applyFill="1" applyBorder="1" applyAlignment="1" applyProtection="1">
      <alignment horizontal="center" vertical="top" wrapText="1"/>
      <protection locked="0"/>
    </xf>
    <xf numFmtId="0" fontId="77" fillId="0" borderId="0" xfId="0" applyFont="1" applyFill="1" applyBorder="1" applyAlignment="1" applyProtection="1">
      <alignment horizontal="center" vertical="top" wrapText="1"/>
      <protection locked="0"/>
    </xf>
    <xf numFmtId="0" fontId="77" fillId="0" borderId="19" xfId="0" applyFont="1" applyFill="1" applyBorder="1" applyAlignment="1" applyProtection="1">
      <alignment horizontal="center" vertical="top" wrapText="1"/>
      <protection locked="0"/>
    </xf>
    <xf numFmtId="44" fontId="0" fillId="0" borderId="23" xfId="0" applyNumberFormat="1" applyBorder="1" applyAlignment="1">
      <alignment horizontal="center"/>
    </xf>
    <xf numFmtId="44" fontId="0" fillId="0" borderId="41" xfId="0" applyNumberFormat="1" applyBorder="1" applyAlignment="1">
      <alignment horizontal="center"/>
    </xf>
    <xf numFmtId="0" fontId="13" fillId="2" borderId="35" xfId="0" applyFont="1" applyFill="1" applyBorder="1" applyAlignment="1">
      <alignment horizontal="center" vertical="center"/>
    </xf>
    <xf numFmtId="0" fontId="13" fillId="2" borderId="36" xfId="0" applyFont="1" applyFill="1" applyBorder="1" applyAlignment="1">
      <alignment horizontal="center" vertical="center"/>
    </xf>
    <xf numFmtId="0" fontId="13" fillId="2" borderId="37" xfId="0" applyFont="1" applyFill="1" applyBorder="1" applyAlignment="1">
      <alignment horizontal="center" vertical="center"/>
    </xf>
    <xf numFmtId="0" fontId="13" fillId="2" borderId="38" xfId="0" applyFont="1" applyFill="1" applyBorder="1" applyAlignment="1">
      <alignment horizontal="center" vertical="center"/>
    </xf>
    <xf numFmtId="0" fontId="0" fillId="0" borderId="23" xfId="0" applyBorder="1" applyAlignment="1" applyProtection="1">
      <alignment horizontal="center"/>
      <protection locked="0"/>
    </xf>
    <xf numFmtId="0" fontId="0" fillId="0" borderId="39" xfId="0" applyBorder="1" applyAlignment="1" applyProtection="1">
      <alignment horizontal="center"/>
      <protection locked="0"/>
    </xf>
    <xf numFmtId="0" fontId="0" fillId="0" borderId="30" xfId="0" applyBorder="1" applyAlignment="1" applyProtection="1">
      <alignment horizontal="center"/>
      <protection locked="0"/>
    </xf>
    <xf numFmtId="0" fontId="0" fillId="0" borderId="22" xfId="0" applyBorder="1" applyAlignment="1" applyProtection="1">
      <alignment horizontal="center"/>
      <protection locked="0"/>
    </xf>
    <xf numFmtId="0" fontId="0" fillId="0" borderId="40" xfId="0" applyBorder="1" applyAlignment="1" applyProtection="1">
      <alignment horizontal="center"/>
      <protection locked="0"/>
    </xf>
    <xf numFmtId="0" fontId="0" fillId="0" borderId="31" xfId="0" applyBorder="1" applyAlignment="1" applyProtection="1">
      <alignment horizontal="center"/>
      <protection locked="0"/>
    </xf>
    <xf numFmtId="0" fontId="4" fillId="0" borderId="23" xfId="0" applyFont="1" applyBorder="1" applyAlignment="1" applyProtection="1">
      <alignment horizontal="center" shrinkToFit="1"/>
      <protection locked="0"/>
    </xf>
    <xf numFmtId="0" fontId="4" fillId="0" borderId="39" xfId="0" applyFont="1" applyBorder="1" applyAlignment="1" applyProtection="1">
      <alignment horizontal="center" shrinkToFit="1"/>
      <protection locked="0"/>
    </xf>
    <xf numFmtId="0" fontId="4" fillId="0" borderId="30" xfId="0" applyFont="1" applyBorder="1" applyAlignment="1" applyProtection="1">
      <alignment horizontal="center" shrinkToFit="1"/>
      <protection locked="0"/>
    </xf>
    <xf numFmtId="0" fontId="4" fillId="0" borderId="22" xfId="0" applyFont="1" applyBorder="1" applyAlignment="1" applyProtection="1">
      <alignment horizontal="center" shrinkToFit="1"/>
      <protection locked="0"/>
    </xf>
    <xf numFmtId="0" fontId="4" fillId="0" borderId="40" xfId="0" applyFont="1" applyBorder="1" applyAlignment="1" applyProtection="1">
      <alignment horizontal="center" shrinkToFit="1"/>
      <protection locked="0"/>
    </xf>
    <xf numFmtId="0" fontId="4" fillId="0" borderId="31" xfId="0" applyFont="1" applyBorder="1" applyAlignment="1" applyProtection="1">
      <alignment horizontal="center" shrinkToFit="1"/>
      <protection locked="0"/>
    </xf>
    <xf numFmtId="0" fontId="0" fillId="0" borderId="24" xfId="0" applyBorder="1" applyAlignment="1" applyProtection="1">
      <alignment horizontal="center"/>
      <protection locked="0"/>
    </xf>
    <xf numFmtId="0" fontId="0" fillId="0" borderId="47" xfId="0" applyBorder="1" applyAlignment="1" applyProtection="1">
      <alignment horizontal="center"/>
      <protection locked="0"/>
    </xf>
    <xf numFmtId="0" fontId="0" fillId="0" borderId="29" xfId="0" applyBorder="1" applyAlignment="1" applyProtection="1">
      <alignment horizontal="center"/>
      <protection locked="0"/>
    </xf>
    <xf numFmtId="44" fontId="0" fillId="0" borderId="4" xfId="0" applyNumberFormat="1" applyBorder="1" applyAlignment="1">
      <alignment horizontal="center" vertical="center"/>
    </xf>
    <xf numFmtId="44" fontId="0" fillId="0" borderId="46" xfId="0" applyNumberFormat="1" applyBorder="1" applyAlignment="1">
      <alignment horizontal="center" vertical="center"/>
    </xf>
    <xf numFmtId="44" fontId="0" fillId="0" borderId="42" xfId="0" applyNumberFormat="1" applyBorder="1" applyAlignment="1">
      <alignment horizontal="center"/>
    </xf>
    <xf numFmtId="44" fontId="0" fillId="0" borderId="43" xfId="0" applyNumberFormat="1" applyBorder="1" applyAlignment="1">
      <alignment horizontal="center"/>
    </xf>
    <xf numFmtId="44" fontId="0" fillId="0" borderId="48" xfId="0" applyNumberFormat="1" applyBorder="1" applyAlignment="1">
      <alignment horizontal="center" vertical="center"/>
    </xf>
    <xf numFmtId="44" fontId="0" fillId="0" borderId="49" xfId="0" applyNumberFormat="1" applyBorder="1" applyAlignment="1">
      <alignment horizontal="center" vertical="center"/>
    </xf>
    <xf numFmtId="44" fontId="0" fillId="0" borderId="7" xfId="0" applyNumberFormat="1" applyBorder="1" applyAlignment="1" applyProtection="1">
      <alignment horizontal="center" vertical="center"/>
    </xf>
    <xf numFmtId="44" fontId="0" fillId="0" borderId="50" xfId="0" applyNumberFormat="1" applyBorder="1" applyAlignment="1" applyProtection="1">
      <alignment horizontal="center" vertical="center"/>
    </xf>
    <xf numFmtId="0" fontId="4" fillId="0" borderId="24" xfId="0" applyFont="1" applyBorder="1" applyAlignment="1" applyProtection="1">
      <alignment horizontal="center" shrinkToFit="1"/>
      <protection locked="0"/>
    </xf>
    <xf numFmtId="0" fontId="4" fillId="0" borderId="47" xfId="0" applyFont="1" applyBorder="1" applyAlignment="1" applyProtection="1">
      <alignment horizontal="center" shrinkToFit="1"/>
      <protection locked="0"/>
    </xf>
    <xf numFmtId="0" fontId="4" fillId="0" borderId="29" xfId="0" applyFont="1" applyBorder="1" applyAlignment="1" applyProtection="1">
      <alignment horizontal="center" shrinkToFit="1"/>
      <protection locked="0"/>
    </xf>
    <xf numFmtId="0" fontId="51" fillId="3" borderId="0" xfId="0" applyFont="1" applyFill="1" applyBorder="1" applyAlignment="1" applyProtection="1">
      <alignment horizontal="center" vertical="center"/>
      <protection locked="0"/>
    </xf>
    <xf numFmtId="0" fontId="52" fillId="3" borderId="0" xfId="0" applyFont="1" applyFill="1" applyBorder="1" applyAlignment="1" applyProtection="1">
      <alignment horizontal="center" vertical="center"/>
      <protection locked="0"/>
    </xf>
    <xf numFmtId="0" fontId="0" fillId="0" borderId="45" xfId="0" applyBorder="1" applyAlignment="1" applyProtection="1">
      <alignment horizontal="left"/>
      <protection locked="0"/>
    </xf>
    <xf numFmtId="0" fontId="0" fillId="0" borderId="39" xfId="0" applyBorder="1" applyAlignment="1" applyProtection="1">
      <alignment horizontal="left"/>
      <protection locked="0"/>
    </xf>
    <xf numFmtId="0" fontId="0" fillId="0" borderId="51" xfId="0" applyBorder="1" applyAlignment="1" applyProtection="1">
      <alignment horizontal="left"/>
      <protection locked="0"/>
    </xf>
    <xf numFmtId="0" fontId="0" fillId="0" borderId="47" xfId="0" applyBorder="1" applyAlignment="1" applyProtection="1">
      <alignment horizontal="left"/>
      <protection locked="0"/>
    </xf>
    <xf numFmtId="0" fontId="8" fillId="2" borderId="32" xfId="0" applyFont="1" applyFill="1" applyBorder="1" applyAlignment="1" applyProtection="1">
      <alignment horizontal="left" vertical="justify"/>
    </xf>
    <xf numFmtId="0" fontId="8" fillId="2" borderId="33" xfId="0" applyFont="1" applyFill="1" applyBorder="1" applyAlignment="1" applyProtection="1">
      <alignment horizontal="left" vertical="justify"/>
    </xf>
    <xf numFmtId="0" fontId="8" fillId="2" borderId="34" xfId="0" applyFont="1" applyFill="1" applyBorder="1" applyAlignment="1" applyProtection="1">
      <alignment horizontal="left" vertical="justify"/>
    </xf>
    <xf numFmtId="0" fontId="8" fillId="2" borderId="21" xfId="0" applyFont="1" applyFill="1" applyBorder="1" applyAlignment="1" applyProtection="1">
      <alignment horizontal="left" vertical="justify"/>
    </xf>
    <xf numFmtId="0" fontId="8" fillId="2" borderId="17" xfId="0" applyFont="1" applyFill="1" applyBorder="1" applyAlignment="1" applyProtection="1">
      <alignment horizontal="left" vertical="justify"/>
    </xf>
    <xf numFmtId="0" fontId="8" fillId="2" borderId="28" xfId="0" applyFont="1" applyFill="1" applyBorder="1" applyAlignment="1" applyProtection="1">
      <alignment horizontal="left" vertical="justify"/>
    </xf>
    <xf numFmtId="0" fontId="0" fillId="0" borderId="0" xfId="0" applyAlignment="1" applyProtection="1">
      <alignment horizontal="center"/>
      <protection locked="0"/>
    </xf>
    <xf numFmtId="0" fontId="69" fillId="7" borderId="73" xfId="0" applyFont="1" applyFill="1" applyBorder="1" applyAlignment="1">
      <alignment horizontal="center" vertical="center"/>
    </xf>
    <xf numFmtId="0" fontId="69" fillId="7" borderId="74" xfId="0" applyFont="1" applyFill="1" applyBorder="1" applyAlignment="1">
      <alignment horizontal="center" vertical="center"/>
    </xf>
    <xf numFmtId="0" fontId="34" fillId="3" borderId="0" xfId="0" applyFont="1" applyFill="1" applyBorder="1" applyAlignment="1" applyProtection="1">
      <alignment horizontal="center" vertical="center"/>
      <protection locked="0"/>
    </xf>
    <xf numFmtId="0" fontId="4" fillId="0" borderId="52" xfId="0" applyFont="1" applyBorder="1" applyAlignment="1" applyProtection="1">
      <alignment horizontal="center" vertical="center"/>
      <protection locked="0"/>
    </xf>
    <xf numFmtId="0" fontId="4" fillId="0" borderId="53" xfId="0" applyFont="1" applyBorder="1" applyAlignment="1" applyProtection="1">
      <alignment horizontal="center" vertical="center"/>
      <protection locked="0"/>
    </xf>
    <xf numFmtId="0" fontId="4" fillId="0" borderId="54" xfId="0" applyFont="1" applyBorder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left" vertical="top" wrapText="1"/>
      <protection locked="0"/>
    </xf>
    <xf numFmtId="0" fontId="13" fillId="2" borderId="55" xfId="0" applyFont="1" applyFill="1" applyBorder="1" applyAlignment="1">
      <alignment horizontal="center" vertical="center" wrapText="1"/>
    </xf>
    <xf numFmtId="0" fontId="13" fillId="2" borderId="56" xfId="0" applyFont="1" applyFill="1" applyBorder="1" applyAlignment="1">
      <alignment horizontal="center" vertical="center" wrapText="1"/>
    </xf>
    <xf numFmtId="0" fontId="15" fillId="0" borderId="57" xfId="0" applyFont="1" applyBorder="1" applyAlignment="1" applyProtection="1">
      <alignment horizontal="left"/>
      <protection locked="0"/>
    </xf>
    <xf numFmtId="0" fontId="0" fillId="0" borderId="40" xfId="0" applyBorder="1" applyAlignment="1" applyProtection="1">
      <alignment horizontal="left"/>
      <protection locked="0"/>
    </xf>
    <xf numFmtId="0" fontId="15" fillId="0" borderId="45" xfId="0" applyFont="1" applyBorder="1" applyAlignment="1" applyProtection="1">
      <alignment horizontal="left"/>
      <protection locked="0"/>
    </xf>
    <xf numFmtId="0" fontId="13" fillId="2" borderId="58" xfId="0" applyFont="1" applyFill="1" applyBorder="1" applyAlignment="1">
      <alignment horizontal="center" vertical="center"/>
    </xf>
    <xf numFmtId="0" fontId="13" fillId="2" borderId="59" xfId="0" applyFont="1" applyFill="1" applyBorder="1" applyAlignment="1">
      <alignment horizontal="center" vertical="center"/>
    </xf>
    <xf numFmtId="0" fontId="13" fillId="2" borderId="60" xfId="0" applyFont="1" applyFill="1" applyBorder="1" applyAlignment="1">
      <alignment horizontal="center" vertical="center"/>
    </xf>
    <xf numFmtId="0" fontId="13" fillId="2" borderId="61" xfId="0" applyFont="1" applyFill="1" applyBorder="1" applyAlignment="1">
      <alignment horizontal="center" vertical="center"/>
    </xf>
    <xf numFmtId="0" fontId="13" fillId="2" borderId="17" xfId="0" applyFont="1" applyFill="1" applyBorder="1" applyAlignment="1">
      <alignment horizontal="center" vertical="center"/>
    </xf>
    <xf numFmtId="0" fontId="13" fillId="2" borderId="28" xfId="0" applyFont="1" applyFill="1" applyBorder="1" applyAlignment="1">
      <alignment horizontal="center" vertical="center"/>
    </xf>
    <xf numFmtId="166" fontId="0" fillId="0" borderId="0" xfId="0" applyNumberFormat="1" applyAlignment="1" applyProtection="1">
      <alignment horizontal="center"/>
      <protection locked="0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900"/>
      <color rgb="FF3D3E40"/>
      <color rgb="FF3E3D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Drop" dropLines="4" dropStyle="combo" dx="22" fmlaLink="$L$49" fmlaRange="$M$50:$P$53" sel="1" val="0"/>
</file>

<file path=xl/ctrlProps/ctrlProp2.xml><?xml version="1.0" encoding="utf-8"?>
<formControlPr xmlns="http://schemas.microsoft.com/office/spreadsheetml/2009/9/main" objectType="Drop" dropLines="4" dropStyle="combo" dx="22" fmlaLink="$S$49" fmlaRange="$T$50:$T$52" sel="1" val="0"/>
</file>

<file path=xl/ctrlProps/ctrlProp3.xml><?xml version="1.0" encoding="utf-8"?>
<formControlPr xmlns="http://schemas.microsoft.com/office/spreadsheetml/2009/9/main" objectType="Drop" dropLines="4" dropStyle="combo" dx="22" fmlaLink="$X$49" fmlaRange="$T$50:$T$52" sel="1" val="0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5" Type="http://schemas.openxmlformats.org/officeDocument/2006/relationships/image" Target="../media/image5.png"/><Relationship Id="rId4" Type="http://schemas.openxmlformats.org/officeDocument/2006/relationships/image" Target="../media/image4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161925</xdr:colOff>
      <xdr:row>1</xdr:row>
      <xdr:rowOff>38100</xdr:rowOff>
    </xdr:from>
    <xdr:to>
      <xdr:col>0</xdr:col>
      <xdr:colOff>238125</xdr:colOff>
      <xdr:row>38</xdr:row>
      <xdr:rowOff>1588</xdr:rowOff>
    </xdr:to>
    <xdr:pic>
      <xdr:nvPicPr>
        <xdr:cNvPr id="7876" name="Picture 56" descr="image1">
          <a:extLst>
            <a:ext uri="{FF2B5EF4-FFF2-40B4-BE49-F238E27FC236}">
              <a16:creationId xmlns:a16="http://schemas.microsoft.com/office/drawing/2014/main" id="{00000000-0008-0000-0000-0000C41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695325"/>
          <a:ext cx="76200" cy="762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19</xdr:col>
      <xdr:colOff>85725</xdr:colOff>
      <xdr:row>0</xdr:row>
      <xdr:rowOff>180975</xdr:rowOff>
    </xdr:from>
    <xdr:to>
      <xdr:col>25</xdr:col>
      <xdr:colOff>428625</xdr:colOff>
      <xdr:row>1</xdr:row>
      <xdr:rowOff>95250</xdr:rowOff>
    </xdr:to>
    <xdr:sp macro="" textlink="">
      <xdr:nvSpPr>
        <xdr:cNvPr id="7186" name="WordArt 18">
          <a:extLst>
            <a:ext uri="{FF2B5EF4-FFF2-40B4-BE49-F238E27FC236}">
              <a16:creationId xmlns:a16="http://schemas.microsoft.com/office/drawing/2014/main" id="{00000000-0008-0000-0000-0000121C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7915275" y="180975"/>
          <a:ext cx="3067050" cy="571500"/>
        </a:xfrm>
        <a:prstGeom prst="rect">
          <a:avLst/>
        </a:prstGeom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  <xdr:txBody>
        <a:bodyPr wrap="none" fromWordArt="1">
          <a:prstTxWarp prst="textInflate">
            <a:avLst>
              <a:gd name="adj" fmla="val 13634"/>
            </a:avLst>
          </a:prstTxWarp>
        </a:bodyPr>
        <a:lstStyle/>
        <a:p>
          <a:pPr algn="ctr" rtl="0">
            <a:buNone/>
          </a:pPr>
          <a:r>
            <a:rPr lang="fr-FR" sz="2800" b="1" kern="10" spc="0">
              <a:ln>
                <a:noFill/>
              </a:ln>
              <a:solidFill>
                <a:srgbClr xmlns:mc="http://schemas.openxmlformats.org/markup-compatibility/2006" xmlns:a14="http://schemas.microsoft.com/office/drawing/2010/main" val="000000" mc:Ignorable="a14" a14:legacySpreadsheetColorIndex="8">
                  <a:alpha val="80000"/>
                </a:srgbClr>
              </a:solidFill>
              <a:effectLst>
                <a:outerShdw dist="28398" dir="1593903" algn="ctr" rotWithShape="0">
                  <a:srgbClr xmlns:mc="http://schemas.openxmlformats.org/markup-compatibility/2006" xmlns:a14="http://schemas.microsoft.com/office/drawing/2010/main" val="99CCFF" mc:Ignorable="a14" a14:legacySpreadsheetColorIndex="44"/>
                </a:outerShdw>
              </a:effectLst>
              <a:latin typeface="Viner Hand ITC"/>
            </a:rPr>
            <a:t>Demande de commande</a:t>
          </a:r>
        </a:p>
      </xdr:txBody>
    </xdr:sp>
    <xdr:clientData/>
  </xdr:twoCellAnchor>
  <xdr:twoCellAnchor editAs="oneCell">
    <xdr:from>
      <xdr:col>18</xdr:col>
      <xdr:colOff>390525</xdr:colOff>
      <xdr:row>0</xdr:row>
      <xdr:rowOff>352425</xdr:rowOff>
    </xdr:from>
    <xdr:to>
      <xdr:col>18</xdr:col>
      <xdr:colOff>590550</xdr:colOff>
      <xdr:row>0</xdr:row>
      <xdr:rowOff>581025</xdr:rowOff>
    </xdr:to>
    <xdr:pic>
      <xdr:nvPicPr>
        <xdr:cNvPr id="7884" name="Picture 57" descr="image4">
          <a:extLst>
            <a:ext uri="{FF2B5EF4-FFF2-40B4-BE49-F238E27FC236}">
              <a16:creationId xmlns:a16="http://schemas.microsoft.com/office/drawing/2014/main" id="{00000000-0008-0000-0000-0000CC1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72375" y="352425"/>
          <a:ext cx="20002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276225</xdr:colOff>
      <xdr:row>1</xdr:row>
      <xdr:rowOff>0</xdr:rowOff>
    </xdr:from>
    <xdr:to>
      <xdr:col>26</xdr:col>
      <xdr:colOff>51955</xdr:colOff>
      <xdr:row>1</xdr:row>
      <xdr:rowOff>76200</xdr:rowOff>
    </xdr:to>
    <xdr:pic>
      <xdr:nvPicPr>
        <xdr:cNvPr id="7885" name="Picture 61" descr="image1">
          <a:extLst>
            <a:ext uri="{FF2B5EF4-FFF2-40B4-BE49-F238E27FC236}">
              <a16:creationId xmlns:a16="http://schemas.microsoft.com/office/drawing/2014/main" id="{00000000-0008-0000-0000-0000CD1E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4900" y="657225"/>
          <a:ext cx="10086975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3</xdr:col>
      <xdr:colOff>333375</xdr:colOff>
      <xdr:row>1</xdr:row>
      <xdr:rowOff>161925</xdr:rowOff>
    </xdr:to>
    <xdr:pic>
      <xdr:nvPicPr>
        <xdr:cNvPr id="7886" name="Picture 64" descr="image8">
          <a:extLst>
            <a:ext uri="{FF2B5EF4-FFF2-40B4-BE49-F238E27FC236}">
              <a16:creationId xmlns:a16="http://schemas.microsoft.com/office/drawing/2014/main" id="{00000000-0008-0000-0000-0000CE1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162050" cy="819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390525</xdr:colOff>
      <xdr:row>0</xdr:row>
      <xdr:rowOff>466725</xdr:rowOff>
    </xdr:from>
    <xdr:to>
      <xdr:col>17</xdr:col>
      <xdr:colOff>247650</xdr:colOff>
      <xdr:row>0</xdr:row>
      <xdr:rowOff>619125</xdr:rowOff>
    </xdr:to>
    <xdr:sp macro="" textlink="">
      <xdr:nvSpPr>
        <xdr:cNvPr id="7234" name="Text Box 66">
          <a:extLst>
            <a:ext uri="{FF2B5EF4-FFF2-40B4-BE49-F238E27FC236}">
              <a16:creationId xmlns:a16="http://schemas.microsoft.com/office/drawing/2014/main" id="{00000000-0008-0000-0000-0000421C0000}"/>
            </a:ext>
          </a:extLst>
        </xdr:cNvPr>
        <xdr:cNvSpPr txBox="1">
          <a:spLocks noChangeArrowheads="1"/>
        </xdr:cNvSpPr>
      </xdr:nvSpPr>
      <xdr:spPr bwMode="auto">
        <a:xfrm>
          <a:off x="1219200" y="466725"/>
          <a:ext cx="5905500" cy="1524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000" tIns="0" rIns="0" bIns="0" anchor="t" upright="1"/>
        <a:lstStyle/>
        <a:p>
          <a:pPr algn="l" rtl="0">
            <a:defRPr sz="1000"/>
          </a:pPr>
          <a:r>
            <a:rPr lang="fr-FR" sz="900" b="0" i="0" u="none" strike="noStrike" baseline="0">
              <a:solidFill>
                <a:srgbClr val="000000"/>
              </a:solidFill>
              <a:latin typeface="Calibri"/>
              <a:cs typeface="Calibri"/>
            </a:rPr>
            <a:t>Technopôle Brest Iroise - CS 73862 - 29238 Brest Cedex 3 - </a:t>
          </a:r>
          <a:r>
            <a:rPr lang="fr-FR" sz="900" b="0" i="0" u="none" strike="noStrike" baseline="0">
              <a:solidFill>
                <a:srgbClr val="FF9900"/>
              </a:solidFill>
              <a:latin typeface="Arial Black"/>
              <a:cs typeface="Calibri"/>
            </a:rPr>
            <a:t>T</a:t>
          </a:r>
          <a:r>
            <a:rPr lang="fr-FR" sz="900" b="0" i="0" u="none" strike="noStrike" baseline="0">
              <a:solidFill>
                <a:srgbClr val="000000"/>
              </a:solidFill>
              <a:latin typeface="Calibri"/>
              <a:cs typeface="Calibri"/>
            </a:rPr>
            <a:t> 02 98 05 66 00 - </a:t>
          </a:r>
          <a:r>
            <a:rPr lang="fr-FR" sz="900" b="0" i="0" u="none" strike="noStrike" baseline="0">
              <a:solidFill>
                <a:srgbClr val="FF8080"/>
              </a:solidFill>
              <a:latin typeface="Arial Black"/>
              <a:cs typeface="Calibri"/>
            </a:rPr>
            <a:t>F</a:t>
          </a:r>
          <a:r>
            <a:rPr lang="fr-FR" sz="900" b="0" i="0" u="none" strike="noStrike" baseline="0">
              <a:solidFill>
                <a:srgbClr val="000000"/>
              </a:solidFill>
              <a:latin typeface="Calibri"/>
              <a:cs typeface="Calibri"/>
            </a:rPr>
            <a:t> 02 98 05 66 10</a:t>
          </a:r>
        </a:p>
        <a:p>
          <a:pPr algn="l" rtl="0">
            <a:defRPr sz="1000"/>
          </a:pPr>
          <a:endParaRPr lang="fr-FR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fr-FR"/>
        </a:p>
      </xdr:txBody>
    </xdr:sp>
    <xdr:clientData/>
  </xdr:twoCellAnchor>
  <xdr:twoCellAnchor editAs="oneCell">
    <xdr:from>
      <xdr:col>25</xdr:col>
      <xdr:colOff>261937</xdr:colOff>
      <xdr:row>12</xdr:row>
      <xdr:rowOff>9525</xdr:rowOff>
    </xdr:from>
    <xdr:to>
      <xdr:col>25</xdr:col>
      <xdr:colOff>572860</xdr:colOff>
      <xdr:row>13</xdr:row>
      <xdr:rowOff>61552</xdr:rowOff>
    </xdr:to>
    <xdr:pic>
      <xdr:nvPicPr>
        <xdr:cNvPr id="39" name="Image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duotone>
            <a:schemeClr val="accent6">
              <a:shade val="45000"/>
              <a:satMod val="135000"/>
            </a:schemeClr>
            <a:prstClr val="white"/>
          </a:duotone>
        </a:blip>
        <a:stretch>
          <a:fillRect/>
        </a:stretch>
      </xdr:blipFill>
      <xdr:spPr>
        <a:xfrm rot="8100000">
          <a:off x="10853737" y="2797175"/>
          <a:ext cx="310923" cy="236177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30480</xdr:colOff>
          <xdr:row>13</xdr:row>
          <xdr:rowOff>7620</xdr:rowOff>
        </xdr:from>
        <xdr:to>
          <xdr:col>25</xdr:col>
          <xdr:colOff>617220</xdr:colOff>
          <xdr:row>14</xdr:row>
          <xdr:rowOff>68580</xdr:rowOff>
        </xdr:to>
        <xdr:sp macro="" textlink="">
          <xdr:nvSpPr>
            <xdr:cNvPr id="7904" name="Drop Down 736" hidden="1">
              <a:extLst>
                <a:ext uri="{63B3BB69-23CF-44E3-9099-C40C66FF867C}">
                  <a14:compatExt spid="_x0000_s7904"/>
                </a:ext>
                <a:ext uri="{FF2B5EF4-FFF2-40B4-BE49-F238E27FC236}">
                  <a16:creationId xmlns:a16="http://schemas.microsoft.com/office/drawing/2014/main" id="{00000000-0008-0000-0000-0000E0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xdr:twoCellAnchor>
    <xdr:from>
      <xdr:col>22</xdr:col>
      <xdr:colOff>220519</xdr:colOff>
      <xdr:row>3</xdr:row>
      <xdr:rowOff>12703</xdr:rowOff>
    </xdr:from>
    <xdr:to>
      <xdr:col>23</xdr:col>
      <xdr:colOff>49069</xdr:colOff>
      <xdr:row>11</xdr:row>
      <xdr:rowOff>127003</xdr:rowOff>
    </xdr:to>
    <xdr:sp macro="" textlink="">
      <xdr:nvSpPr>
        <xdr:cNvPr id="3" name="Flèche à angle droi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 rot="5400000">
          <a:off x="8373919" y="1831978"/>
          <a:ext cx="1543050" cy="95250"/>
        </a:xfrm>
        <a:prstGeom prst="bentUpArrow">
          <a:avLst/>
        </a:prstGeom>
        <a:solidFill>
          <a:schemeClr val="accent1"/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495300</xdr:colOff>
          <xdr:row>3</xdr:row>
          <xdr:rowOff>60960</xdr:rowOff>
        </xdr:from>
        <xdr:to>
          <xdr:col>21</xdr:col>
          <xdr:colOff>182880</xdr:colOff>
          <xdr:row>4</xdr:row>
          <xdr:rowOff>182880</xdr:rowOff>
        </xdr:to>
        <xdr:sp macro="" textlink="">
          <xdr:nvSpPr>
            <xdr:cNvPr id="7910" name="Drop Down 742" hidden="1">
              <a:extLst>
                <a:ext uri="{63B3BB69-23CF-44E3-9099-C40C66FF867C}">
                  <a14:compatExt spid="_x0000_s7910"/>
                </a:ext>
                <a:ext uri="{FF2B5EF4-FFF2-40B4-BE49-F238E27FC236}">
                  <a16:creationId xmlns:a16="http://schemas.microsoft.com/office/drawing/2014/main" id="{00000000-0008-0000-0000-0000E6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160020</xdr:colOff>
          <xdr:row>3</xdr:row>
          <xdr:rowOff>68580</xdr:rowOff>
        </xdr:from>
        <xdr:to>
          <xdr:col>17</xdr:col>
          <xdr:colOff>121920</xdr:colOff>
          <xdr:row>4</xdr:row>
          <xdr:rowOff>182880</xdr:rowOff>
        </xdr:to>
        <xdr:sp macro="" textlink="">
          <xdr:nvSpPr>
            <xdr:cNvPr id="7935" name="Drop Down 767" hidden="1">
              <a:extLst>
                <a:ext uri="{63B3BB69-23CF-44E3-9099-C40C66FF867C}">
                  <a14:compatExt spid="_x0000_s7935"/>
                </a:ext>
                <a:ext uri="{FF2B5EF4-FFF2-40B4-BE49-F238E27FC236}">
                  <a16:creationId xmlns:a16="http://schemas.microsoft.com/office/drawing/2014/main" id="{00000000-0008-0000-0000-0000FF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3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2.xml"/><Relationship Id="rId5" Type="http://schemas.openxmlformats.org/officeDocument/2006/relationships/ctrlProp" Target="../ctrlProps/ctrlProp1.xml"/><Relationship Id="rId4" Type="http://schemas.openxmlformats.org/officeDocument/2006/relationships/vmlDrawing" Target="../drawings/vmlDrawing2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/>
  <dimension ref="A1:BB336"/>
  <sheetViews>
    <sheetView tabSelected="1" view="pageBreakPreview" topLeftCell="B1" zoomScaleNormal="100" zoomScaleSheetLayoutView="100" workbookViewId="0">
      <selection activeCell="J39" sqref="E39:J41"/>
    </sheetView>
  </sheetViews>
  <sheetFormatPr baseColWidth="10" defaultRowHeight="13.8" x14ac:dyDescent="0.3"/>
  <cols>
    <col min="1" max="1" width="5" customWidth="1"/>
    <col min="2" max="2" width="2.6640625" customWidth="1"/>
    <col min="3" max="3" width="4.6640625" style="1" customWidth="1"/>
    <col min="4" max="5" width="9.5546875" customWidth="1"/>
    <col min="6" max="6" width="3.6640625" customWidth="1"/>
    <col min="7" max="7" width="4.44140625" customWidth="1"/>
    <col min="8" max="8" width="4.6640625" customWidth="1"/>
    <col min="9" max="10" width="9.6640625" customWidth="1"/>
    <col min="11" max="11" width="3.6640625" customWidth="1"/>
    <col min="12" max="12" width="4" customWidth="1"/>
    <col min="13" max="13" width="4.6640625" customWidth="1"/>
    <col min="14" max="15" width="9.5546875" customWidth="1"/>
    <col min="16" max="16" width="3.6640625" customWidth="1"/>
    <col min="17" max="17" width="4" customWidth="1"/>
    <col min="18" max="18" width="4.5546875" customWidth="1"/>
    <col min="19" max="20" width="9.6640625" customWidth="1"/>
    <col min="21" max="21" width="2.33203125" customWidth="1"/>
    <col min="22" max="22" width="3.6640625" customWidth="1"/>
    <col min="23" max="23" width="4" customWidth="1"/>
    <col min="24" max="24" width="10.6640625" customWidth="1"/>
    <col min="25" max="26" width="9.5546875" customWidth="1"/>
    <col min="27" max="27" width="3" customWidth="1"/>
    <col min="28" max="28" width="12.33203125" customWidth="1"/>
    <col min="29" max="29" width="11.44140625" hidden="1" customWidth="1"/>
    <col min="30" max="40" width="28.6640625" style="90" hidden="1" customWidth="1"/>
    <col min="41" max="47" width="28.6640625" style="91" hidden="1" customWidth="1"/>
    <col min="48" max="53" width="28.6640625" hidden="1" customWidth="1"/>
    <col min="54" max="54" width="11.44140625" customWidth="1"/>
  </cols>
  <sheetData>
    <row r="1" spans="2:49" ht="51.75" customHeight="1" x14ac:dyDescent="0.3">
      <c r="B1" s="24"/>
      <c r="C1" s="25"/>
      <c r="D1" s="24"/>
      <c r="E1" s="24"/>
      <c r="F1" s="24"/>
      <c r="G1" s="209"/>
      <c r="H1" s="209"/>
      <c r="I1" s="209"/>
      <c r="J1" s="209"/>
      <c r="K1" s="209"/>
      <c r="L1" s="209"/>
      <c r="M1" s="209"/>
      <c r="N1" s="209"/>
      <c r="O1" s="209"/>
      <c r="P1" s="209"/>
      <c r="Q1" s="209"/>
      <c r="R1" s="209"/>
      <c r="S1" s="209"/>
      <c r="T1" s="209"/>
      <c r="U1" s="209"/>
      <c r="V1" s="209"/>
      <c r="W1" s="209"/>
      <c r="X1" s="209"/>
      <c r="Y1" s="209"/>
      <c r="Z1" s="209"/>
      <c r="AD1" s="96" t="s">
        <v>661</v>
      </c>
      <c r="AE1" s="122" t="str">
        <f>LEFT($D$7,SEARCH(".",$D$7)-1)</f>
        <v>D102</v>
      </c>
      <c r="AF1" s="122" t="e">
        <f>RIGHT($M$7,LEN($M$7)-SEARCH("- ",$M$7)-1)</f>
        <v>#VALUE!</v>
      </c>
      <c r="AG1" s="122" t="e">
        <f>LEFT($AF$1,SEARCH(" ",$AF$1)-1)</f>
        <v>#VALUE!</v>
      </c>
      <c r="AH1" s="90" t="e">
        <f>IF(AND($AE$1=$AG$1,AG1&lt;&gt;"D106",AG1&lt;&gt;"D115",AG1&lt;&gt;"D114"),AE1=AG1,AS1)</f>
        <v>#VALUE!</v>
      </c>
      <c r="AI1" s="90" t="str">
        <f>IF(OR($AE$1="D106",$AE$1="D114",$AE$1="D115"),RIGHT($D$7,LEN($D$7)-SEARCH(".",$D$7)),"")</f>
        <v/>
      </c>
      <c r="AJ1" s="123" t="str">
        <f>IF($AI$1="RECH.COORDINATION.RECHERCHE","COREC",IF($AI$1="RECH.I.R.D.L.","IRDL",IF($AI$1="RECH.LAB_STICC.ELECTRONIQUE","RELEC",IF($AI$1="RECH.LAB_STICC.INFORMATIQUE","REINF",IF($AI$1="RECH.SOUTIEN.RECHERCHE","SOURE",IF($AI$1="RECH.VALORISATION","VALOR",""))))))</f>
        <v/>
      </c>
      <c r="AK1" s="90" t="e">
        <f>RIGHT(AF1,LEN(AF1)-SEARCH(" ",AF1))</f>
        <v>#VALUE!</v>
      </c>
      <c r="AL1" s="123" t="e">
        <f>LEFT(AK1,SEARCH(" ",AK1)-1)</f>
        <v>#VALUE!</v>
      </c>
      <c r="AM1" s="123" t="e">
        <f>AJ1=AL1</f>
        <v>#VALUE!</v>
      </c>
      <c r="AN1" s="127" t="str">
        <f>IF($AI$1="IMMOBILIER.ADAPTATION.DES.LOCAUX","ADAPT",IF($AI$1="IMMOBILIER.EFFICIENCE.DU.PARC.IMMOBILIER","EFFIC",IF($AI$1="IMMOBILIER.MAINTIEN.EN.ETAT.DES.LOCAUX","MAINT","")))</f>
        <v/>
      </c>
      <c r="AO1" s="128" t="e">
        <f>LEFT($AK$1,SEARCH(" ",$AK$1)-1)</f>
        <v>#VALUE!</v>
      </c>
      <c r="AP1" s="129" t="e">
        <f>IF((AN1=AO1)=TRUE,AN1=AO1,AM1)</f>
        <v>#VALUE!</v>
      </c>
      <c r="AQ1" s="124" t="str">
        <f>IF($AI$1="PILOTAGE.SUPPORT.DEPENSES.COMMUNES","DEPCO",IF($AI$1="PILOTAGE.SUPPORT.DEVELOPPEMENT.DE.L_ATTRACTIVITE","ATTRA",IF($AI$1="PILOTAGE.SUPPORT.GOUVERNANCE","GOUV",IF($AI$1="PILOTAGE.SUPPORT.SANTE.ET.SECURITE.AU.TRAVAIL","SANTE",IF($AI$1="PILOTAGE.SUPPORT.STRATEGIE.PARTENARIALE","STRAT","")))))</f>
        <v/>
      </c>
      <c r="AR1" s="125" t="e">
        <f>LEFT($AK$1,SEARCH(" ",$AK$1)-1)</f>
        <v>#VALUE!</v>
      </c>
      <c r="AS1" s="126" t="e">
        <f>IF((AQ1=AR1)=TRUE,AQ1=AR1,AP1)</f>
        <v>#VALUE!</v>
      </c>
    </row>
    <row r="2" spans="2:49" ht="15" customHeight="1" thickBot="1" x14ac:dyDescent="0.45">
      <c r="B2" s="24"/>
      <c r="C2" s="25"/>
      <c r="D2" s="24"/>
      <c r="E2" s="53"/>
      <c r="F2" s="24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  <c r="U2" s="101"/>
      <c r="V2" s="101"/>
      <c r="W2" s="101"/>
      <c r="X2" s="26"/>
      <c r="Y2" s="26"/>
      <c r="Z2" s="26"/>
      <c r="AD2" s="96" t="s">
        <v>662</v>
      </c>
      <c r="AE2" s="122" t="e">
        <f>LEFT($D$10,SEARCH(".",$D$10)-1)</f>
        <v>#VALUE!</v>
      </c>
      <c r="AF2" s="122" t="e">
        <f>RIGHT($M$10,LEN($M$10)-SEARCH("- ",$M$10)-1)</f>
        <v>#VALUE!</v>
      </c>
      <c r="AG2" s="122" t="e">
        <f>LEFT($AF$2,SEARCH(" ",$AF$2)-1)</f>
        <v>#VALUE!</v>
      </c>
      <c r="AH2" s="90" t="e">
        <f>IF(AND($AE$2=$AG$2,AG2&lt;&gt;"D206",AG2&lt;&gt;"D225",AG2&lt;&gt;"D224"),AE2=AG2,AS2)</f>
        <v>#VALUE!</v>
      </c>
      <c r="AI2" s="90" t="e">
        <f>IF(OR($AE$2="D106",$AE$2="D114",$AE$2="D115"),RIGHT($D$10,LEN($D$10)-SEARCH(".",$D$10)),"")</f>
        <v>#VALUE!</v>
      </c>
      <c r="AJ2" s="123" t="e">
        <f>IF($AI$2="RECH.COORDINATION.RECHERCHE","COREC",IF($AI$2="RECH.I.R.D.L.","IRDL",IF($AI$2="RECH.LAB_STICC.ELECTRONIQUE","RELEC",IF($AI$2="RECH.LAB_STICC.INFORMATIQUE","REINF",IF($AI$2="RECH.SOUTIEN.RECHERCHE","SOURE",IF($AI$2="RECH.VALORISATION","VALOR",""))))))</f>
        <v>#VALUE!</v>
      </c>
      <c r="AK2" s="90" t="e">
        <f>RIGHT(AF2,LEN(AF2)-SEARCH(" ",AF2))</f>
        <v>#VALUE!</v>
      </c>
      <c r="AL2" s="123" t="e">
        <f>LEFT(AK2,SEARCH(" ",AK2)-1)</f>
        <v>#VALUE!</v>
      </c>
      <c r="AM2" s="123" t="e">
        <f>AJ2=AL2</f>
        <v>#VALUE!</v>
      </c>
      <c r="AN2" s="127" t="e">
        <f>IF($AI$2="IMMOBILIER.ADAPTATION.DES.LOCAUX","ADAPT",IF($AI$2="IMMOBILIER.EFFICIENCE.DU.PARC.IMMOBILIER","EFFIC",IF($AI$2="IMMOBILIER.MAINTIEN.EN.ETAT.DES.LOCAUX","MAINT","")))</f>
        <v>#VALUE!</v>
      </c>
      <c r="AO2" s="128" t="e">
        <f>LEFT($AK$2,SEARCH(" ",$AK$2)-1)</f>
        <v>#VALUE!</v>
      </c>
      <c r="AP2" s="129" t="e">
        <f>IF((AN2=AO2)=TRUE,AN2=AO2,AM2)</f>
        <v>#VALUE!</v>
      </c>
      <c r="AQ2" s="124" t="e">
        <f>IF($AI$2="PILOTAGE.SUPPORT.DEPENSES.COMMUNES","DEPCO",IF($AI$2="PILOTAGE.SUPPORT.DEVELOPPEMENT.DE.L_ATTRACTIVITE","ATTRA",IF($AI$2="PILOTAGE.SUPPORT.GOUVERNANCE","GOUV",IF($AI$2="PILOTAGE.SUPPORT.SANTE.ET.SECURITE.AU.TRAVAIL","SANTE",IF($AI$2="PILOTAGE.SUPPORT.STRATEGIE.PARTENARIALE","STRAT","")))))</f>
        <v>#VALUE!</v>
      </c>
      <c r="AR2" s="125" t="e">
        <f>LEFT($AK$2,SEARCH(" ",$AK$2)-1)</f>
        <v>#VALUE!</v>
      </c>
      <c r="AS2" s="126" t="e">
        <f>IF((AQ2=AR2)=TRUE,AQ2=AR2,AP2)</f>
        <v>#VALUE!</v>
      </c>
    </row>
    <row r="3" spans="2:49" ht="20.100000000000001" customHeight="1" x14ac:dyDescent="0.3">
      <c r="B3" s="142" t="s">
        <v>131</v>
      </c>
      <c r="C3" s="143"/>
      <c r="D3" s="143"/>
      <c r="E3" s="143"/>
      <c r="F3" s="143"/>
      <c r="G3" s="143"/>
      <c r="H3" s="143"/>
      <c r="I3" s="143"/>
      <c r="J3" s="143"/>
      <c r="K3" s="143"/>
      <c r="L3" s="143"/>
      <c r="M3" s="143"/>
      <c r="N3" s="143"/>
      <c r="O3" s="143"/>
      <c r="P3" s="143"/>
      <c r="Q3" s="143"/>
      <c r="R3" s="143"/>
      <c r="S3" s="143"/>
      <c r="T3" s="143"/>
      <c r="U3" s="143"/>
      <c r="V3" s="143"/>
      <c r="W3" s="144" t="s">
        <v>595</v>
      </c>
      <c r="X3" s="215" t="s">
        <v>1</v>
      </c>
      <c r="Y3" s="215"/>
      <c r="Z3" s="216"/>
      <c r="AD3" s="121" t="s">
        <v>670</v>
      </c>
      <c r="AE3" s="122" t="e">
        <f>RIGHT($I$13,LEN($I$13)-SEARCH("- ",$I$13)-6)</f>
        <v>#VALUE!</v>
      </c>
      <c r="AF3" s="122" t="e">
        <f>LEFT($AE$3,SEARCH(" ",$AE$3)-1)</f>
        <v>#VALUE!</v>
      </c>
      <c r="AG3" s="90" t="e">
        <f>IF(OR(AF3="FORC",AF3="FORMI"),"D102.FORMATION.INITIALE…",IF(OR(AF3="DOCI",AF3="DOCRE"),"D105.BIBLIOTHEQUE...",IF((AF3="COREC"),"D106.RECH.COORDIN…",IF((AF3="IRDL"),"D106.RECH.I.R.D.L.",IF((AF3="RELEC"),"D106.RECH.LAB-STICC.ELECTR…",IF((AF3="REINF"),"D106.RECH.LAB-STICC.INFORM…",IF((AF3="SOURE"),"D106.RECH.SOUTIEN.RECH…",IF((AF3="VALOR"),"D106.RECH.VALORISATION",IF((AF3="ADAPT"),"D114.IMMOBILIER.ADAPT…",IF((AF3="EFFIC"),"D114.IMMOBILIER.EFFIC…",IF((AF3="MAINT"),"D114.IMMOBILIER.MAINT…",IF((AF3="DEPCO"),"D115.PILOTAGE.SUPPORT.DEP…",IF((AF3="ATTRA"),"D115.PILOTAGE.SUPPORT.DEV…",IF((AF3="GOUV"),"D115.PILOTAGE.SUPPORT.GOUV…",IF((AF3="SANTE"),"D115.PILOTAGE.SUPPORT.SANTE…",IF((AF3="STRAT"),"D115.PILOTAGE.SUPPORT.STRAT…",IF((AF3="ETUD"),"D203.SANTE.ASSO…","")))))))))))))))))</f>
        <v>#VALUE!</v>
      </c>
    </row>
    <row r="4" spans="2:49" ht="6" customHeight="1" x14ac:dyDescent="0.3">
      <c r="B4" s="145"/>
      <c r="C4" s="133"/>
      <c r="D4" s="133"/>
      <c r="E4" s="133"/>
      <c r="F4" s="133"/>
      <c r="G4" s="133"/>
      <c r="H4" s="133"/>
      <c r="I4" s="133"/>
      <c r="J4" s="133"/>
      <c r="K4" s="133"/>
      <c r="L4" s="133"/>
      <c r="M4" s="133"/>
      <c r="N4" s="133"/>
      <c r="O4" s="133"/>
      <c r="P4" s="133"/>
      <c r="Q4" s="133"/>
      <c r="R4" s="133"/>
      <c r="S4" s="133"/>
      <c r="T4" s="133"/>
      <c r="U4" s="133"/>
      <c r="V4" s="133"/>
      <c r="W4" s="146"/>
      <c r="X4" s="217"/>
      <c r="Y4" s="217"/>
      <c r="Z4" s="218"/>
    </row>
    <row r="5" spans="2:49" ht="15.75" customHeight="1" x14ac:dyDescent="0.35">
      <c r="B5" s="147"/>
      <c r="C5" s="180" t="s">
        <v>671</v>
      </c>
      <c r="D5" s="32"/>
      <c r="E5" s="32"/>
      <c r="F5" s="32"/>
      <c r="G5" s="32"/>
      <c r="H5" s="32"/>
      <c r="I5" s="32"/>
      <c r="J5" s="32"/>
      <c r="K5" s="32"/>
      <c r="L5" s="32"/>
      <c r="M5" s="195"/>
      <c r="N5" s="198" t="s">
        <v>695</v>
      </c>
      <c r="O5" s="196"/>
      <c r="P5" s="197"/>
      <c r="Q5" s="32"/>
      <c r="R5" s="112"/>
      <c r="S5" s="227" t="s">
        <v>678</v>
      </c>
      <c r="T5" s="227"/>
      <c r="U5" s="190"/>
      <c r="V5" s="190"/>
      <c r="W5" s="148"/>
      <c r="X5" s="193"/>
      <c r="Y5" s="79"/>
      <c r="Z5" s="80"/>
      <c r="AD5" s="90">
        <f>SUM(AE5:AU5)</f>
        <v>120</v>
      </c>
      <c r="AE5" s="90">
        <f>COUNTA(D102.FORMATION.INITIALE.ET.CONTINUE)</f>
        <v>8</v>
      </c>
      <c r="AF5" s="90">
        <f>COUNTA(D105.BIBLIOTHEQUE.ET.DOCUMENTATION)</f>
        <v>3</v>
      </c>
      <c r="AG5" s="90">
        <f>COUNTA(D106.RECH.COORDINATION.RECHERCHE)</f>
        <v>7</v>
      </c>
      <c r="AH5" s="90">
        <f>COUNTA(D106.RECH.I.R.D.L.)</f>
        <v>7</v>
      </c>
      <c r="AI5" s="90">
        <f>COUNTA(D106.RECH.LAB_STICC.ELECTRONIQUE)</f>
        <v>8</v>
      </c>
      <c r="AJ5" s="90">
        <f>COUNTA(D106.RECH.LAB_STICC.INFORMATIQUE)</f>
        <v>15</v>
      </c>
      <c r="AK5" s="90">
        <f>COUNTA(D106.RECH.SOUTIEN.RECHERCHE)</f>
        <v>11</v>
      </c>
      <c r="AL5" s="90">
        <f>COUNTA(D106.RECH.VALORISATION)</f>
        <v>1</v>
      </c>
      <c r="AM5" s="90">
        <f>COUNTA(D114.IMMOBILIER.ADAPTATION.DES.LOCAUX)</f>
        <v>6</v>
      </c>
      <c r="AN5" s="90">
        <f>COUNTA(D114.IMMOBILIER.EFFICIENCE.DU.PARC.IMMOBILIER)</f>
        <v>3</v>
      </c>
      <c r="AO5" s="90">
        <f>COUNTA(D114.IMMOBILIER.MAINTIEN.EN.ETAT.DES.LOCAUX)</f>
        <v>15</v>
      </c>
      <c r="AP5" s="90">
        <f>COUNTA(D115.PILOTAGE.SUPPORT.DEPENSES.COMMUNES)</f>
        <v>8</v>
      </c>
      <c r="AQ5" s="90">
        <f>COUNTA(D115.PILOTAGE.SUPPORT.DEVELOPPEMENT.DE.L_ATTRACTIVITE)</f>
        <v>8</v>
      </c>
      <c r="AR5" s="90">
        <f>COUNTA(D115.PILOTAGE.SUPPORT.GOUVERNANCE)</f>
        <v>10</v>
      </c>
      <c r="AS5" s="90">
        <f>COUNTA(D115.PILOTAGE.SUPPORT.SANTE.ET.SECURITE.AU.TRAVAIL)</f>
        <v>2</v>
      </c>
      <c r="AT5" s="90">
        <f>COUNTA(D115.PILOTAGE.SUPPORT.STRATEGIE.PARTENARIALE)</f>
        <v>4</v>
      </c>
      <c r="AU5" s="90">
        <f>COUNTA(D203.SANTE_.ASSO._.SPORT_.CULTURE)</f>
        <v>4</v>
      </c>
    </row>
    <row r="6" spans="2:49" s="4" customFormat="1" ht="18.75" customHeight="1" thickBot="1" x14ac:dyDescent="0.5">
      <c r="B6" s="149"/>
      <c r="C6" s="130" t="s">
        <v>663</v>
      </c>
      <c r="D6" s="186" t="s">
        <v>668</v>
      </c>
      <c r="E6" s="36"/>
      <c r="F6" s="36"/>
      <c r="G6" s="36"/>
      <c r="H6" s="36"/>
      <c r="I6" s="36"/>
      <c r="J6" s="36"/>
      <c r="K6" s="36"/>
      <c r="L6" s="130" t="s">
        <v>669</v>
      </c>
      <c r="M6" s="187" t="s">
        <v>680</v>
      </c>
      <c r="N6" s="36"/>
      <c r="O6" s="36"/>
      <c r="P6" s="36"/>
      <c r="Q6" s="36"/>
      <c r="R6" s="36"/>
      <c r="S6" s="81"/>
      <c r="T6" s="85"/>
      <c r="U6" s="32"/>
      <c r="V6" s="188" t="str">
        <f>IF(OR($S$49=1,$S$49=3),"un code : a = 100%","Répartition en %")</f>
        <v>un code : a = 100%</v>
      </c>
      <c r="W6" s="150"/>
      <c r="X6" s="28"/>
      <c r="Y6" s="28"/>
      <c r="Z6" s="29"/>
      <c r="AD6" s="92" t="s">
        <v>132</v>
      </c>
      <c r="AE6" s="90" t="s">
        <v>441</v>
      </c>
      <c r="AF6" s="90" t="s">
        <v>442</v>
      </c>
      <c r="AG6" s="90" t="s">
        <v>443</v>
      </c>
      <c r="AH6" s="90" t="s">
        <v>444</v>
      </c>
      <c r="AI6" s="90" t="s">
        <v>445</v>
      </c>
      <c r="AJ6" s="90" t="s">
        <v>446</v>
      </c>
      <c r="AK6" s="90" t="s">
        <v>447</v>
      </c>
      <c r="AL6" s="90" t="s">
        <v>448</v>
      </c>
      <c r="AM6" s="90" t="s">
        <v>449</v>
      </c>
      <c r="AN6" s="90" t="s">
        <v>450</v>
      </c>
      <c r="AO6" s="90" t="s">
        <v>451</v>
      </c>
      <c r="AP6" s="90" t="s">
        <v>452</v>
      </c>
      <c r="AQ6" s="90" t="s">
        <v>453</v>
      </c>
      <c r="AR6" s="90" t="s">
        <v>454</v>
      </c>
      <c r="AS6" s="90" t="s">
        <v>455</v>
      </c>
      <c r="AT6" s="90" t="s">
        <v>456</v>
      </c>
      <c r="AU6" s="90" t="s">
        <v>656</v>
      </c>
      <c r="AV6" s="45"/>
      <c r="AW6" s="45"/>
    </row>
    <row r="7" spans="2:49" s="4" customFormat="1" ht="13.5" customHeight="1" thickBot="1" x14ac:dyDescent="0.3">
      <c r="B7" s="149"/>
      <c r="C7" s="132" t="s">
        <v>664</v>
      </c>
      <c r="D7" s="221" t="s">
        <v>441</v>
      </c>
      <c r="E7" s="222"/>
      <c r="F7" s="222"/>
      <c r="G7" s="222"/>
      <c r="H7" s="222"/>
      <c r="I7" s="222"/>
      <c r="J7" s="222"/>
      <c r="K7" s="223"/>
      <c r="L7" s="87"/>
      <c r="M7" s="224"/>
      <c r="N7" s="225"/>
      <c r="O7" s="225"/>
      <c r="P7" s="225"/>
      <c r="Q7" s="225"/>
      <c r="R7" s="225"/>
      <c r="S7" s="225"/>
      <c r="T7" s="226"/>
      <c r="U7" s="32"/>
      <c r="V7" s="192"/>
      <c r="W7" s="151" t="s">
        <v>657</v>
      </c>
      <c r="X7" s="28"/>
      <c r="Y7" s="28"/>
      <c r="Z7" s="29"/>
      <c r="AD7" s="93" t="s">
        <v>441</v>
      </c>
      <c r="AE7" s="94" t="s">
        <v>328</v>
      </c>
      <c r="AF7" s="94" t="s">
        <v>336</v>
      </c>
      <c r="AG7" s="90" t="s">
        <v>339</v>
      </c>
      <c r="AH7" s="94" t="s">
        <v>346</v>
      </c>
      <c r="AI7" s="90" t="s">
        <v>361</v>
      </c>
      <c r="AJ7" s="94" t="s">
        <v>351</v>
      </c>
      <c r="AK7" s="90" t="s">
        <v>377</v>
      </c>
      <c r="AL7" s="90" t="s">
        <v>379</v>
      </c>
      <c r="AM7" s="90" t="s">
        <v>380</v>
      </c>
      <c r="AN7" s="94" t="s">
        <v>386</v>
      </c>
      <c r="AO7" s="90" t="s">
        <v>389</v>
      </c>
      <c r="AP7" s="90" t="s">
        <v>413</v>
      </c>
      <c r="AQ7" s="90" t="s">
        <v>666</v>
      </c>
      <c r="AR7" s="90" t="s">
        <v>420</v>
      </c>
      <c r="AS7" s="90" t="s">
        <v>430</v>
      </c>
      <c r="AT7" s="90" t="s">
        <v>435</v>
      </c>
      <c r="AU7" s="90" t="s">
        <v>437</v>
      </c>
    </row>
    <row r="8" spans="2:49" s="4" customFormat="1" ht="17.25" customHeight="1" x14ac:dyDescent="0.3">
      <c r="B8" s="149"/>
      <c r="C8" s="35"/>
      <c r="D8" s="35"/>
      <c r="E8" s="35"/>
      <c r="F8" s="35"/>
      <c r="G8" s="35"/>
      <c r="H8" s="35"/>
      <c r="I8" s="35"/>
      <c r="J8" s="35"/>
      <c r="K8" s="82"/>
      <c r="L8" s="35"/>
      <c r="M8" s="111"/>
      <c r="N8" s="35"/>
      <c r="O8" s="35"/>
      <c r="P8" s="35"/>
      <c r="Q8" s="120" t="str">
        <f>IF(OR($D$7="",M7=""),"",IF($AH$1=TRUE,"","Choisir un autre code"))</f>
        <v/>
      </c>
      <c r="R8" s="35"/>
      <c r="S8" s="35"/>
      <c r="T8" s="119"/>
      <c r="U8" s="32"/>
      <c r="V8" s="115" t="str">
        <f>IF(AND(S49=1,V7&lt;&gt;""),"Double code ? OUI ? NON ?",IF(S49=3,"100%",IF(AND(S49=2,V7=""),"Quels % ?","")))</f>
        <v/>
      </c>
      <c r="W8" s="150"/>
      <c r="X8" s="28"/>
      <c r="Y8" s="28"/>
      <c r="Z8" s="29"/>
      <c r="AD8" s="95" t="s">
        <v>442</v>
      </c>
      <c r="AE8" s="94" t="s">
        <v>329</v>
      </c>
      <c r="AF8" s="94" t="s">
        <v>337</v>
      </c>
      <c r="AG8" s="94" t="s">
        <v>340</v>
      </c>
      <c r="AH8" s="94" t="s">
        <v>347</v>
      </c>
      <c r="AI8" s="90" t="s">
        <v>687</v>
      </c>
      <c r="AJ8" s="94" t="s">
        <v>352</v>
      </c>
      <c r="AK8" s="90" t="s">
        <v>693</v>
      </c>
      <c r="AL8" s="94"/>
      <c r="AM8" s="90" t="s">
        <v>381</v>
      </c>
      <c r="AN8" s="94" t="s">
        <v>387</v>
      </c>
      <c r="AO8" s="90" t="s">
        <v>390</v>
      </c>
      <c r="AP8" s="90" t="s">
        <v>414</v>
      </c>
      <c r="AQ8" s="90" t="s">
        <v>667</v>
      </c>
      <c r="AR8" s="90" t="s">
        <v>421</v>
      </c>
      <c r="AS8" s="90" t="s">
        <v>431</v>
      </c>
      <c r="AT8" s="90" t="s">
        <v>436</v>
      </c>
      <c r="AU8" s="90" t="s">
        <v>438</v>
      </c>
    </row>
    <row r="9" spans="2:49" s="4" customFormat="1" ht="12.9" customHeight="1" x14ac:dyDescent="0.3">
      <c r="B9" s="149"/>
      <c r="C9" s="33"/>
      <c r="D9" s="185" t="str">
        <f>IF(($S$49=2),"Préciser la seconde destination","")</f>
        <v/>
      </c>
      <c r="E9" s="114"/>
      <c r="F9" s="36"/>
      <c r="G9" s="36"/>
      <c r="H9" s="34"/>
      <c r="I9" s="34"/>
      <c r="J9" s="34"/>
      <c r="K9" s="189" t="str">
        <f>IF(OR($S$49=1,$S$49=3),"A renseigner uniquement si Double code","")</f>
        <v>A renseigner uniquement si Double code</v>
      </c>
      <c r="L9" s="36"/>
      <c r="M9" s="185" t="str">
        <f>IF(($S$49=2),"Préciser le second code","")</f>
        <v/>
      </c>
      <c r="N9" s="117"/>
      <c r="O9" s="34"/>
      <c r="P9" s="35"/>
      <c r="Q9" s="36"/>
      <c r="R9" s="33"/>
      <c r="S9" s="34"/>
      <c r="T9" s="118"/>
      <c r="U9" s="35"/>
      <c r="V9" s="116" t="str">
        <f>IF(AND(S49=2,(V7+V10)&lt;&gt;100),"Ajuster %","")</f>
        <v/>
      </c>
      <c r="W9" s="150"/>
      <c r="X9" s="194" t="s">
        <v>684</v>
      </c>
      <c r="Y9" s="28"/>
      <c r="Z9" s="29"/>
      <c r="AD9" s="95" t="s">
        <v>443</v>
      </c>
      <c r="AE9" s="94" t="s">
        <v>330</v>
      </c>
      <c r="AF9" s="94" t="s">
        <v>338</v>
      </c>
      <c r="AG9" s="94" t="s">
        <v>341</v>
      </c>
      <c r="AH9" s="94" t="s">
        <v>348</v>
      </c>
      <c r="AI9" s="90" t="s">
        <v>363</v>
      </c>
      <c r="AJ9" s="90" t="s">
        <v>354</v>
      </c>
      <c r="AK9" s="90" t="s">
        <v>368</v>
      </c>
      <c r="AL9" s="94"/>
      <c r="AM9" s="90" t="s">
        <v>382</v>
      </c>
      <c r="AN9" s="94" t="s">
        <v>388</v>
      </c>
      <c r="AO9" s="90" t="s">
        <v>391</v>
      </c>
      <c r="AP9" s="90" t="s">
        <v>415</v>
      </c>
      <c r="AQ9" s="90" t="s">
        <v>406</v>
      </c>
      <c r="AR9" s="90" t="s">
        <v>422</v>
      </c>
      <c r="AS9" s="6"/>
      <c r="AT9" s="90" t="s">
        <v>432</v>
      </c>
      <c r="AU9" s="90" t="s">
        <v>439</v>
      </c>
    </row>
    <row r="10" spans="2:49" s="4" customFormat="1" ht="12.9" customHeight="1" x14ac:dyDescent="0.2">
      <c r="B10" s="149"/>
      <c r="C10" s="131" t="s">
        <v>665</v>
      </c>
      <c r="D10" s="267"/>
      <c r="E10" s="267"/>
      <c r="F10" s="267"/>
      <c r="G10" s="267"/>
      <c r="H10" s="267"/>
      <c r="I10" s="267"/>
      <c r="J10" s="267"/>
      <c r="K10" s="267"/>
      <c r="L10" s="113"/>
      <c r="M10" s="268"/>
      <c r="N10" s="268"/>
      <c r="O10" s="268"/>
      <c r="P10" s="268"/>
      <c r="Q10" s="268"/>
      <c r="R10" s="268"/>
      <c r="S10" s="268"/>
      <c r="T10" s="268"/>
      <c r="U10" s="35"/>
      <c r="V10" s="192"/>
      <c r="W10" s="151" t="s">
        <v>657</v>
      </c>
      <c r="X10" s="232"/>
      <c r="Y10" s="233"/>
      <c r="Z10" s="234"/>
      <c r="AD10" s="95" t="s">
        <v>444</v>
      </c>
      <c r="AE10" s="94" t="s">
        <v>331</v>
      </c>
      <c r="AF10" s="94"/>
      <c r="AG10" s="94" t="s">
        <v>342</v>
      </c>
      <c r="AH10" s="94" t="s">
        <v>349</v>
      </c>
      <c r="AI10" s="90" t="s">
        <v>364</v>
      </c>
      <c r="AJ10" s="90" t="s">
        <v>685</v>
      </c>
      <c r="AK10" s="94" t="s">
        <v>372</v>
      </c>
      <c r="AL10" s="94"/>
      <c r="AM10" s="90" t="s">
        <v>383</v>
      </c>
      <c r="AN10" s="94"/>
      <c r="AO10" s="90" t="s">
        <v>392</v>
      </c>
      <c r="AP10" s="90" t="s">
        <v>416</v>
      </c>
      <c r="AQ10" s="90" t="s">
        <v>407</v>
      </c>
      <c r="AR10" s="90" t="s">
        <v>423</v>
      </c>
      <c r="AS10" s="6"/>
      <c r="AT10" s="90" t="s">
        <v>434</v>
      </c>
      <c r="AU10" s="90" t="s">
        <v>440</v>
      </c>
    </row>
    <row r="11" spans="2:49" s="4" customFormat="1" ht="15.75" customHeight="1" thickBot="1" x14ac:dyDescent="0.3">
      <c r="B11" s="152"/>
      <c r="C11" s="134"/>
      <c r="D11" s="135"/>
      <c r="E11" s="135"/>
      <c r="F11" s="136"/>
      <c r="G11" s="137"/>
      <c r="H11" s="138"/>
      <c r="I11" s="138"/>
      <c r="J11" s="138"/>
      <c r="K11" s="138"/>
      <c r="L11" s="137"/>
      <c r="M11" s="139"/>
      <c r="N11" s="139"/>
      <c r="O11" s="139"/>
      <c r="P11" s="140" t="str">
        <f>IF(OR($D$10="",$M$10=""),"",IF($AH$2=TRUE,"","Choisir un autre code"))</f>
        <v/>
      </c>
      <c r="Q11" s="140"/>
      <c r="R11" s="139"/>
      <c r="S11" s="139"/>
      <c r="T11" s="141"/>
      <c r="U11" s="139"/>
      <c r="V11" s="115" t="str">
        <f>IF(AND(S49&lt;&gt;2,V10&lt;&gt;""),"Pas de double code : supprimer le pourcentage","")</f>
        <v/>
      </c>
      <c r="W11" s="153"/>
      <c r="X11" s="232"/>
      <c r="Y11" s="233"/>
      <c r="Z11" s="234"/>
      <c r="AD11" s="95" t="s">
        <v>458</v>
      </c>
      <c r="AE11" s="94" t="s">
        <v>332</v>
      </c>
      <c r="AF11" s="94"/>
      <c r="AG11" s="94" t="s">
        <v>343</v>
      </c>
      <c r="AH11" s="94" t="s">
        <v>350</v>
      </c>
      <c r="AI11" s="90" t="s">
        <v>365</v>
      </c>
      <c r="AJ11" s="90" t="s">
        <v>355</v>
      </c>
      <c r="AK11" s="94" t="s">
        <v>690</v>
      </c>
      <c r="AL11" s="94"/>
      <c r="AM11" s="90" t="s">
        <v>384</v>
      </c>
      <c r="AN11" s="94"/>
      <c r="AO11" s="90" t="s">
        <v>393</v>
      </c>
      <c r="AP11" s="90" t="s">
        <v>412</v>
      </c>
      <c r="AQ11" s="90" t="s">
        <v>409</v>
      </c>
      <c r="AR11" s="90" t="s">
        <v>424</v>
      </c>
      <c r="AS11" s="6"/>
      <c r="AT11" s="96"/>
      <c r="AU11" s="6"/>
    </row>
    <row r="12" spans="2:49" s="4" customFormat="1" ht="18.75" customHeight="1" thickBot="1" x14ac:dyDescent="0.3">
      <c r="B12" s="280" t="s">
        <v>672</v>
      </c>
      <c r="C12" s="281"/>
      <c r="D12" s="184" t="s">
        <v>675</v>
      </c>
      <c r="E12" s="157"/>
      <c r="F12" s="158"/>
      <c r="G12" s="159"/>
      <c r="H12" s="160"/>
      <c r="I12" s="161"/>
      <c r="J12" s="157"/>
      <c r="K12" s="158"/>
      <c r="L12" s="159"/>
      <c r="M12" s="156"/>
      <c r="N12" s="162"/>
      <c r="O12" s="162"/>
      <c r="P12" s="162"/>
      <c r="Q12" s="159"/>
      <c r="R12" s="162"/>
      <c r="S12" s="162"/>
      <c r="T12" s="162"/>
      <c r="U12" s="162"/>
      <c r="V12" s="163"/>
      <c r="W12" s="164"/>
      <c r="X12" s="219" t="s">
        <v>681</v>
      </c>
      <c r="Y12" s="219"/>
      <c r="Z12" s="86" t="s">
        <v>655</v>
      </c>
      <c r="AD12" s="95" t="s">
        <v>459</v>
      </c>
      <c r="AE12" s="94" t="s">
        <v>333</v>
      </c>
      <c r="AF12" s="94"/>
      <c r="AG12" s="94" t="s">
        <v>344</v>
      </c>
      <c r="AH12" s="94" t="s">
        <v>698</v>
      </c>
      <c r="AI12" s="90" t="s">
        <v>688</v>
      </c>
      <c r="AJ12" s="90" t="s">
        <v>356</v>
      </c>
      <c r="AK12" s="90" t="s">
        <v>689</v>
      </c>
      <c r="AL12" s="94"/>
      <c r="AM12" s="90" t="s">
        <v>385</v>
      </c>
      <c r="AN12" s="94"/>
      <c r="AO12" s="90" t="s">
        <v>394</v>
      </c>
      <c r="AP12" s="90" t="s">
        <v>417</v>
      </c>
      <c r="AQ12" s="90" t="s">
        <v>411</v>
      </c>
      <c r="AR12" s="90" t="s">
        <v>425</v>
      </c>
      <c r="AS12" s="6"/>
      <c r="AT12" s="6"/>
      <c r="AU12" s="6"/>
    </row>
    <row r="13" spans="2:49" s="4" customFormat="1" ht="14.25" customHeight="1" thickBot="1" x14ac:dyDescent="0.3">
      <c r="B13" s="154"/>
      <c r="C13" s="174"/>
      <c r="D13" s="177" t="s">
        <v>676</v>
      </c>
      <c r="E13" s="228"/>
      <c r="F13" s="228"/>
      <c r="G13" s="178"/>
      <c r="H13" s="179" t="s">
        <v>677</v>
      </c>
      <c r="I13" s="282"/>
      <c r="J13" s="282"/>
      <c r="K13" s="282"/>
      <c r="L13" s="282"/>
      <c r="M13" s="282"/>
      <c r="N13" s="282"/>
      <c r="O13" s="282"/>
      <c r="P13" s="175"/>
      <c r="Q13" s="175"/>
      <c r="R13" s="176" t="s">
        <v>673</v>
      </c>
      <c r="S13" s="229" t="str">
        <f>IF(I13="","",AG3)</f>
        <v/>
      </c>
      <c r="T13" s="230"/>
      <c r="U13" s="230"/>
      <c r="V13" s="231"/>
      <c r="W13" s="173"/>
      <c r="X13" s="220" t="s">
        <v>38</v>
      </c>
      <c r="Y13" s="220"/>
      <c r="Z13" s="59"/>
      <c r="AD13" s="95" t="s">
        <v>447</v>
      </c>
      <c r="AE13" s="94" t="s">
        <v>334</v>
      </c>
      <c r="AF13" s="94"/>
      <c r="AG13" s="94" t="s">
        <v>345</v>
      </c>
      <c r="AH13" s="94" t="s">
        <v>700</v>
      </c>
      <c r="AI13" s="90" t="s">
        <v>367</v>
      </c>
      <c r="AJ13" s="90" t="s">
        <v>357</v>
      </c>
      <c r="AK13" s="90" t="s">
        <v>375</v>
      </c>
      <c r="AL13" s="94"/>
      <c r="AM13" s="6"/>
      <c r="AN13" s="94"/>
      <c r="AO13" s="90" t="s">
        <v>395</v>
      </c>
      <c r="AP13" s="90" t="s">
        <v>419</v>
      </c>
      <c r="AQ13" s="90" t="s">
        <v>404</v>
      </c>
      <c r="AR13" s="90" t="s">
        <v>426</v>
      </c>
      <c r="AS13" s="6"/>
      <c r="AT13" s="6"/>
      <c r="AU13" s="6"/>
    </row>
    <row r="14" spans="2:49" s="4" customFormat="1" ht="12.9" customHeight="1" x14ac:dyDescent="0.25">
      <c r="B14" s="154"/>
      <c r="C14" s="165"/>
      <c r="D14" s="165"/>
      <c r="E14" s="166"/>
      <c r="F14" s="165"/>
      <c r="G14" s="165"/>
      <c r="H14" s="165"/>
      <c r="I14" s="183" t="s">
        <v>679</v>
      </c>
      <c r="J14" s="181"/>
      <c r="K14" s="181"/>
      <c r="L14" s="181"/>
      <c r="M14" s="181"/>
      <c r="N14" s="181"/>
      <c r="O14" s="181"/>
      <c r="P14" s="181"/>
      <c r="Q14" s="165"/>
      <c r="R14" s="165"/>
      <c r="S14" s="167"/>
      <c r="T14" s="165"/>
      <c r="U14" s="168"/>
      <c r="V14" s="182" t="s">
        <v>674</v>
      </c>
      <c r="W14" s="169"/>
      <c r="X14" s="60"/>
      <c r="Y14" s="60"/>
      <c r="Z14" s="61"/>
      <c r="AA14" s="201" t="str">
        <f>IF(OR($L$49=4,L49=3),"TVA déductible :","")</f>
        <v/>
      </c>
      <c r="AB14" s="202"/>
      <c r="AC14" s="83" t="str">
        <f>IF(AA14="","",IF(L49=3,ROUND($Y$34*100%,2),ROUND($Y$34*4.23%,2)))</f>
        <v/>
      </c>
      <c r="AD14" s="95" t="s">
        <v>448</v>
      </c>
      <c r="AE14" s="94" t="s">
        <v>335</v>
      </c>
      <c r="AF14" s="94"/>
      <c r="AG14" s="94"/>
      <c r="AH14" s="94"/>
      <c r="AI14" s="94" t="s">
        <v>599</v>
      </c>
      <c r="AJ14" s="94" t="s">
        <v>686</v>
      </c>
      <c r="AK14" s="90" t="s">
        <v>692</v>
      </c>
      <c r="AL14" s="94"/>
      <c r="AM14" s="6"/>
      <c r="AN14" s="94"/>
      <c r="AO14" s="90" t="s">
        <v>396</v>
      </c>
      <c r="AP14" s="90" t="s">
        <v>418</v>
      </c>
      <c r="AQ14" s="90" t="s">
        <v>410</v>
      </c>
      <c r="AR14" s="90" t="s">
        <v>427</v>
      </c>
      <c r="AS14" s="6"/>
      <c r="AT14" s="6"/>
      <c r="AU14" s="6"/>
    </row>
    <row r="15" spans="2:49" ht="6" customHeight="1" thickBot="1" x14ac:dyDescent="0.3">
      <c r="B15" s="155"/>
      <c r="C15" s="170"/>
      <c r="D15" s="171"/>
      <c r="E15" s="171"/>
      <c r="F15" s="171"/>
      <c r="G15" s="171"/>
      <c r="H15" s="171"/>
      <c r="I15" s="171"/>
      <c r="J15" s="171"/>
      <c r="K15" s="171"/>
      <c r="L15" s="171"/>
      <c r="M15" s="171"/>
      <c r="N15" s="171"/>
      <c r="O15" s="171"/>
      <c r="P15" s="171"/>
      <c r="Q15" s="171"/>
      <c r="R15" s="171"/>
      <c r="S15" s="171"/>
      <c r="T15" s="171"/>
      <c r="U15" s="171"/>
      <c r="V15" s="171"/>
      <c r="W15" s="172"/>
      <c r="X15" s="62"/>
      <c r="Y15" s="62"/>
      <c r="Z15" s="63"/>
      <c r="AA15" s="76"/>
      <c r="AB15" s="45"/>
      <c r="AC15" s="84"/>
      <c r="AD15" s="95" t="s">
        <v>449</v>
      </c>
      <c r="AE15" s="94"/>
      <c r="AF15" s="94"/>
      <c r="AG15" s="94"/>
      <c r="AH15" s="94"/>
      <c r="AI15" s="94"/>
      <c r="AJ15" s="94" t="s">
        <v>359</v>
      </c>
      <c r="AK15" s="94" t="s">
        <v>691</v>
      </c>
      <c r="AL15" s="94"/>
      <c r="AM15" s="6"/>
      <c r="AN15" s="94"/>
      <c r="AO15" s="90" t="s">
        <v>397</v>
      </c>
      <c r="AP15" s="90"/>
      <c r="AQ15" s="6"/>
      <c r="AR15" s="90" t="s">
        <v>428</v>
      </c>
      <c r="AS15" s="6"/>
      <c r="AT15" s="6"/>
      <c r="AU15" s="6"/>
    </row>
    <row r="16" spans="2:49" ht="9.9" customHeight="1" x14ac:dyDescent="0.25">
      <c r="B16" s="24"/>
      <c r="C16" s="25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76"/>
      <c r="AB16" s="45"/>
      <c r="AC16" s="84"/>
      <c r="AD16" s="95" t="s">
        <v>450</v>
      </c>
      <c r="AE16" s="94"/>
      <c r="AF16" s="94"/>
      <c r="AG16" s="94"/>
      <c r="AH16" s="94"/>
      <c r="AI16" s="94"/>
      <c r="AJ16" s="90" t="s">
        <v>702</v>
      </c>
      <c r="AK16" s="90" t="s">
        <v>369</v>
      </c>
      <c r="AL16" s="94"/>
      <c r="AM16" s="6"/>
      <c r="AN16" s="94"/>
      <c r="AO16" s="90" t="s">
        <v>398</v>
      </c>
      <c r="AP16" s="6"/>
      <c r="AQ16" s="6"/>
      <c r="AR16" s="90" t="s">
        <v>429</v>
      </c>
      <c r="AS16" s="6"/>
      <c r="AT16" s="6"/>
      <c r="AU16" s="6"/>
    </row>
    <row r="17" spans="2:54" ht="15" customHeight="1" x14ac:dyDescent="0.25">
      <c r="B17" s="273" t="s">
        <v>17</v>
      </c>
      <c r="C17" s="274"/>
      <c r="D17" s="275"/>
      <c r="E17" s="203" t="s">
        <v>703</v>
      </c>
      <c r="F17" s="204"/>
      <c r="G17" s="204"/>
      <c r="H17" s="204"/>
      <c r="I17" s="204"/>
      <c r="J17" s="204"/>
      <c r="K17" s="204"/>
      <c r="L17" s="204"/>
      <c r="M17" s="204"/>
      <c r="N17" s="204"/>
      <c r="O17" s="205"/>
      <c r="P17" s="16" t="s">
        <v>2</v>
      </c>
      <c r="Q17" s="17"/>
      <c r="R17" s="30"/>
      <c r="S17" s="210" t="s">
        <v>704</v>
      </c>
      <c r="T17" s="210"/>
      <c r="U17" s="210"/>
      <c r="V17" s="210"/>
      <c r="W17" s="211"/>
      <c r="AA17" s="202" t="str">
        <f>IF(OR($L$49=3,$L$49=4),"Total imputé :","")</f>
        <v/>
      </c>
      <c r="AB17" s="202"/>
      <c r="AC17" s="83" t="str">
        <f>IF(AA17="","",$Y$33+$Y$34-$AC$14)</f>
        <v/>
      </c>
      <c r="AD17" s="95" t="s">
        <v>451</v>
      </c>
      <c r="AE17" s="94"/>
      <c r="AF17" s="94"/>
      <c r="AG17" s="94"/>
      <c r="AH17" s="94"/>
      <c r="AI17" s="94"/>
      <c r="AJ17" s="90" t="s">
        <v>360</v>
      </c>
      <c r="AK17" s="90" t="s">
        <v>378</v>
      </c>
      <c r="AL17" s="94"/>
      <c r="AM17" s="6"/>
      <c r="AN17" s="94"/>
      <c r="AO17" s="90" t="s">
        <v>399</v>
      </c>
      <c r="AP17" s="6"/>
      <c r="AQ17" s="6"/>
      <c r="AR17" s="6"/>
      <c r="AS17" s="6"/>
      <c r="AT17" s="6"/>
      <c r="AU17" s="6"/>
    </row>
    <row r="18" spans="2:54" ht="15" customHeight="1" x14ac:dyDescent="0.25">
      <c r="B18" s="276"/>
      <c r="C18" s="277"/>
      <c r="D18" s="278"/>
      <c r="E18" s="206"/>
      <c r="F18" s="207"/>
      <c r="G18" s="207"/>
      <c r="H18" s="207"/>
      <c r="I18" s="207"/>
      <c r="J18" s="207"/>
      <c r="K18" s="207"/>
      <c r="L18" s="207"/>
      <c r="M18" s="207"/>
      <c r="N18" s="207"/>
      <c r="O18" s="208"/>
      <c r="P18" s="212" t="s">
        <v>3</v>
      </c>
      <c r="Q18" s="213"/>
      <c r="R18" s="214"/>
      <c r="S18" s="210"/>
      <c r="T18" s="210"/>
      <c r="U18" s="210"/>
      <c r="V18" s="210"/>
      <c r="W18" s="211"/>
      <c r="AA18" s="50"/>
      <c r="AB18" s="50"/>
      <c r="AD18" s="95" t="s">
        <v>452</v>
      </c>
      <c r="AE18" s="94"/>
      <c r="AF18" s="94"/>
      <c r="AG18" s="94"/>
      <c r="AH18" s="94"/>
      <c r="AI18" s="94"/>
      <c r="AJ18" s="94" t="s">
        <v>699</v>
      </c>
      <c r="AK18" s="94"/>
      <c r="AL18" s="94"/>
      <c r="AM18" s="6"/>
      <c r="AN18" s="94"/>
      <c r="AO18" s="90" t="s">
        <v>400</v>
      </c>
      <c r="AP18" s="6"/>
      <c r="AQ18" s="6"/>
      <c r="AR18" s="6"/>
      <c r="AS18" s="6"/>
      <c r="AT18" s="6"/>
      <c r="AU18" s="6"/>
    </row>
    <row r="19" spans="2:54" ht="9" customHeight="1" thickBot="1" x14ac:dyDescent="0.35">
      <c r="B19" s="24"/>
      <c r="C19" s="25"/>
      <c r="D19" s="24"/>
      <c r="E19" s="24"/>
      <c r="F19" s="24"/>
      <c r="G19" s="27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50"/>
      <c r="AB19" s="50"/>
      <c r="AD19" s="95" t="s">
        <v>457</v>
      </c>
      <c r="AE19" s="94"/>
      <c r="AF19" s="94"/>
      <c r="AG19" s="94"/>
      <c r="AH19" s="94"/>
      <c r="AI19" s="94"/>
      <c r="AJ19" s="94" t="s">
        <v>596</v>
      </c>
      <c r="AK19" s="94"/>
      <c r="AL19" s="94"/>
      <c r="AN19" s="94"/>
      <c r="AO19" s="90" t="s">
        <v>401</v>
      </c>
      <c r="AP19" s="6"/>
    </row>
    <row r="20" spans="2:54" s="11" customFormat="1" ht="15" customHeight="1" thickTop="1" x14ac:dyDescent="0.3">
      <c r="B20" s="292" t="s">
        <v>4</v>
      </c>
      <c r="C20" s="293"/>
      <c r="D20" s="293"/>
      <c r="E20" s="293"/>
      <c r="F20" s="293"/>
      <c r="G20" s="293"/>
      <c r="H20" s="293"/>
      <c r="I20" s="293"/>
      <c r="J20" s="293"/>
      <c r="K20" s="293"/>
      <c r="L20" s="293"/>
      <c r="M20" s="293"/>
      <c r="N20" s="294"/>
      <c r="O20" s="287" t="s">
        <v>29</v>
      </c>
      <c r="P20" s="237" t="s">
        <v>10</v>
      </c>
      <c r="Q20" s="237"/>
      <c r="R20" s="237"/>
      <c r="S20" s="237" t="s">
        <v>11</v>
      </c>
      <c r="T20" s="237"/>
      <c r="U20" s="237" t="s">
        <v>7</v>
      </c>
      <c r="V20" s="237"/>
      <c r="W20" s="237"/>
      <c r="X20" s="237" t="s">
        <v>6</v>
      </c>
      <c r="Y20" s="237" t="s">
        <v>5</v>
      </c>
      <c r="Z20" s="238"/>
      <c r="AA20" s="51"/>
      <c r="AD20" s="95" t="s">
        <v>454</v>
      </c>
      <c r="AE20" s="90"/>
      <c r="AF20" s="90"/>
      <c r="AG20" s="90"/>
      <c r="AH20" s="90"/>
      <c r="AI20" s="90"/>
      <c r="AJ20" s="94" t="s">
        <v>597</v>
      </c>
      <c r="AK20" s="90"/>
      <c r="AL20" s="90"/>
      <c r="AM20" s="90"/>
      <c r="AN20" s="90"/>
      <c r="AO20" s="90" t="s">
        <v>402</v>
      </c>
      <c r="AP20" s="91"/>
      <c r="AQ20" s="91"/>
      <c r="AR20" s="91"/>
      <c r="AS20" s="91"/>
      <c r="AT20" s="91"/>
      <c r="AU20" s="91"/>
    </row>
    <row r="21" spans="2:54" s="11" customFormat="1" ht="15" customHeight="1" x14ac:dyDescent="0.3">
      <c r="B21" s="295"/>
      <c r="C21" s="296"/>
      <c r="D21" s="296"/>
      <c r="E21" s="296"/>
      <c r="F21" s="296"/>
      <c r="G21" s="296"/>
      <c r="H21" s="296"/>
      <c r="I21" s="296"/>
      <c r="J21" s="296"/>
      <c r="K21" s="296"/>
      <c r="L21" s="296"/>
      <c r="M21" s="296"/>
      <c r="N21" s="297"/>
      <c r="O21" s="288"/>
      <c r="P21" s="239"/>
      <c r="Q21" s="239"/>
      <c r="R21" s="239"/>
      <c r="S21" s="8" t="s">
        <v>9</v>
      </c>
      <c r="T21" s="7" t="s">
        <v>8</v>
      </c>
      <c r="U21" s="239"/>
      <c r="V21" s="239"/>
      <c r="W21" s="239"/>
      <c r="X21" s="239"/>
      <c r="Y21" s="239"/>
      <c r="Z21" s="240"/>
      <c r="AA21" s="51"/>
      <c r="AD21" s="95" t="s">
        <v>455</v>
      </c>
      <c r="AE21" s="90"/>
      <c r="AF21" s="90"/>
      <c r="AG21" s="90"/>
      <c r="AH21" s="90"/>
      <c r="AI21" s="90"/>
      <c r="AJ21" s="94" t="s">
        <v>598</v>
      </c>
      <c r="AK21" s="90"/>
      <c r="AL21" s="90"/>
      <c r="AM21" s="90"/>
      <c r="AN21" s="90"/>
      <c r="AO21" s="90" t="s">
        <v>403</v>
      </c>
      <c r="AP21" s="91"/>
      <c r="AQ21" s="91"/>
      <c r="AR21" s="91"/>
      <c r="AS21" s="91"/>
      <c r="AT21" s="91"/>
      <c r="AU21" s="91"/>
    </row>
    <row r="22" spans="2:54" ht="20.100000000000001" customHeight="1" x14ac:dyDescent="0.3">
      <c r="B22" s="289" t="s">
        <v>705</v>
      </c>
      <c r="C22" s="290"/>
      <c r="D22" s="290"/>
      <c r="E22" s="290"/>
      <c r="F22" s="290"/>
      <c r="G22" s="290"/>
      <c r="H22" s="290"/>
      <c r="I22" s="290"/>
      <c r="J22" s="290"/>
      <c r="K22" s="290"/>
      <c r="L22" s="290"/>
      <c r="M22" s="290"/>
      <c r="N22" s="290"/>
      <c r="O22" s="40"/>
      <c r="P22" s="250" t="s">
        <v>708</v>
      </c>
      <c r="Q22" s="251"/>
      <c r="R22" s="252"/>
      <c r="S22" s="18">
        <v>4</v>
      </c>
      <c r="T22" s="48"/>
      <c r="U22" s="244"/>
      <c r="V22" s="245"/>
      <c r="W22" s="246"/>
      <c r="X22" s="19">
        <v>4.84</v>
      </c>
      <c r="Y22" s="199">
        <f t="shared" ref="Y22:Y32" si="0">S22*X22</f>
        <v>19.36</v>
      </c>
      <c r="Z22" s="200"/>
      <c r="AA22" s="51"/>
      <c r="AB22" s="50"/>
      <c r="AD22" s="95" t="s">
        <v>456</v>
      </c>
    </row>
    <row r="23" spans="2:54" ht="20.100000000000001" customHeight="1" x14ac:dyDescent="0.3">
      <c r="B23" s="291" t="s">
        <v>706</v>
      </c>
      <c r="C23" s="270"/>
      <c r="D23" s="270"/>
      <c r="E23" s="270"/>
      <c r="F23" s="270"/>
      <c r="G23" s="270"/>
      <c r="H23" s="270"/>
      <c r="I23" s="270"/>
      <c r="J23" s="270"/>
      <c r="K23" s="270"/>
      <c r="L23" s="270"/>
      <c r="M23" s="270"/>
      <c r="N23" s="270"/>
      <c r="O23" s="41"/>
      <c r="P23" s="247" t="s">
        <v>709</v>
      </c>
      <c r="Q23" s="248"/>
      <c r="R23" s="249"/>
      <c r="S23" s="20">
        <v>4</v>
      </c>
      <c r="T23" s="47"/>
      <c r="U23" s="241"/>
      <c r="V23" s="242"/>
      <c r="W23" s="243"/>
      <c r="X23" s="21">
        <v>34.17</v>
      </c>
      <c r="Y23" s="235">
        <f t="shared" si="0"/>
        <v>136.68</v>
      </c>
      <c r="Z23" s="236"/>
      <c r="AA23" s="51"/>
      <c r="AB23" s="50"/>
      <c r="AD23" s="95" t="s">
        <v>656</v>
      </c>
    </row>
    <row r="24" spans="2:54" ht="20.100000000000001" customHeight="1" x14ac:dyDescent="0.3">
      <c r="B24" s="291" t="s">
        <v>707</v>
      </c>
      <c r="C24" s="270"/>
      <c r="D24" s="270"/>
      <c r="E24" s="270"/>
      <c r="F24" s="270"/>
      <c r="G24" s="270"/>
      <c r="H24" s="270"/>
      <c r="I24" s="270"/>
      <c r="J24" s="270"/>
      <c r="K24" s="270"/>
      <c r="L24" s="270"/>
      <c r="M24" s="270"/>
      <c r="N24" s="270"/>
      <c r="O24" s="41"/>
      <c r="P24" s="247" t="s">
        <v>710</v>
      </c>
      <c r="Q24" s="248"/>
      <c r="R24" s="249"/>
      <c r="S24" s="20">
        <v>10</v>
      </c>
      <c r="T24" s="47"/>
      <c r="U24" s="241"/>
      <c r="V24" s="242"/>
      <c r="W24" s="243"/>
      <c r="X24" s="21">
        <v>0.313</v>
      </c>
      <c r="Y24" s="235">
        <f t="shared" si="0"/>
        <v>3.13</v>
      </c>
      <c r="Z24" s="236"/>
      <c r="AA24" s="51"/>
      <c r="AB24" s="50"/>
      <c r="AD24" s="95"/>
      <c r="AM24" s="97"/>
      <c r="AQ24" s="97"/>
      <c r="AR24" s="97"/>
      <c r="AS24" s="97"/>
      <c r="AT24" s="97"/>
      <c r="AU24" s="97"/>
    </row>
    <row r="25" spans="2:54" ht="20.100000000000001" customHeight="1" x14ac:dyDescent="0.3">
      <c r="B25" s="291" t="s">
        <v>719</v>
      </c>
      <c r="C25" s="270"/>
      <c r="D25" s="270"/>
      <c r="E25" s="270"/>
      <c r="F25" s="270"/>
      <c r="G25" s="270"/>
      <c r="H25" s="270"/>
      <c r="I25" s="270"/>
      <c r="J25" s="270"/>
      <c r="K25" s="270"/>
      <c r="L25" s="270"/>
      <c r="M25" s="270"/>
      <c r="N25" s="270"/>
      <c r="O25" s="41"/>
      <c r="P25" s="247" t="s">
        <v>720</v>
      </c>
      <c r="Q25" s="248"/>
      <c r="R25" s="249"/>
      <c r="S25" s="20">
        <v>4</v>
      </c>
      <c r="T25" s="47"/>
      <c r="U25" s="241"/>
      <c r="V25" s="242"/>
      <c r="W25" s="243"/>
      <c r="X25" s="21">
        <v>3.29</v>
      </c>
      <c r="Y25" s="235">
        <f t="shared" si="0"/>
        <v>13.16</v>
      </c>
      <c r="Z25" s="236"/>
      <c r="AA25" s="51"/>
      <c r="AB25" s="50"/>
      <c r="AD25" s="98"/>
      <c r="AE25" s="94"/>
      <c r="AF25" s="94"/>
      <c r="AG25" s="94"/>
      <c r="AH25" s="94"/>
      <c r="AK25" s="94"/>
      <c r="AL25" s="94"/>
      <c r="AM25" s="97"/>
      <c r="AN25" s="94"/>
      <c r="AO25" s="97"/>
      <c r="AP25" s="97"/>
      <c r="AQ25" s="97"/>
      <c r="AR25" s="97"/>
      <c r="AS25" s="97"/>
      <c r="AT25" s="97"/>
      <c r="AU25" s="97"/>
    </row>
    <row r="26" spans="2:54" ht="20.100000000000001" customHeight="1" x14ac:dyDescent="0.3">
      <c r="B26" s="269" t="s">
        <v>711</v>
      </c>
      <c r="C26" s="270"/>
      <c r="D26" s="270"/>
      <c r="E26" s="270"/>
      <c r="F26" s="270"/>
      <c r="G26" s="270"/>
      <c r="H26" s="270"/>
      <c r="I26" s="270"/>
      <c r="J26" s="270"/>
      <c r="K26" s="270"/>
      <c r="L26" s="270"/>
      <c r="M26" s="270"/>
      <c r="N26" s="270"/>
      <c r="O26" s="41"/>
      <c r="P26" s="247" t="s">
        <v>712</v>
      </c>
      <c r="Q26" s="248"/>
      <c r="R26" s="249"/>
      <c r="S26" s="20">
        <v>1</v>
      </c>
      <c r="T26" s="47"/>
      <c r="U26" s="241"/>
      <c r="V26" s="242"/>
      <c r="W26" s="243"/>
      <c r="X26" s="21">
        <v>8.11</v>
      </c>
      <c r="Y26" s="235">
        <f t="shared" si="0"/>
        <v>8.11</v>
      </c>
      <c r="Z26" s="236"/>
      <c r="AA26" s="51"/>
      <c r="AB26" s="50"/>
    </row>
    <row r="27" spans="2:54" ht="20.100000000000001" customHeight="1" x14ac:dyDescent="0.3">
      <c r="B27" s="269" t="s">
        <v>713</v>
      </c>
      <c r="C27" s="270"/>
      <c r="D27" s="270"/>
      <c r="E27" s="270"/>
      <c r="F27" s="270"/>
      <c r="G27" s="270"/>
      <c r="H27" s="270"/>
      <c r="I27" s="270"/>
      <c r="J27" s="270"/>
      <c r="K27" s="270"/>
      <c r="L27" s="270"/>
      <c r="M27" s="270"/>
      <c r="N27" s="270"/>
      <c r="O27" s="41"/>
      <c r="P27" s="247" t="s">
        <v>714</v>
      </c>
      <c r="Q27" s="248"/>
      <c r="R27" s="249"/>
      <c r="S27" s="20">
        <v>4</v>
      </c>
      <c r="T27" s="47"/>
      <c r="U27" s="241"/>
      <c r="V27" s="242"/>
      <c r="W27" s="243"/>
      <c r="X27" s="21">
        <v>19.829999999999998</v>
      </c>
      <c r="Y27" s="235">
        <f t="shared" si="0"/>
        <v>79.319999999999993</v>
      </c>
      <c r="Z27" s="236"/>
      <c r="AA27" s="51"/>
      <c r="AB27" s="50"/>
      <c r="AD27" s="90" t="s">
        <v>557</v>
      </c>
      <c r="AE27" s="90" t="s">
        <v>614</v>
      </c>
      <c r="AF27" s="90" t="s">
        <v>636</v>
      </c>
      <c r="AG27" s="94" t="s">
        <v>637</v>
      </c>
      <c r="AH27" s="90" t="s">
        <v>638</v>
      </c>
      <c r="AI27" s="90" t="s">
        <v>639</v>
      </c>
      <c r="AJ27" s="90" t="s">
        <v>640</v>
      </c>
      <c r="AK27" s="90" t="s">
        <v>641</v>
      </c>
      <c r="AL27" s="90" t="s">
        <v>642</v>
      </c>
      <c r="AM27" s="90" t="s">
        <v>643</v>
      </c>
      <c r="AN27" s="90" t="s">
        <v>623</v>
      </c>
      <c r="AO27" s="91" t="s">
        <v>644</v>
      </c>
      <c r="AP27" s="91" t="s">
        <v>645</v>
      </c>
      <c r="AQ27" s="91" t="s">
        <v>646</v>
      </c>
      <c r="AR27" s="91" t="s">
        <v>647</v>
      </c>
      <c r="AS27" s="91" t="s">
        <v>648</v>
      </c>
      <c r="AT27" s="91" t="s">
        <v>649</v>
      </c>
      <c r="AU27" s="91" t="s">
        <v>630</v>
      </c>
      <c r="AV27" s="91" t="s">
        <v>650</v>
      </c>
      <c r="AW27" s="91" t="s">
        <v>651</v>
      </c>
      <c r="AX27" s="91" t="s">
        <v>652</v>
      </c>
      <c r="AY27" s="91" t="s">
        <v>653</v>
      </c>
      <c r="AZ27" s="91" t="s">
        <v>654</v>
      </c>
      <c r="BA27" s="91" t="s">
        <v>613</v>
      </c>
      <c r="BB27" s="91"/>
    </row>
    <row r="28" spans="2:54" ht="20.100000000000001" customHeight="1" x14ac:dyDescent="0.3">
      <c r="B28" s="269" t="s">
        <v>715</v>
      </c>
      <c r="C28" s="270"/>
      <c r="D28" s="270"/>
      <c r="E28" s="270"/>
      <c r="F28" s="270"/>
      <c r="G28" s="270"/>
      <c r="H28" s="270"/>
      <c r="I28" s="270"/>
      <c r="J28" s="270"/>
      <c r="K28" s="270"/>
      <c r="L28" s="270"/>
      <c r="M28" s="270"/>
      <c r="N28" s="270"/>
      <c r="O28" s="41"/>
      <c r="P28" s="247" t="s">
        <v>716</v>
      </c>
      <c r="Q28" s="248"/>
      <c r="R28" s="249"/>
      <c r="S28" s="20">
        <v>4</v>
      </c>
      <c r="T28" s="47"/>
      <c r="U28" s="241"/>
      <c r="V28" s="242"/>
      <c r="W28" s="243"/>
      <c r="X28" s="21">
        <v>6.81</v>
      </c>
      <c r="Y28" s="235">
        <f t="shared" si="0"/>
        <v>27.24</v>
      </c>
      <c r="Z28" s="236"/>
      <c r="AA28" s="45"/>
      <c r="AB28" s="50"/>
      <c r="AD28" s="90" t="s">
        <v>614</v>
      </c>
      <c r="AE28" s="90" t="s">
        <v>335</v>
      </c>
      <c r="AF28" s="90" t="s">
        <v>438</v>
      </c>
      <c r="AG28" s="90" t="s">
        <v>404</v>
      </c>
      <c r="AH28" s="90" t="s">
        <v>331</v>
      </c>
      <c r="AI28" s="90" t="s">
        <v>334</v>
      </c>
      <c r="AJ28" s="90" t="s">
        <v>328</v>
      </c>
      <c r="AK28" s="90" t="s">
        <v>329</v>
      </c>
      <c r="AL28" s="90" t="s">
        <v>432</v>
      </c>
      <c r="AM28" s="90" t="s">
        <v>434</v>
      </c>
      <c r="AN28" s="90" t="s">
        <v>339</v>
      </c>
      <c r="AO28" s="90" t="s">
        <v>369</v>
      </c>
      <c r="AP28" s="90" t="s">
        <v>351</v>
      </c>
      <c r="AQ28" s="90" t="s">
        <v>346</v>
      </c>
      <c r="AR28" s="99" t="s">
        <v>361</v>
      </c>
      <c r="AS28" s="99" t="s">
        <v>342</v>
      </c>
      <c r="AT28" s="99" t="s">
        <v>379</v>
      </c>
      <c r="AU28" s="99" t="s">
        <v>412</v>
      </c>
      <c r="AV28" s="99" t="s">
        <v>424</v>
      </c>
      <c r="AW28" s="99" t="s">
        <v>380</v>
      </c>
      <c r="AX28" s="99" t="s">
        <v>429</v>
      </c>
      <c r="AY28" s="99" t="s">
        <v>333</v>
      </c>
      <c r="AZ28" s="99" t="s">
        <v>336</v>
      </c>
      <c r="BA28" s="99" t="s">
        <v>699</v>
      </c>
    </row>
    <row r="29" spans="2:54" ht="20.100000000000001" customHeight="1" x14ac:dyDescent="0.3">
      <c r="B29" s="269" t="s">
        <v>717</v>
      </c>
      <c r="C29" s="270"/>
      <c r="D29" s="270"/>
      <c r="E29" s="270"/>
      <c r="F29" s="270"/>
      <c r="G29" s="270"/>
      <c r="H29" s="270"/>
      <c r="I29" s="270"/>
      <c r="J29" s="270"/>
      <c r="K29" s="270"/>
      <c r="L29" s="270"/>
      <c r="M29" s="270"/>
      <c r="N29" s="270"/>
      <c r="O29" s="41"/>
      <c r="P29" s="247" t="s">
        <v>718</v>
      </c>
      <c r="Q29" s="248"/>
      <c r="R29" s="249"/>
      <c r="S29" s="20">
        <v>1</v>
      </c>
      <c r="T29" s="47"/>
      <c r="U29" s="241"/>
      <c r="V29" s="242"/>
      <c r="W29" s="243"/>
      <c r="X29" s="21">
        <v>5.08</v>
      </c>
      <c r="Y29" s="235">
        <f t="shared" si="0"/>
        <v>5.08</v>
      </c>
      <c r="Z29" s="236"/>
      <c r="AA29" s="45"/>
      <c r="AB29" s="50"/>
      <c r="AD29" s="90" t="s">
        <v>636</v>
      </c>
      <c r="AE29" s="90" t="s">
        <v>422</v>
      </c>
      <c r="AF29" s="90" t="s">
        <v>439</v>
      </c>
      <c r="AG29" s="90" t="s">
        <v>405</v>
      </c>
      <c r="AJ29" s="91"/>
      <c r="AK29" s="90" t="s">
        <v>330</v>
      </c>
      <c r="AL29" s="90" t="s">
        <v>435</v>
      </c>
      <c r="AM29" s="91"/>
      <c r="AN29" s="90" t="s">
        <v>340</v>
      </c>
      <c r="AO29" s="90" t="s">
        <v>694</v>
      </c>
      <c r="AP29" s="90" t="s">
        <v>376</v>
      </c>
      <c r="AQ29" s="90" t="s">
        <v>347</v>
      </c>
      <c r="AR29" s="99" t="s">
        <v>362</v>
      </c>
      <c r="AS29"/>
      <c r="AT29"/>
      <c r="AU29" s="99" t="s">
        <v>413</v>
      </c>
      <c r="AW29" s="99" t="s">
        <v>381</v>
      </c>
      <c r="AZ29" s="99" t="s">
        <v>337</v>
      </c>
      <c r="BA29" s="99" t="s">
        <v>599</v>
      </c>
    </row>
    <row r="30" spans="2:54" ht="20.100000000000001" customHeight="1" x14ac:dyDescent="0.3">
      <c r="B30" s="269"/>
      <c r="C30" s="270"/>
      <c r="D30" s="270"/>
      <c r="E30" s="270"/>
      <c r="F30" s="270"/>
      <c r="G30" s="270"/>
      <c r="H30" s="270"/>
      <c r="I30" s="270"/>
      <c r="J30" s="270"/>
      <c r="K30" s="270"/>
      <c r="L30" s="270"/>
      <c r="M30" s="270"/>
      <c r="N30" s="270"/>
      <c r="O30" s="41"/>
      <c r="P30" s="247"/>
      <c r="Q30" s="248"/>
      <c r="R30" s="249"/>
      <c r="S30" s="20"/>
      <c r="T30" s="47"/>
      <c r="U30" s="241"/>
      <c r="V30" s="242"/>
      <c r="W30" s="243"/>
      <c r="X30" s="21"/>
      <c r="Y30" s="235">
        <f t="shared" si="0"/>
        <v>0</v>
      </c>
      <c r="Z30" s="236"/>
      <c r="AA30" s="45"/>
      <c r="AB30" s="50"/>
      <c r="AD30" s="90" t="s">
        <v>637</v>
      </c>
      <c r="AE30" s="90" t="s">
        <v>426</v>
      </c>
      <c r="AF30" s="90" t="s">
        <v>440</v>
      </c>
      <c r="AG30" s="90" t="s">
        <v>406</v>
      </c>
      <c r="AJ30" s="91"/>
      <c r="AK30" s="90" t="s">
        <v>332</v>
      </c>
      <c r="AL30" s="91"/>
      <c r="AM30" s="91"/>
      <c r="AN30" s="90" t="s">
        <v>341</v>
      </c>
      <c r="AO30" s="90" t="s">
        <v>696</v>
      </c>
      <c r="AP30" s="90" t="s">
        <v>352</v>
      </c>
      <c r="AQ30" s="99" t="s">
        <v>348</v>
      </c>
      <c r="AR30" s="99" t="s">
        <v>363</v>
      </c>
      <c r="AS30"/>
      <c r="AT30"/>
      <c r="AU30" s="99" t="s">
        <v>414</v>
      </c>
      <c r="AW30" s="99" t="s">
        <v>382</v>
      </c>
      <c r="AZ30" s="99" t="s">
        <v>338</v>
      </c>
      <c r="BA30" s="99" t="s">
        <v>596</v>
      </c>
    </row>
    <row r="31" spans="2:54" ht="20.100000000000001" customHeight="1" x14ac:dyDescent="0.3">
      <c r="B31" s="269"/>
      <c r="C31" s="270"/>
      <c r="D31" s="270"/>
      <c r="E31" s="270"/>
      <c r="F31" s="270"/>
      <c r="G31" s="270"/>
      <c r="H31" s="270"/>
      <c r="I31" s="270"/>
      <c r="J31" s="270"/>
      <c r="K31" s="270"/>
      <c r="L31" s="270"/>
      <c r="M31" s="270"/>
      <c r="N31" s="270"/>
      <c r="O31" s="41"/>
      <c r="P31" s="247"/>
      <c r="Q31" s="248"/>
      <c r="R31" s="249"/>
      <c r="S31" s="20"/>
      <c r="T31" s="47"/>
      <c r="U31" s="241"/>
      <c r="V31" s="242"/>
      <c r="W31" s="243"/>
      <c r="X31" s="21"/>
      <c r="Y31" s="235">
        <f t="shared" si="0"/>
        <v>0</v>
      </c>
      <c r="Z31" s="236"/>
      <c r="AA31" s="45"/>
      <c r="AB31" s="50"/>
      <c r="AD31" s="90" t="s">
        <v>638</v>
      </c>
      <c r="AE31" s="90" t="s">
        <v>436</v>
      </c>
      <c r="AG31" s="90" t="s">
        <v>407</v>
      </c>
      <c r="AJ31" s="91"/>
      <c r="AK31" s="91"/>
      <c r="AL31" s="91"/>
      <c r="AM31" s="91"/>
      <c r="AN31" s="90" t="s">
        <v>343</v>
      </c>
      <c r="AP31" s="90" t="s">
        <v>354</v>
      </c>
      <c r="AQ31" s="99" t="s">
        <v>349</v>
      </c>
      <c r="AR31" s="99" t="s">
        <v>364</v>
      </c>
      <c r="AS31"/>
      <c r="AT31"/>
      <c r="AU31" s="99" t="s">
        <v>415</v>
      </c>
      <c r="AW31" s="99" t="s">
        <v>383</v>
      </c>
      <c r="BA31" s="99" t="s">
        <v>698</v>
      </c>
    </row>
    <row r="32" spans="2:54" ht="20.100000000000001" customHeight="1" thickBot="1" x14ac:dyDescent="0.35">
      <c r="B32" s="271"/>
      <c r="C32" s="272"/>
      <c r="D32" s="272"/>
      <c r="E32" s="272"/>
      <c r="F32" s="272"/>
      <c r="G32" s="272"/>
      <c r="H32" s="272"/>
      <c r="I32" s="272"/>
      <c r="J32" s="272"/>
      <c r="K32" s="272"/>
      <c r="L32" s="272"/>
      <c r="M32" s="272"/>
      <c r="N32" s="272"/>
      <c r="O32" s="42"/>
      <c r="P32" s="264"/>
      <c r="Q32" s="265"/>
      <c r="R32" s="266"/>
      <c r="S32" s="22"/>
      <c r="T32" s="46"/>
      <c r="U32" s="253"/>
      <c r="V32" s="254"/>
      <c r="W32" s="255"/>
      <c r="X32" s="23"/>
      <c r="Y32" s="258">
        <f t="shared" si="0"/>
        <v>0</v>
      </c>
      <c r="Z32" s="259"/>
      <c r="AA32" s="45"/>
      <c r="AB32" s="50"/>
      <c r="AD32" s="90" t="s">
        <v>639</v>
      </c>
      <c r="AE32" s="90" t="s">
        <v>437</v>
      </c>
      <c r="AG32" s="90" t="s">
        <v>408</v>
      </c>
      <c r="AJ32" s="91"/>
      <c r="AK32" s="91"/>
      <c r="AN32" s="90" t="s">
        <v>344</v>
      </c>
      <c r="AP32" s="90" t="s">
        <v>371</v>
      </c>
      <c r="AQ32" s="99" t="s">
        <v>350</v>
      </c>
      <c r="AR32" s="99" t="s">
        <v>365</v>
      </c>
      <c r="AS32"/>
      <c r="AT32"/>
      <c r="AU32" s="99" t="s">
        <v>416</v>
      </c>
      <c r="AW32" s="99" t="s">
        <v>384</v>
      </c>
      <c r="BA32" s="99" t="s">
        <v>700</v>
      </c>
    </row>
    <row r="33" spans="2:53" s="4" customFormat="1" ht="21" customHeight="1" thickTop="1" x14ac:dyDescent="0.3">
      <c r="B33" s="44" t="s">
        <v>31</v>
      </c>
      <c r="C33" s="5"/>
      <c r="U33" s="12" t="s">
        <v>12</v>
      </c>
      <c r="V33" s="37"/>
      <c r="W33" s="13"/>
      <c r="X33" s="13"/>
      <c r="Y33" s="260">
        <f>SUM(Y22:Z32)</f>
        <v>292.08</v>
      </c>
      <c r="Z33" s="261"/>
      <c r="AD33" s="90" t="s">
        <v>640</v>
      </c>
      <c r="AF33" s="90"/>
      <c r="AG33" s="90" t="s">
        <v>409</v>
      </c>
      <c r="AH33" s="6"/>
      <c r="AI33" s="90"/>
      <c r="AJ33" s="91"/>
      <c r="AK33" s="91"/>
      <c r="AM33" s="90"/>
      <c r="AN33" s="90" t="s">
        <v>345</v>
      </c>
      <c r="AO33" s="6"/>
      <c r="AP33" s="90" t="s">
        <v>353</v>
      </c>
      <c r="AQ33" s="99" t="s">
        <v>372</v>
      </c>
      <c r="AR33" s="99" t="s">
        <v>366</v>
      </c>
      <c r="AU33" s="99" t="s">
        <v>417</v>
      </c>
      <c r="AW33" s="99" t="s">
        <v>385</v>
      </c>
      <c r="BA33" s="99" t="s">
        <v>597</v>
      </c>
    </row>
    <row r="34" spans="2:53" s="4" customFormat="1" ht="21" customHeight="1" x14ac:dyDescent="0.3">
      <c r="B34" s="286"/>
      <c r="C34" s="286"/>
      <c r="D34" s="286"/>
      <c r="E34" s="286"/>
      <c r="F34" s="286"/>
      <c r="G34" s="286"/>
      <c r="H34" s="286"/>
      <c r="I34" s="286"/>
      <c r="J34" s="286"/>
      <c r="K34" s="6"/>
      <c r="L34" s="6"/>
      <c r="N34" s="3" t="s">
        <v>16</v>
      </c>
      <c r="P34" s="298">
        <f ca="1">NOW()</f>
        <v>44481.40433391204</v>
      </c>
      <c r="Q34" s="298"/>
      <c r="R34" s="298"/>
      <c r="S34" s="298"/>
      <c r="U34" s="15" t="s">
        <v>13</v>
      </c>
      <c r="V34" s="38"/>
      <c r="W34" s="14"/>
      <c r="X34" s="49">
        <v>0.2</v>
      </c>
      <c r="Y34" s="262">
        <f>Y33*X34</f>
        <v>58.415999999999997</v>
      </c>
      <c r="Z34" s="263"/>
      <c r="AD34" s="90" t="s">
        <v>641</v>
      </c>
      <c r="AF34" s="94"/>
      <c r="AG34" s="90" t="s">
        <v>410</v>
      </c>
      <c r="AH34" s="6"/>
      <c r="AI34" s="94"/>
      <c r="AJ34" s="6"/>
      <c r="AK34" s="6"/>
      <c r="AM34" s="90"/>
      <c r="AN34" s="6"/>
      <c r="AO34" s="6"/>
      <c r="AP34" s="90" t="s">
        <v>355</v>
      </c>
      <c r="AQ34" s="99" t="s">
        <v>375</v>
      </c>
      <c r="AR34" s="99" t="s">
        <v>367</v>
      </c>
      <c r="AU34" s="99" t="s">
        <v>418</v>
      </c>
      <c r="AW34" s="99" t="s">
        <v>386</v>
      </c>
      <c r="BA34" s="99" t="s">
        <v>598</v>
      </c>
    </row>
    <row r="35" spans="2:53" s="4" customFormat="1" ht="21" customHeight="1" thickBot="1" x14ac:dyDescent="0.3">
      <c r="B35" s="286"/>
      <c r="C35" s="286"/>
      <c r="D35" s="286"/>
      <c r="E35" s="286"/>
      <c r="F35" s="286"/>
      <c r="G35" s="286"/>
      <c r="H35" s="286"/>
      <c r="I35" s="286"/>
      <c r="J35" s="286"/>
      <c r="N35" s="2" t="s">
        <v>15</v>
      </c>
      <c r="O35"/>
      <c r="P35"/>
      <c r="Q35"/>
      <c r="R35" s="279"/>
      <c r="S35" s="279"/>
      <c r="T35" s="279"/>
      <c r="U35" s="9" t="s">
        <v>14</v>
      </c>
      <c r="V35" s="39"/>
      <c r="W35" s="10"/>
      <c r="X35" s="10"/>
      <c r="Y35" s="256">
        <f>SUM(Y33:Z34)</f>
        <v>350.49599999999998</v>
      </c>
      <c r="Z35" s="257"/>
      <c r="AD35" s="90" t="s">
        <v>642</v>
      </c>
      <c r="AF35" s="94"/>
      <c r="AG35" s="90" t="s">
        <v>411</v>
      </c>
      <c r="AH35" s="6"/>
      <c r="AI35" s="94"/>
      <c r="AJ35" s="6"/>
      <c r="AK35" s="6"/>
      <c r="AM35" s="90"/>
      <c r="AN35" s="6"/>
      <c r="AO35" s="6"/>
      <c r="AP35" s="90" t="s">
        <v>356</v>
      </c>
      <c r="AQ35" s="99" t="s">
        <v>377</v>
      </c>
      <c r="AR35" s="99" t="s">
        <v>368</v>
      </c>
      <c r="AU35" s="99" t="s">
        <v>419</v>
      </c>
      <c r="AW35" s="99" t="s">
        <v>387</v>
      </c>
      <c r="BA35" s="99"/>
    </row>
    <row r="36" spans="2:53" ht="18" customHeight="1" thickTop="1" x14ac:dyDescent="0.3">
      <c r="B36" s="56" t="s">
        <v>30</v>
      </c>
      <c r="C36" s="54"/>
      <c r="D36" s="54"/>
      <c r="E36" s="54"/>
      <c r="F36" s="55"/>
      <c r="G36" s="6"/>
      <c r="H36" s="6"/>
      <c r="AD36" s="90" t="s">
        <v>643</v>
      </c>
      <c r="AG36" s="94"/>
      <c r="AI36" s="94"/>
      <c r="AJ36" s="6"/>
      <c r="AK36" s="6"/>
      <c r="AN36" s="91"/>
      <c r="AP36" s="90" t="s">
        <v>357</v>
      </c>
      <c r="AQ36"/>
      <c r="AR36" s="99" t="s">
        <v>370</v>
      </c>
      <c r="AS36"/>
      <c r="AT36"/>
      <c r="AU36" s="99" t="s">
        <v>420</v>
      </c>
      <c r="AW36" s="99" t="s">
        <v>388</v>
      </c>
      <c r="BA36" s="99"/>
    </row>
    <row r="37" spans="2:53" ht="18" customHeight="1" thickBot="1" x14ac:dyDescent="0.35">
      <c r="B37" s="283"/>
      <c r="C37" s="284"/>
      <c r="D37" s="284"/>
      <c r="E37" s="284"/>
      <c r="F37" s="285"/>
      <c r="AD37" s="90" t="s">
        <v>623</v>
      </c>
      <c r="AJ37" s="91"/>
      <c r="AK37" s="91"/>
      <c r="AN37" s="91"/>
      <c r="AP37" s="90" t="s">
        <v>374</v>
      </c>
      <c r="AQ37"/>
      <c r="AR37" s="99" t="s">
        <v>373</v>
      </c>
      <c r="AS37"/>
      <c r="AT37"/>
      <c r="AU37" s="99" t="s">
        <v>421</v>
      </c>
      <c r="AW37" s="99" t="s">
        <v>389</v>
      </c>
    </row>
    <row r="38" spans="2:53" ht="9.75" customHeight="1" x14ac:dyDescent="0.3">
      <c r="B38" s="43" t="s">
        <v>701</v>
      </c>
      <c r="C38"/>
      <c r="AD38" s="90" t="s">
        <v>644</v>
      </c>
      <c r="AJ38" s="91"/>
      <c r="AK38" s="91"/>
      <c r="AN38" s="91"/>
      <c r="AP38" s="90" t="s">
        <v>358</v>
      </c>
      <c r="AQ38"/>
      <c r="AR38"/>
      <c r="AS38"/>
      <c r="AT38"/>
      <c r="AU38" s="99" t="s">
        <v>423</v>
      </c>
      <c r="AW38" s="99" t="s">
        <v>390</v>
      </c>
    </row>
    <row r="39" spans="2:53" x14ac:dyDescent="0.3">
      <c r="AB39" s="57"/>
      <c r="AC39" s="57"/>
      <c r="AD39" s="90" t="s">
        <v>645</v>
      </c>
      <c r="AJ39" s="91"/>
      <c r="AK39" s="91"/>
      <c r="AN39" s="91"/>
      <c r="AP39" s="90" t="s">
        <v>359</v>
      </c>
      <c r="AQ39"/>
      <c r="AR39"/>
      <c r="AS39"/>
      <c r="AT39"/>
      <c r="AU39" s="99" t="s">
        <v>425</v>
      </c>
      <c r="AW39" s="99" t="s">
        <v>391</v>
      </c>
      <c r="AX39" s="99"/>
    </row>
    <row r="40" spans="2:53" x14ac:dyDescent="0.3">
      <c r="B40" s="51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  <c r="AA40" s="51"/>
      <c r="AB40" s="51"/>
      <c r="AD40" s="90" t="s">
        <v>646</v>
      </c>
      <c r="AJ40" s="91"/>
      <c r="AK40" s="91"/>
      <c r="AN40" s="91"/>
      <c r="AP40" s="90" t="s">
        <v>702</v>
      </c>
      <c r="AQ40"/>
      <c r="AR40"/>
      <c r="AS40"/>
      <c r="AT40"/>
      <c r="AU40" s="99" t="s">
        <v>427</v>
      </c>
      <c r="AW40" s="99" t="s">
        <v>392</v>
      </c>
      <c r="AX40" s="99"/>
    </row>
    <row r="41" spans="2:53" x14ac:dyDescent="0.3"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  <c r="AA41" s="51"/>
      <c r="AB41" s="51"/>
      <c r="AD41" s="90" t="s">
        <v>647</v>
      </c>
      <c r="AJ41" s="91"/>
      <c r="AK41" s="91"/>
      <c r="AN41" s="91"/>
      <c r="AP41" s="90" t="s">
        <v>360</v>
      </c>
      <c r="AQ41"/>
      <c r="AR41"/>
      <c r="AS41"/>
      <c r="AT41"/>
      <c r="AU41" s="99" t="s">
        <v>428</v>
      </c>
      <c r="AW41" s="99" t="s">
        <v>393</v>
      </c>
      <c r="AX41" s="99"/>
    </row>
    <row r="42" spans="2:53" x14ac:dyDescent="0.3"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1"/>
      <c r="AB42" s="51"/>
      <c r="AD42" s="90" t="s">
        <v>648</v>
      </c>
      <c r="AJ42" s="91"/>
      <c r="AK42" s="91"/>
      <c r="AN42" s="91"/>
      <c r="AQ42"/>
      <c r="AR42"/>
      <c r="AS42"/>
      <c r="AT42"/>
      <c r="AU42" s="99" t="s">
        <v>431</v>
      </c>
      <c r="AW42" s="99" t="s">
        <v>394</v>
      </c>
      <c r="AX42" s="99"/>
    </row>
    <row r="43" spans="2:53" x14ac:dyDescent="0.3"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51"/>
      <c r="AB43" s="51"/>
      <c r="AD43" s="90" t="s">
        <v>649</v>
      </c>
      <c r="AJ43" s="91"/>
      <c r="AK43" s="91"/>
      <c r="AN43" s="91"/>
      <c r="AQ43" s="90"/>
      <c r="AR43"/>
      <c r="AT43" s="99"/>
      <c r="AU43"/>
      <c r="AW43" s="99" t="s">
        <v>395</v>
      </c>
      <c r="AX43" s="99"/>
    </row>
    <row r="44" spans="2:53" x14ac:dyDescent="0.3"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  <c r="AA44" s="51"/>
      <c r="AB44" s="51"/>
      <c r="AD44" s="90" t="s">
        <v>630</v>
      </c>
      <c r="AN44" s="91"/>
      <c r="AQ44" s="90"/>
      <c r="AR44"/>
      <c r="AT44" s="99"/>
      <c r="AU44"/>
      <c r="AW44" s="99" t="s">
        <v>396</v>
      </c>
      <c r="AX44" s="99"/>
    </row>
    <row r="45" spans="2:53" x14ac:dyDescent="0.3">
      <c r="B45" s="51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  <c r="AA45" s="51"/>
      <c r="AB45" s="51"/>
      <c r="AD45" s="90" t="s">
        <v>650</v>
      </c>
      <c r="AN45" s="91"/>
      <c r="AQ45" s="99"/>
      <c r="AR45"/>
      <c r="AT45" s="99"/>
      <c r="AU45"/>
      <c r="AW45" s="99" t="s">
        <v>397</v>
      </c>
      <c r="AX45" s="99"/>
    </row>
    <row r="46" spans="2:53" x14ac:dyDescent="0.3">
      <c r="B46" s="51"/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/>
      <c r="W46" s="51"/>
      <c r="X46" s="51"/>
      <c r="Y46" s="51"/>
      <c r="Z46" s="51"/>
      <c r="AA46" s="51"/>
      <c r="AB46" s="51"/>
      <c r="AD46" s="90" t="s">
        <v>651</v>
      </c>
      <c r="AN46" s="91"/>
      <c r="AQ46" s="99"/>
      <c r="AR46"/>
      <c r="AT46" s="99"/>
      <c r="AU46"/>
      <c r="AW46" s="99" t="s">
        <v>398</v>
      </c>
      <c r="AX46" s="99"/>
    </row>
    <row r="47" spans="2:53" x14ac:dyDescent="0.3">
      <c r="B47" s="51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1"/>
      <c r="AA47" s="51"/>
      <c r="AB47" s="51"/>
      <c r="AD47" s="90" t="s">
        <v>652</v>
      </c>
      <c r="AN47" s="91"/>
      <c r="AQ47" s="99"/>
      <c r="AR47"/>
      <c r="AT47" s="99"/>
      <c r="AU47"/>
      <c r="AW47" s="99" t="s">
        <v>399</v>
      </c>
      <c r="AX47" s="99"/>
    </row>
    <row r="48" spans="2:53" hidden="1" x14ac:dyDescent="0.3">
      <c r="S48" s="50"/>
      <c r="T48" s="50"/>
      <c r="X48" s="52"/>
      <c r="Y48" s="52"/>
      <c r="AD48" s="90" t="s">
        <v>653</v>
      </c>
      <c r="AN48" s="91"/>
      <c r="AQ48" s="99"/>
      <c r="AR48"/>
      <c r="AT48" s="99"/>
      <c r="AU48"/>
      <c r="AW48" s="99" t="s">
        <v>400</v>
      </c>
      <c r="AX48" s="99"/>
    </row>
    <row r="49" spans="12:50" hidden="1" x14ac:dyDescent="0.3">
      <c r="L49" s="58">
        <v>1</v>
      </c>
      <c r="M49" s="64" t="s">
        <v>37</v>
      </c>
      <c r="N49" s="65"/>
      <c r="O49" s="65"/>
      <c r="P49" s="66"/>
      <c r="S49" s="191">
        <v>1</v>
      </c>
      <c r="T49" s="102" t="s">
        <v>660</v>
      </c>
      <c r="U49" s="103"/>
      <c r="V49" s="104"/>
      <c r="X49" s="191">
        <v>1</v>
      </c>
      <c r="Y49" s="102" t="s">
        <v>695</v>
      </c>
      <c r="Z49" s="103"/>
      <c r="AA49" s="104"/>
      <c r="AD49" s="90" t="s">
        <v>654</v>
      </c>
      <c r="AN49" s="91"/>
      <c r="AQ49" s="99"/>
      <c r="AR49"/>
      <c r="AT49" s="99"/>
      <c r="AU49"/>
      <c r="AW49" s="99" t="s">
        <v>401</v>
      </c>
      <c r="AX49" s="99"/>
    </row>
    <row r="50" spans="12:50" hidden="1" x14ac:dyDescent="0.3">
      <c r="M50" s="67"/>
      <c r="N50" s="68"/>
      <c r="O50" s="68"/>
      <c r="P50" s="69"/>
      <c r="S50" s="50"/>
      <c r="T50" s="105"/>
      <c r="U50" s="106"/>
      <c r="V50" s="107"/>
      <c r="X50" s="50"/>
      <c r="Y50" s="105"/>
      <c r="Z50" s="106"/>
      <c r="AA50" s="107"/>
      <c r="AD50" s="90" t="s">
        <v>613</v>
      </c>
      <c r="AN50" s="91"/>
      <c r="AQ50" s="99"/>
      <c r="AR50"/>
      <c r="AT50" s="99"/>
      <c r="AU50"/>
      <c r="AW50" s="99" t="s">
        <v>402</v>
      </c>
      <c r="AX50" s="99"/>
    </row>
    <row r="51" spans="12:50" hidden="1" x14ac:dyDescent="0.3">
      <c r="M51" s="70" t="s">
        <v>683</v>
      </c>
      <c r="N51" s="71"/>
      <c r="O51" s="71"/>
      <c r="P51" s="72"/>
      <c r="S51" s="50"/>
      <c r="T51" s="105" t="s">
        <v>658</v>
      </c>
      <c r="U51" s="106"/>
      <c r="V51" s="107"/>
      <c r="X51" s="50"/>
      <c r="Y51" s="105" t="s">
        <v>658</v>
      </c>
      <c r="Z51" s="106"/>
      <c r="AA51" s="107"/>
      <c r="AN51" s="91"/>
      <c r="AQ51" s="99"/>
      <c r="AR51"/>
      <c r="AT51" s="99"/>
      <c r="AU51"/>
      <c r="AW51" s="99" t="s">
        <v>403</v>
      </c>
      <c r="AX51" s="99"/>
    </row>
    <row r="52" spans="12:50" hidden="1" x14ac:dyDescent="0.3">
      <c r="M52" s="70" t="s">
        <v>682</v>
      </c>
      <c r="N52" s="71"/>
      <c r="O52" s="71"/>
      <c r="P52" s="72"/>
      <c r="S52" s="50"/>
      <c r="T52" s="108" t="s">
        <v>659</v>
      </c>
      <c r="U52" s="109"/>
      <c r="V52" s="110"/>
      <c r="X52" s="50"/>
      <c r="Y52" s="108" t="s">
        <v>659</v>
      </c>
      <c r="Z52" s="109"/>
      <c r="AA52" s="110"/>
      <c r="AN52" s="91"/>
      <c r="AQ52" s="99"/>
      <c r="AR52"/>
      <c r="AT52" s="99"/>
      <c r="AU52"/>
      <c r="AW52" s="99" t="s">
        <v>430</v>
      </c>
      <c r="AX52" s="99"/>
    </row>
    <row r="53" spans="12:50" hidden="1" x14ac:dyDescent="0.3">
      <c r="M53" s="73" t="s">
        <v>39</v>
      </c>
      <c r="N53" s="74"/>
      <c r="O53" s="74"/>
      <c r="P53" s="75"/>
      <c r="S53" s="50"/>
      <c r="AN53" s="91"/>
      <c r="AQ53" s="99"/>
      <c r="AR53"/>
      <c r="AT53" s="99"/>
      <c r="AU53"/>
      <c r="AX53" s="99"/>
    </row>
    <row r="54" spans="12:50" hidden="1" x14ac:dyDescent="0.3">
      <c r="S54" s="50"/>
      <c r="Y54" s="50"/>
      <c r="AN54" s="91"/>
      <c r="AQ54" s="99"/>
      <c r="AR54"/>
      <c r="AT54" s="99"/>
      <c r="AU54"/>
      <c r="AX54" s="99"/>
    </row>
    <row r="55" spans="12:50" hidden="1" x14ac:dyDescent="0.3">
      <c r="S55" s="50"/>
      <c r="Y55" s="50"/>
      <c r="AN55" s="91"/>
      <c r="AQ55" s="99"/>
      <c r="AR55"/>
      <c r="AT55" s="99"/>
      <c r="AU55"/>
      <c r="AX55" s="99"/>
    </row>
    <row r="56" spans="12:50" x14ac:dyDescent="0.3">
      <c r="S56" s="50"/>
      <c r="AN56" s="91"/>
      <c r="AQ56" s="99"/>
      <c r="AR56"/>
      <c r="AT56" s="99"/>
      <c r="AU56"/>
      <c r="AX56" s="99"/>
    </row>
    <row r="57" spans="12:50" x14ac:dyDescent="0.3">
      <c r="S57" s="50"/>
      <c r="Y57" s="50"/>
      <c r="AN57" s="91"/>
      <c r="AQ57" s="99"/>
      <c r="AR57"/>
      <c r="AT57" s="99"/>
      <c r="AU57"/>
      <c r="AX57" s="99"/>
    </row>
    <row r="58" spans="12:50" x14ac:dyDescent="0.3">
      <c r="S58" s="50"/>
      <c r="Y58" s="50"/>
      <c r="AN58" s="91"/>
      <c r="AQ58" s="99"/>
      <c r="AR58"/>
      <c r="AT58" s="99"/>
      <c r="AU58"/>
      <c r="AX58" s="99"/>
    </row>
    <row r="59" spans="12:50" x14ac:dyDescent="0.3">
      <c r="S59" s="50"/>
      <c r="AN59" s="91"/>
      <c r="AQ59" s="99"/>
      <c r="AR59"/>
      <c r="AT59" s="99"/>
      <c r="AU59"/>
      <c r="AX59" s="99"/>
    </row>
    <row r="60" spans="12:50" x14ac:dyDescent="0.3">
      <c r="S60" s="50"/>
      <c r="AN60" s="91"/>
      <c r="AQ60" s="99"/>
      <c r="AR60"/>
      <c r="AT60" s="99"/>
      <c r="AU60"/>
      <c r="AX60" s="99"/>
    </row>
    <row r="61" spans="12:50" x14ac:dyDescent="0.3">
      <c r="AN61" s="91"/>
      <c r="AR61"/>
      <c r="AU61"/>
      <c r="AX61" s="99"/>
    </row>
    <row r="62" spans="12:50" x14ac:dyDescent="0.3">
      <c r="AN62" s="91"/>
      <c r="AR62"/>
      <c r="AU62"/>
      <c r="AX62" s="99"/>
    </row>
    <row r="63" spans="12:50" x14ac:dyDescent="0.3">
      <c r="AN63" s="91"/>
      <c r="AR63"/>
      <c r="AU63"/>
      <c r="AX63" s="99"/>
    </row>
    <row r="64" spans="12:50" x14ac:dyDescent="0.3">
      <c r="AN64" s="91"/>
      <c r="AR64"/>
      <c r="AU64"/>
    </row>
    <row r="65" spans="1:47" x14ac:dyDescent="0.3">
      <c r="AN65" s="91"/>
      <c r="AR65"/>
      <c r="AU65"/>
    </row>
    <row r="66" spans="1:47" x14ac:dyDescent="0.3">
      <c r="AN66" s="91"/>
      <c r="AR66"/>
      <c r="AU66"/>
    </row>
    <row r="67" spans="1:47" x14ac:dyDescent="0.3">
      <c r="AN67" s="91"/>
      <c r="AR67"/>
      <c r="AU67"/>
    </row>
    <row r="68" spans="1:47" x14ac:dyDescent="0.3">
      <c r="AN68" s="91"/>
      <c r="AR68"/>
      <c r="AU68"/>
    </row>
    <row r="69" spans="1:47" x14ac:dyDescent="0.3">
      <c r="AN69" s="91"/>
      <c r="AR69"/>
      <c r="AU69"/>
    </row>
    <row r="70" spans="1:47" x14ac:dyDescent="0.3">
      <c r="AN70" s="91"/>
      <c r="AR70"/>
      <c r="AU70"/>
    </row>
    <row r="71" spans="1:47" x14ac:dyDescent="0.3">
      <c r="AN71" s="91"/>
      <c r="AR71"/>
      <c r="AU71"/>
    </row>
    <row r="72" spans="1:47" x14ac:dyDescent="0.3">
      <c r="AN72" s="91"/>
      <c r="AR72"/>
      <c r="AU72"/>
    </row>
    <row r="73" spans="1:47" x14ac:dyDescent="0.3">
      <c r="AN73" s="91"/>
      <c r="AR73"/>
      <c r="AU73"/>
    </row>
    <row r="74" spans="1:47" x14ac:dyDescent="0.3">
      <c r="AN74" s="91"/>
      <c r="AR74"/>
      <c r="AU74"/>
    </row>
    <row r="75" spans="1:47" x14ac:dyDescent="0.3">
      <c r="AN75" s="91"/>
      <c r="AR75"/>
      <c r="AU75"/>
    </row>
    <row r="76" spans="1:47" s="78" customFormat="1" hidden="1" x14ac:dyDescent="0.25">
      <c r="A76" s="77" t="s">
        <v>133</v>
      </c>
      <c r="B76" s="77" t="s">
        <v>60</v>
      </c>
      <c r="G76" s="78" t="str">
        <f t="shared" ref="G76:G107" si="1">CONCATENATE(B76," - ",A76)</f>
        <v>Formation Continue - D102 FORC  FORCONTIN</v>
      </c>
      <c r="R76" s="78" t="s">
        <v>40</v>
      </c>
      <c r="S76" s="78" t="s">
        <v>47</v>
      </c>
      <c r="T76" s="78" t="s">
        <v>48</v>
      </c>
      <c r="U76" s="78" t="s">
        <v>49</v>
      </c>
      <c r="AD76" s="99"/>
      <c r="AG76" s="99"/>
      <c r="AH76" s="99"/>
      <c r="AI76" s="99"/>
      <c r="AN76" s="100"/>
      <c r="AO76" s="100"/>
    </row>
    <row r="77" spans="1:47" s="78" customFormat="1" hidden="1" x14ac:dyDescent="0.25">
      <c r="A77" s="77" t="s">
        <v>134</v>
      </c>
      <c r="B77" s="77" t="s">
        <v>135</v>
      </c>
      <c r="G77" s="78" t="str">
        <f t="shared" si="1"/>
        <v>Dépenses pédagogiques communes - D102 FORMI DEPCOM</v>
      </c>
      <c r="R77" s="78" t="s">
        <v>40</v>
      </c>
      <c r="S77" s="78" t="s">
        <v>21</v>
      </c>
      <c r="T77" s="78" t="s">
        <v>59</v>
      </c>
      <c r="U77" s="78" t="s">
        <v>60</v>
      </c>
      <c r="AD77" s="99"/>
      <c r="AG77" s="99"/>
      <c r="AH77" s="99"/>
      <c r="AI77" s="99"/>
      <c r="AN77" s="100"/>
      <c r="AO77" s="100"/>
    </row>
    <row r="78" spans="1:47" s="78" customFormat="1" hidden="1" x14ac:dyDescent="0.25">
      <c r="A78" s="77" t="s">
        <v>136</v>
      </c>
      <c r="B78" s="77" t="s">
        <v>51</v>
      </c>
      <c r="G78" s="78" t="str">
        <f t="shared" si="1"/>
        <v>Intersemestre - D102 FORMI DEPCOMINT</v>
      </c>
      <c r="R78" s="78" t="s">
        <v>40</v>
      </c>
      <c r="S78" s="78" t="s">
        <v>47</v>
      </c>
      <c r="T78" s="78" t="s">
        <v>50</v>
      </c>
      <c r="U78" s="78" t="s">
        <v>51</v>
      </c>
      <c r="AD78" s="99"/>
      <c r="AG78" s="99"/>
      <c r="AH78" s="99"/>
      <c r="AI78" s="99"/>
      <c r="AN78" s="100"/>
      <c r="AO78" s="100"/>
    </row>
    <row r="79" spans="1:47" s="78" customFormat="1" hidden="1" x14ac:dyDescent="0.25">
      <c r="A79" s="77" t="s">
        <v>137</v>
      </c>
      <c r="B79" s="77" t="s">
        <v>44</v>
      </c>
      <c r="G79" s="78" t="str">
        <f t="shared" si="1"/>
        <v>Logistique Enseignement - D102 FORMI LOGISENS</v>
      </c>
      <c r="R79" s="78" t="s">
        <v>40</v>
      </c>
      <c r="S79" s="78" t="s">
        <v>42</v>
      </c>
      <c r="T79" s="78" t="s">
        <v>43</v>
      </c>
      <c r="U79" s="78" t="s">
        <v>44</v>
      </c>
      <c r="AD79" s="99"/>
      <c r="AG79" s="99"/>
      <c r="AH79" s="99"/>
      <c r="AI79" s="99"/>
      <c r="AN79" s="100"/>
      <c r="AO79" s="100"/>
    </row>
    <row r="80" spans="1:47" s="78" customFormat="1" hidden="1" x14ac:dyDescent="0.25">
      <c r="A80" s="77" t="s">
        <v>138</v>
      </c>
      <c r="B80" s="77" t="s">
        <v>139</v>
      </c>
      <c r="G80" s="78" t="str">
        <f t="shared" si="1"/>
        <v>Mobilité internationale étudiante - D102 FORMI MOBINTETU</v>
      </c>
      <c r="R80" s="78" t="s">
        <v>40</v>
      </c>
      <c r="S80" s="78" t="s">
        <v>47</v>
      </c>
      <c r="T80" s="78" t="s">
        <v>52</v>
      </c>
      <c r="U80" s="78" t="s">
        <v>53</v>
      </c>
      <c r="AD80" s="99"/>
      <c r="AG80" s="99"/>
      <c r="AH80" s="99"/>
      <c r="AI80" s="99"/>
      <c r="AN80" s="100"/>
      <c r="AO80" s="100"/>
    </row>
    <row r="81" spans="1:41" s="78" customFormat="1" hidden="1" x14ac:dyDescent="0.25">
      <c r="A81" s="77" t="s">
        <v>140</v>
      </c>
      <c r="B81" s="77" t="s">
        <v>0</v>
      </c>
      <c r="G81" s="78" t="str">
        <f t="shared" si="1"/>
        <v>Moyens d'enseignement - D102 FORMI MOYENS</v>
      </c>
      <c r="R81" s="78" t="s">
        <v>40</v>
      </c>
      <c r="S81" s="78" t="s">
        <v>27</v>
      </c>
      <c r="T81" s="78" t="s">
        <v>54</v>
      </c>
      <c r="U81" s="78" t="s">
        <v>0</v>
      </c>
      <c r="AD81" s="99"/>
      <c r="AG81" s="99"/>
      <c r="AH81" s="99"/>
      <c r="AI81" s="99"/>
      <c r="AN81" s="100"/>
      <c r="AO81" s="100"/>
    </row>
    <row r="82" spans="1:41" s="78" customFormat="1" hidden="1" x14ac:dyDescent="0.25">
      <c r="A82" s="77" t="s">
        <v>141</v>
      </c>
      <c r="B82" s="77" t="s">
        <v>46</v>
      </c>
      <c r="G82" s="78" t="str">
        <f t="shared" si="1"/>
        <v>Rémunération Personnel Enseignant - D102 FORMI REMPERSEN</v>
      </c>
      <c r="R82" s="78" t="s">
        <v>40</v>
      </c>
      <c r="S82" s="78" t="s">
        <v>20</v>
      </c>
      <c r="T82" s="78" t="s">
        <v>45</v>
      </c>
      <c r="U82" s="78" t="s">
        <v>46</v>
      </c>
      <c r="AD82" s="99"/>
      <c r="AG82" s="99"/>
      <c r="AH82" s="99"/>
      <c r="AI82" s="99"/>
      <c r="AN82" s="100"/>
      <c r="AO82" s="100"/>
    </row>
    <row r="83" spans="1:41" s="78" customFormat="1" hidden="1" x14ac:dyDescent="0.25">
      <c r="A83" s="77" t="s">
        <v>142</v>
      </c>
      <c r="B83" s="77" t="s">
        <v>57</v>
      </c>
      <c r="G83" s="78" t="str">
        <f t="shared" si="1"/>
        <v>Visites de stages - D102 FORMI STAGES</v>
      </c>
      <c r="R83" s="78" t="s">
        <v>40</v>
      </c>
      <c r="S83" s="78" t="s">
        <v>55</v>
      </c>
      <c r="T83" s="78" t="s">
        <v>56</v>
      </c>
      <c r="U83" s="78" t="s">
        <v>57</v>
      </c>
      <c r="AD83" s="99"/>
      <c r="AG83" s="99"/>
      <c r="AH83" s="99"/>
      <c r="AI83" s="99"/>
      <c r="AN83" s="100"/>
      <c r="AO83" s="100"/>
    </row>
    <row r="84" spans="1:41" s="78" customFormat="1" hidden="1" x14ac:dyDescent="0.25">
      <c r="A84" s="77" t="s">
        <v>143</v>
      </c>
      <c r="B84" s="77" t="s">
        <v>144</v>
      </c>
      <c r="G84" s="78" t="str">
        <f t="shared" si="1"/>
        <v>Documentation Formation Initiale - D105 DOCI  DOCFORM</v>
      </c>
      <c r="R84" s="78" t="s">
        <v>61</v>
      </c>
      <c r="S84" s="78" t="s">
        <v>28</v>
      </c>
      <c r="T84" s="78" t="s">
        <v>63</v>
      </c>
      <c r="U84" s="78" t="s">
        <v>64</v>
      </c>
      <c r="AD84" s="99"/>
      <c r="AG84" s="99"/>
      <c r="AH84" s="99"/>
      <c r="AI84" s="99"/>
      <c r="AN84" s="100"/>
      <c r="AO84" s="100"/>
    </row>
    <row r="85" spans="1:41" s="78" customFormat="1" hidden="1" x14ac:dyDescent="0.25">
      <c r="A85" s="77" t="s">
        <v>145</v>
      </c>
      <c r="B85" s="77" t="s">
        <v>146</v>
      </c>
      <c r="G85" s="78" t="str">
        <f t="shared" si="1"/>
        <v>Documentation UBO Aleph Sudoc - D105 DOCI  DOCFORM1</v>
      </c>
      <c r="R85" s="78" t="s">
        <v>61</v>
      </c>
      <c r="S85" s="78" t="s">
        <v>28</v>
      </c>
      <c r="T85" s="78" t="s">
        <v>67</v>
      </c>
      <c r="U85" s="78" t="s">
        <v>68</v>
      </c>
      <c r="AD85" s="99"/>
      <c r="AG85" s="99"/>
      <c r="AH85" s="99"/>
      <c r="AI85" s="99"/>
      <c r="AN85" s="100"/>
      <c r="AO85" s="100"/>
    </row>
    <row r="86" spans="1:41" s="78" customFormat="1" hidden="1" x14ac:dyDescent="0.25">
      <c r="A86" s="77" t="s">
        <v>147</v>
      </c>
      <c r="B86" s="77" t="s">
        <v>148</v>
      </c>
      <c r="G86" s="78" t="str">
        <f t="shared" si="1"/>
        <v>Documentation Recherche - D105 DOCRE DOCRE</v>
      </c>
      <c r="R86" s="78" t="s">
        <v>61</v>
      </c>
      <c r="S86" s="78" t="s">
        <v>28</v>
      </c>
      <c r="T86" s="78" t="s">
        <v>65</v>
      </c>
      <c r="U86" s="78" t="s">
        <v>66</v>
      </c>
      <c r="AD86" s="99"/>
      <c r="AG86" s="99"/>
      <c r="AH86" s="99"/>
      <c r="AI86" s="99"/>
      <c r="AN86" s="100"/>
      <c r="AO86" s="100"/>
    </row>
    <row r="87" spans="1:41" s="78" customFormat="1" hidden="1" x14ac:dyDescent="0.25">
      <c r="A87" s="77" t="s">
        <v>149</v>
      </c>
      <c r="B87" s="77" t="s">
        <v>150</v>
      </c>
      <c r="G87" s="78" t="str">
        <f t="shared" si="1"/>
        <v>ADHESIONS - D106 COREC ADHESIONS</v>
      </c>
      <c r="R87" s="78" t="s">
        <v>69</v>
      </c>
      <c r="S87" s="78" t="s">
        <v>86</v>
      </c>
      <c r="T87" s="78" t="s">
        <v>102</v>
      </c>
      <c r="U87" s="78" t="s">
        <v>103</v>
      </c>
      <c r="AD87" s="99"/>
      <c r="AG87" s="99"/>
      <c r="AH87" s="99"/>
      <c r="AI87" s="99"/>
      <c r="AN87" s="100"/>
      <c r="AO87" s="100"/>
    </row>
    <row r="88" spans="1:41" s="78" customFormat="1" hidden="1" x14ac:dyDescent="0.25">
      <c r="A88" s="77" t="s">
        <v>151</v>
      </c>
      <c r="B88" s="77" t="s">
        <v>123</v>
      </c>
      <c r="G88" s="78" t="str">
        <f t="shared" si="1"/>
        <v>Coopération BCOM - D106 COREC BCOMCOOP</v>
      </c>
      <c r="R88" s="78" t="s">
        <v>69</v>
      </c>
      <c r="S88" s="78" t="s">
        <v>71</v>
      </c>
      <c r="T88" s="78" t="s">
        <v>72</v>
      </c>
      <c r="U88" s="78" t="s">
        <v>73</v>
      </c>
      <c r="AD88" s="99"/>
      <c r="AG88" s="99"/>
      <c r="AH88" s="99"/>
      <c r="AI88" s="99"/>
      <c r="AN88" s="100"/>
      <c r="AO88" s="100"/>
    </row>
    <row r="89" spans="1:41" s="78" customFormat="1" hidden="1" x14ac:dyDescent="0.25">
      <c r="A89" s="77" t="s">
        <v>152</v>
      </c>
      <c r="B89" s="77" t="s">
        <v>153</v>
      </c>
      <c r="G89" s="78" t="str">
        <f t="shared" si="1"/>
        <v>BCOM Mise à disposition - D106 COREC BCOMMAD</v>
      </c>
      <c r="R89" s="78" t="s">
        <v>69</v>
      </c>
      <c r="S89" s="78" t="s">
        <v>107</v>
      </c>
      <c r="T89" s="78" t="s">
        <v>113</v>
      </c>
      <c r="U89" s="78" t="s">
        <v>114</v>
      </c>
      <c r="AD89" s="99"/>
      <c r="AG89" s="99"/>
      <c r="AH89" s="99"/>
      <c r="AI89" s="99"/>
      <c r="AN89" s="100"/>
      <c r="AO89" s="100"/>
    </row>
    <row r="90" spans="1:41" s="78" customFormat="1" hidden="1" x14ac:dyDescent="0.25">
      <c r="A90" s="77" t="s">
        <v>154</v>
      </c>
      <c r="B90" s="77" t="s">
        <v>155</v>
      </c>
      <c r="G90" s="78" t="str">
        <f t="shared" si="1"/>
        <v>Contribution laboratoires - D106 COREC CONTLAB</v>
      </c>
      <c r="R90" s="78" t="s">
        <v>69</v>
      </c>
      <c r="S90" s="78" t="s">
        <v>86</v>
      </c>
      <c r="T90" s="78" t="s">
        <v>98</v>
      </c>
      <c r="U90" s="78" t="s">
        <v>99</v>
      </c>
      <c r="AD90" s="99"/>
      <c r="AG90" s="99"/>
      <c r="AH90" s="99"/>
      <c r="AI90" s="99"/>
      <c r="AN90" s="100"/>
      <c r="AO90" s="100"/>
    </row>
    <row r="91" spans="1:41" s="78" customFormat="1" hidden="1" x14ac:dyDescent="0.25">
      <c r="A91" s="77" t="s">
        <v>156</v>
      </c>
      <c r="B91" s="77" t="s">
        <v>157</v>
      </c>
      <c r="G91" s="78" t="str">
        <f t="shared" si="1"/>
        <v>Dépenses Communes - D106 COREC DEPCOM</v>
      </c>
      <c r="R91" s="78" t="s">
        <v>69</v>
      </c>
      <c r="S91" s="78" t="s">
        <v>71</v>
      </c>
      <c r="T91" s="78" t="s">
        <v>81</v>
      </c>
      <c r="U91" s="78" t="s">
        <v>82</v>
      </c>
      <c r="AD91" s="99"/>
      <c r="AG91" s="99"/>
      <c r="AH91" s="99"/>
      <c r="AI91" s="99"/>
      <c r="AN91" s="100"/>
      <c r="AO91" s="100"/>
    </row>
    <row r="92" spans="1:41" s="78" customFormat="1" hidden="1" x14ac:dyDescent="0.25">
      <c r="A92" s="77" t="s">
        <v>158</v>
      </c>
      <c r="B92" s="77" t="s">
        <v>127</v>
      </c>
      <c r="G92" s="78" t="str">
        <f t="shared" si="1"/>
        <v>Documentation UBO - D106 COREC DOCUBO</v>
      </c>
      <c r="R92" s="78" t="s">
        <v>69</v>
      </c>
      <c r="S92" s="78" t="s">
        <v>86</v>
      </c>
      <c r="T92" s="78" t="s">
        <v>87</v>
      </c>
      <c r="U92" s="78" t="s">
        <v>88</v>
      </c>
      <c r="AD92" s="99"/>
      <c r="AG92" s="99"/>
      <c r="AH92" s="99"/>
      <c r="AI92" s="99"/>
      <c r="AN92" s="100"/>
      <c r="AO92" s="100"/>
    </row>
    <row r="93" spans="1:41" s="78" customFormat="1" hidden="1" x14ac:dyDescent="0.25">
      <c r="A93" s="77" t="s">
        <v>159</v>
      </c>
      <c r="B93" s="77" t="s">
        <v>160</v>
      </c>
      <c r="G93" s="78" t="str">
        <f t="shared" si="1"/>
        <v>Primes d'enseignement scientifique - D106 COREC PES</v>
      </c>
      <c r="R93" s="78" t="s">
        <v>69</v>
      </c>
      <c r="S93" s="78" t="s">
        <v>86</v>
      </c>
      <c r="T93" s="78" t="s">
        <v>94</v>
      </c>
      <c r="U93" s="78" t="s">
        <v>95</v>
      </c>
      <c r="AD93" s="99"/>
      <c r="AG93" s="99"/>
      <c r="AH93" s="99"/>
      <c r="AI93" s="99"/>
      <c r="AN93" s="100"/>
      <c r="AO93" s="100"/>
    </row>
    <row r="94" spans="1:41" s="78" customFormat="1" hidden="1" x14ac:dyDescent="0.25">
      <c r="A94" s="77" t="s">
        <v>161</v>
      </c>
      <c r="B94" s="77" t="s">
        <v>162</v>
      </c>
      <c r="G94" s="78" t="str">
        <f t="shared" si="1"/>
        <v>CCREM - D106 IRDL  CCREM</v>
      </c>
      <c r="R94" s="78" t="s">
        <v>69</v>
      </c>
      <c r="S94" s="78" t="s">
        <v>86</v>
      </c>
      <c r="T94" s="78" t="s">
        <v>91</v>
      </c>
      <c r="U94" s="78" t="s">
        <v>92</v>
      </c>
      <c r="AD94" s="99"/>
      <c r="AG94" s="99"/>
      <c r="AH94" s="99"/>
      <c r="AI94" s="99"/>
      <c r="AN94" s="100"/>
      <c r="AO94" s="100"/>
    </row>
    <row r="95" spans="1:41" s="78" customFormat="1" hidden="1" x14ac:dyDescent="0.25">
      <c r="A95" s="77" t="s">
        <v>163</v>
      </c>
      <c r="B95" s="77" t="s">
        <v>112</v>
      </c>
      <c r="G95" s="78" t="str">
        <f t="shared" si="1"/>
        <v>DURABIMAT - D106 IRDL  DURABIMAT</v>
      </c>
      <c r="R95" s="78" t="s">
        <v>69</v>
      </c>
      <c r="S95" s="78" t="s">
        <v>71</v>
      </c>
      <c r="T95" s="78" t="s">
        <v>74</v>
      </c>
      <c r="U95" s="78" t="s">
        <v>75</v>
      </c>
      <c r="AD95" s="99"/>
      <c r="AG95" s="99"/>
      <c r="AH95" s="99"/>
      <c r="AI95" s="99"/>
      <c r="AN95" s="100"/>
      <c r="AO95" s="100"/>
    </row>
    <row r="96" spans="1:41" s="78" customFormat="1" hidden="1" x14ac:dyDescent="0.25">
      <c r="A96" s="77" t="s">
        <v>164</v>
      </c>
      <c r="B96" s="77" t="s">
        <v>111</v>
      </c>
      <c r="G96" s="78" t="str">
        <f t="shared" si="1"/>
        <v>ECOSYSMER - D106 IRDL  ECOSYSMER</v>
      </c>
      <c r="R96" s="78" t="s">
        <v>69</v>
      </c>
      <c r="S96" s="78" t="s">
        <v>86</v>
      </c>
      <c r="T96" s="78" t="s">
        <v>96</v>
      </c>
      <c r="U96" s="78" t="s">
        <v>97</v>
      </c>
      <c r="AD96" s="99"/>
      <c r="AG96" s="99"/>
      <c r="AH96" s="99"/>
      <c r="AI96" s="99"/>
      <c r="AN96" s="100"/>
      <c r="AO96" s="100"/>
    </row>
    <row r="97" spans="1:42" s="78" customFormat="1" hidden="1" x14ac:dyDescent="0.25">
      <c r="A97" s="77" t="s">
        <v>165</v>
      </c>
      <c r="B97" s="77" t="s">
        <v>115</v>
      </c>
      <c r="G97" s="78" t="str">
        <f t="shared" si="1"/>
        <v>FATAMF - D106 IRDL  FATAMF</v>
      </c>
      <c r="R97" s="78" t="s">
        <v>69</v>
      </c>
      <c r="S97" s="78">
        <v>40</v>
      </c>
      <c r="T97" s="78" t="s">
        <v>120</v>
      </c>
      <c r="U97" s="78" t="s">
        <v>121</v>
      </c>
      <c r="AD97" s="99"/>
      <c r="AG97" s="99"/>
      <c r="AH97" s="99"/>
      <c r="AI97" s="99"/>
      <c r="AN97" s="100"/>
      <c r="AO97" s="100"/>
    </row>
    <row r="98" spans="1:42" s="78" customFormat="1" hidden="1" x14ac:dyDescent="0.25">
      <c r="A98" s="77" t="s">
        <v>166</v>
      </c>
      <c r="B98" s="77" t="s">
        <v>167</v>
      </c>
      <c r="G98" s="78" t="str">
        <f t="shared" si="1"/>
        <v>Hors Projet IRDL - D106 IRDL  HPIRDL</v>
      </c>
      <c r="R98" t="s">
        <v>69</v>
      </c>
      <c r="S98" t="s">
        <v>71</v>
      </c>
      <c r="T98" t="s">
        <v>70</v>
      </c>
      <c r="U98" t="s">
        <v>72</v>
      </c>
      <c r="V98"/>
      <c r="AD98" s="99"/>
      <c r="AG98" s="99"/>
      <c r="AH98" s="99"/>
      <c r="AI98" s="99"/>
      <c r="AN98" s="100"/>
      <c r="AO98" s="100"/>
    </row>
    <row r="99" spans="1:42" s="78" customFormat="1" hidden="1" x14ac:dyDescent="0.25">
      <c r="A99" s="77" t="s">
        <v>168</v>
      </c>
      <c r="B99" s="77" t="s">
        <v>102</v>
      </c>
      <c r="G99" s="78" t="str">
        <f t="shared" si="1"/>
        <v>ANTIMOINE - D106 REINF ANTIMOINE</v>
      </c>
      <c r="R99" s="78" t="s">
        <v>69</v>
      </c>
      <c r="S99" s="78" t="s">
        <v>86</v>
      </c>
      <c r="T99" s="78" t="s">
        <v>469</v>
      </c>
      <c r="U99" s="78" t="s">
        <v>470</v>
      </c>
      <c r="AD99" s="99"/>
      <c r="AG99" s="99"/>
      <c r="AH99" s="99"/>
      <c r="AI99" s="99"/>
      <c r="AN99" s="100"/>
      <c r="AO99" s="100"/>
    </row>
    <row r="100" spans="1:42" s="78" customFormat="1" hidden="1" x14ac:dyDescent="0.25">
      <c r="A100" s="77" t="s">
        <v>169</v>
      </c>
      <c r="B100" s="77" t="s">
        <v>98</v>
      </c>
      <c r="G100" s="78" t="str">
        <f t="shared" si="1"/>
        <v>EVOBIOM - D106 REINF EVOBIOM</v>
      </c>
      <c r="R100" s="78" t="s">
        <v>69</v>
      </c>
      <c r="S100" s="78" t="s">
        <v>107</v>
      </c>
      <c r="T100" s="78" t="s">
        <v>471</v>
      </c>
      <c r="U100" s="78" t="s">
        <v>472</v>
      </c>
      <c r="AD100" s="99"/>
      <c r="AG100" s="99"/>
      <c r="AH100" s="99"/>
      <c r="AI100" s="99"/>
      <c r="AN100" s="100"/>
      <c r="AO100" s="100"/>
    </row>
    <row r="101" spans="1:42" s="78" customFormat="1" hidden="1" x14ac:dyDescent="0.25">
      <c r="A101" s="77" t="s">
        <v>170</v>
      </c>
      <c r="B101" s="77" t="s">
        <v>171</v>
      </c>
      <c r="G101" s="78" t="str">
        <f t="shared" si="1"/>
        <v>Hors Projet LabStic Informatique - D106 REINF HPINF</v>
      </c>
      <c r="R101" s="78" t="s">
        <v>69</v>
      </c>
      <c r="S101" s="78" t="s">
        <v>128</v>
      </c>
      <c r="T101" s="78" t="s">
        <v>129</v>
      </c>
      <c r="U101" s="78" t="s">
        <v>130</v>
      </c>
      <c r="AD101" s="99"/>
      <c r="AG101" s="99"/>
      <c r="AH101" s="99"/>
      <c r="AI101" s="99"/>
      <c r="AN101" s="100"/>
      <c r="AO101" s="100"/>
    </row>
    <row r="102" spans="1:42" s="78" customFormat="1" hidden="1" x14ac:dyDescent="0.25">
      <c r="A102" s="77" t="s">
        <v>172</v>
      </c>
      <c r="B102" s="77" t="s">
        <v>90</v>
      </c>
      <c r="G102" s="78" t="str">
        <f t="shared" si="1"/>
        <v>Extension du CERV - D106 REINF HPINFTRVA</v>
      </c>
      <c r="R102" s="78" t="s">
        <v>69</v>
      </c>
      <c r="S102" s="78">
        <v>40</v>
      </c>
      <c r="T102" s="78" t="s">
        <v>122</v>
      </c>
      <c r="U102" s="78" t="s">
        <v>123</v>
      </c>
      <c r="AD102" s="99"/>
      <c r="AG102" s="99"/>
      <c r="AH102" s="99"/>
      <c r="AI102" s="99"/>
      <c r="AN102" s="100"/>
      <c r="AO102" s="100"/>
    </row>
    <row r="103" spans="1:42" s="78" customFormat="1" hidden="1" x14ac:dyDescent="0.25">
      <c r="A103" s="77" t="s">
        <v>173</v>
      </c>
      <c r="B103" s="77" t="s">
        <v>94</v>
      </c>
      <c r="G103" s="78" t="str">
        <f t="shared" si="1"/>
        <v>INGREDIBLE - D106 REINF INGREDIBL</v>
      </c>
      <c r="R103" s="78" t="s">
        <v>69</v>
      </c>
      <c r="S103" s="78" t="s">
        <v>71</v>
      </c>
      <c r="T103" s="78" t="s">
        <v>481</v>
      </c>
      <c r="U103" s="78" t="s">
        <v>482</v>
      </c>
      <c r="AD103" s="99"/>
      <c r="AG103" s="99"/>
      <c r="AH103" s="99"/>
      <c r="AI103" s="99"/>
      <c r="AN103" s="100"/>
      <c r="AO103" s="100"/>
    </row>
    <row r="104" spans="1:42" s="78" customFormat="1" hidden="1" x14ac:dyDescent="0.25">
      <c r="A104" s="77" t="s">
        <v>174</v>
      </c>
      <c r="B104" s="77" t="s">
        <v>91</v>
      </c>
      <c r="G104" s="78" t="str">
        <f t="shared" si="1"/>
        <v>MEMORA - D106 REINF MEMORA</v>
      </c>
      <c r="R104" s="78" t="s">
        <v>69</v>
      </c>
      <c r="S104" s="78">
        <v>40</v>
      </c>
      <c r="T104" s="78" t="s">
        <v>48</v>
      </c>
      <c r="U104" s="78" t="s">
        <v>117</v>
      </c>
      <c r="AD104" s="99"/>
      <c r="AG104" s="99"/>
      <c r="AH104" s="99"/>
      <c r="AI104" s="99"/>
      <c r="AN104" s="100"/>
      <c r="AO104" s="100"/>
    </row>
    <row r="105" spans="1:42" s="78" customFormat="1" hidden="1" x14ac:dyDescent="0.25">
      <c r="A105" s="77" t="s">
        <v>175</v>
      </c>
      <c r="B105" s="77" t="s">
        <v>100</v>
      </c>
      <c r="G105" s="78" t="str">
        <f t="shared" si="1"/>
        <v>MILES - D106 REINF MILES</v>
      </c>
      <c r="R105" s="78" t="s">
        <v>69</v>
      </c>
      <c r="S105" s="78">
        <v>40</v>
      </c>
      <c r="T105" s="78" t="s">
        <v>126</v>
      </c>
      <c r="U105" s="78" t="s">
        <v>127</v>
      </c>
      <c r="AD105" s="99"/>
      <c r="AG105" s="99"/>
      <c r="AH105" s="99"/>
      <c r="AI105" s="99"/>
      <c r="AN105" s="100"/>
      <c r="AO105" s="100"/>
    </row>
    <row r="106" spans="1:42" s="78" customFormat="1" hidden="1" x14ac:dyDescent="0.25">
      <c r="A106" s="77" t="s">
        <v>176</v>
      </c>
      <c r="B106" s="77" t="s">
        <v>177</v>
      </c>
      <c r="G106" s="78" t="str">
        <f t="shared" si="1"/>
        <v>Préciput Lab STIC Informatique - D106 REINF PRECIPUTI</v>
      </c>
      <c r="R106" s="78" t="s">
        <v>69</v>
      </c>
      <c r="S106" s="78" t="s">
        <v>107</v>
      </c>
      <c r="T106" s="78" t="s">
        <v>112</v>
      </c>
      <c r="U106" s="78" t="s">
        <v>112</v>
      </c>
      <c r="AD106" s="99"/>
      <c r="AG106" s="99"/>
      <c r="AH106" s="99"/>
      <c r="AI106" s="99"/>
      <c r="AN106" s="100"/>
      <c r="AO106" s="100"/>
    </row>
    <row r="107" spans="1:42" s="78" customFormat="1" hidden="1" x14ac:dyDescent="0.25">
      <c r="A107" s="77" t="s">
        <v>178</v>
      </c>
      <c r="B107" s="77" t="s">
        <v>96</v>
      </c>
      <c r="G107" s="78" t="str">
        <f t="shared" si="1"/>
        <v>SOMBRERO - D106 REINF SOMBRERO</v>
      </c>
      <c r="R107" s="78" t="s">
        <v>69</v>
      </c>
      <c r="S107" s="78" t="s">
        <v>107</v>
      </c>
      <c r="T107" s="78" t="s">
        <v>110</v>
      </c>
      <c r="U107" s="78" t="s">
        <v>111</v>
      </c>
      <c r="AD107" s="99"/>
      <c r="AG107" s="99"/>
      <c r="AH107" s="99"/>
      <c r="AI107" s="99"/>
      <c r="AN107" s="100"/>
      <c r="AO107" s="100"/>
    </row>
    <row r="108" spans="1:42" s="78" customFormat="1" hidden="1" x14ac:dyDescent="0.25">
      <c r="A108" s="77" t="s">
        <v>179</v>
      </c>
      <c r="B108" s="77" t="s">
        <v>93</v>
      </c>
      <c r="G108" s="78" t="str">
        <f t="shared" ref="G108:G139" si="2">CONCATENATE(B108," - ",A108)</f>
        <v>VITAL - D106 REINF VITAL</v>
      </c>
      <c r="R108" s="78" t="s">
        <v>69</v>
      </c>
      <c r="S108" s="78" t="s">
        <v>86</v>
      </c>
      <c r="T108" s="78" t="s">
        <v>89</v>
      </c>
      <c r="U108" s="78" t="s">
        <v>90</v>
      </c>
      <c r="AD108" s="99"/>
      <c r="AG108" s="99"/>
      <c r="AH108" s="99"/>
      <c r="AI108" s="99"/>
      <c r="AN108" s="100"/>
      <c r="AO108" s="100"/>
    </row>
    <row r="109" spans="1:42" s="78" customFormat="1" hidden="1" x14ac:dyDescent="0.25">
      <c r="A109" s="77" t="s">
        <v>180</v>
      </c>
      <c r="B109" s="77" t="s">
        <v>72</v>
      </c>
      <c r="G109" s="78" t="str">
        <f t="shared" si="2"/>
        <v>CAPTMER - D106 RELEC CAPTMER</v>
      </c>
      <c r="R109" s="78" t="s">
        <v>69</v>
      </c>
      <c r="S109" s="78" t="s">
        <v>107</v>
      </c>
      <c r="T109" s="78" t="s">
        <v>115</v>
      </c>
      <c r="U109" s="78" t="s">
        <v>115</v>
      </c>
      <c r="AD109" s="99"/>
      <c r="AG109" s="99"/>
      <c r="AH109" s="99"/>
      <c r="AI109" s="99"/>
      <c r="AN109" s="100"/>
      <c r="AO109" s="100"/>
      <c r="AP109" s="100"/>
    </row>
    <row r="110" spans="1:42" s="78" customFormat="1" hidden="1" x14ac:dyDescent="0.25">
      <c r="A110" s="77" t="s">
        <v>181</v>
      </c>
      <c r="B110" s="77" t="s">
        <v>182</v>
      </c>
      <c r="G110" s="78" t="str">
        <f t="shared" si="2"/>
        <v>Hors Projet LabStic Electronique - D106 RELEC HPELEC</v>
      </c>
      <c r="R110" t="s">
        <v>69</v>
      </c>
      <c r="S110" t="s">
        <v>86</v>
      </c>
      <c r="T110" t="s">
        <v>85</v>
      </c>
      <c r="U110" t="s">
        <v>588</v>
      </c>
      <c r="V110"/>
      <c r="AD110" s="99"/>
      <c r="AG110" s="99"/>
      <c r="AH110" s="99"/>
      <c r="AI110" s="99"/>
      <c r="AN110" s="100"/>
      <c r="AO110" s="100"/>
      <c r="AP110" s="100"/>
    </row>
    <row r="111" spans="1:42" s="78" customFormat="1" hidden="1" x14ac:dyDescent="0.25">
      <c r="A111" s="77" t="s">
        <v>183</v>
      </c>
      <c r="B111" s="77" t="s">
        <v>76</v>
      </c>
      <c r="G111" s="78" t="str">
        <f t="shared" si="2"/>
        <v>IROMI - D106 RELEC IROMI</v>
      </c>
      <c r="R111" s="78" t="s">
        <v>69</v>
      </c>
      <c r="S111" s="78" t="s">
        <v>71</v>
      </c>
      <c r="T111" s="78" t="s">
        <v>477</v>
      </c>
      <c r="U111" s="78" t="s">
        <v>478</v>
      </c>
      <c r="AD111" s="99"/>
      <c r="AG111" s="99"/>
      <c r="AH111" s="99"/>
      <c r="AI111" s="99"/>
      <c r="AN111" s="100"/>
      <c r="AO111" s="100"/>
      <c r="AP111" s="100"/>
    </row>
    <row r="112" spans="1:42" s="78" customFormat="1" hidden="1" x14ac:dyDescent="0.25">
      <c r="A112" s="77" t="s">
        <v>184</v>
      </c>
      <c r="B112" s="77" t="s">
        <v>80</v>
      </c>
      <c r="G112" s="78" t="str">
        <f t="shared" si="2"/>
        <v>MAGIC MERLIN - D106 RELEC MAGICMER</v>
      </c>
      <c r="R112" s="78" t="s">
        <v>69</v>
      </c>
      <c r="S112" s="78" t="s">
        <v>86</v>
      </c>
      <c r="T112" s="78" t="s">
        <v>473</v>
      </c>
      <c r="U112" s="78" t="s">
        <v>474</v>
      </c>
      <c r="AD112" s="99"/>
      <c r="AG112" s="99"/>
      <c r="AH112" s="99"/>
      <c r="AI112" s="99"/>
      <c r="AN112" s="100"/>
      <c r="AO112" s="100"/>
      <c r="AP112" s="100"/>
    </row>
    <row r="113" spans="1:42" s="78" customFormat="1" hidden="1" x14ac:dyDescent="0.25">
      <c r="A113" s="77" t="s">
        <v>185</v>
      </c>
      <c r="B113" s="77" t="s">
        <v>74</v>
      </c>
      <c r="G113" s="78" t="str">
        <f t="shared" si="2"/>
        <v>POETO - D106 RELEC POETO</v>
      </c>
      <c r="R113" s="78" t="s">
        <v>69</v>
      </c>
      <c r="S113" s="78" t="s">
        <v>107</v>
      </c>
      <c r="T113" s="78" t="s">
        <v>475</v>
      </c>
      <c r="U113" s="78" t="s">
        <v>476</v>
      </c>
      <c r="AD113" s="99"/>
      <c r="AG113" s="99"/>
      <c r="AH113" s="99"/>
      <c r="AI113" s="99"/>
      <c r="AN113" s="100"/>
      <c r="AO113" s="100"/>
      <c r="AP113" s="100"/>
    </row>
    <row r="114" spans="1:42" s="78" customFormat="1" hidden="1" x14ac:dyDescent="0.25">
      <c r="A114" s="77" t="s">
        <v>186</v>
      </c>
      <c r="B114" s="77" t="s">
        <v>187</v>
      </c>
      <c r="G114" s="78" t="str">
        <f t="shared" si="2"/>
        <v>Préciput LabStic Electronique - D106 RELEC PRECIPUTE</v>
      </c>
      <c r="R114" s="78" t="s">
        <v>69</v>
      </c>
      <c r="S114" s="78" t="s">
        <v>107</v>
      </c>
      <c r="T114" s="78" t="s">
        <v>108</v>
      </c>
      <c r="U114" s="78" t="s">
        <v>109</v>
      </c>
      <c r="AD114" s="99"/>
      <c r="AG114" s="99"/>
      <c r="AH114" s="99"/>
      <c r="AI114" s="99"/>
      <c r="AN114" s="100"/>
      <c r="AO114" s="100"/>
      <c r="AP114" s="100"/>
    </row>
    <row r="115" spans="1:42" s="78" customFormat="1" hidden="1" x14ac:dyDescent="0.25">
      <c r="A115" s="77" t="s">
        <v>188</v>
      </c>
      <c r="B115" s="77" t="s">
        <v>78</v>
      </c>
      <c r="G115" s="78" t="str">
        <f t="shared" si="2"/>
        <v>SOPHIE - D106 RELEC SOPHIE</v>
      </c>
      <c r="R115" s="78" t="s">
        <v>69</v>
      </c>
      <c r="S115" s="78" t="s">
        <v>71</v>
      </c>
      <c r="T115" s="78" t="s">
        <v>76</v>
      </c>
      <c r="U115" s="78" t="s">
        <v>77</v>
      </c>
      <c r="AD115" s="99"/>
      <c r="AG115" s="99"/>
      <c r="AH115" s="99"/>
      <c r="AI115" s="99"/>
      <c r="AN115" s="100"/>
      <c r="AO115" s="100"/>
      <c r="AP115" s="100"/>
    </row>
    <row r="116" spans="1:42" s="78" customFormat="1" hidden="1" x14ac:dyDescent="0.25">
      <c r="A116" s="77" t="s">
        <v>189</v>
      </c>
      <c r="B116" s="77" t="s">
        <v>190</v>
      </c>
      <c r="G116" s="78" t="str">
        <f t="shared" si="2"/>
        <v>Co-tutelles Thèses - D106 SOURE COTHESES</v>
      </c>
      <c r="R116" s="78" t="s">
        <v>69</v>
      </c>
      <c r="S116" s="78">
        <v>40</v>
      </c>
      <c r="T116" s="78" t="s">
        <v>124</v>
      </c>
      <c r="U116" s="78" t="s">
        <v>125</v>
      </c>
      <c r="AD116" s="99"/>
      <c r="AG116" s="99"/>
      <c r="AH116" s="99"/>
      <c r="AI116" s="99"/>
      <c r="AN116" s="100"/>
      <c r="AO116" s="100"/>
      <c r="AP116" s="100"/>
    </row>
    <row r="117" spans="1:42" s="78" customFormat="1" hidden="1" x14ac:dyDescent="0.25">
      <c r="A117" s="77" t="s">
        <v>191</v>
      </c>
      <c r="B117" s="77" t="s">
        <v>192</v>
      </c>
      <c r="G117" s="78" t="str">
        <f t="shared" si="2"/>
        <v>Montage projets européens - D106 SOURE FEDER</v>
      </c>
      <c r="R117" s="78" t="s">
        <v>69</v>
      </c>
      <c r="S117" s="78" t="s">
        <v>71</v>
      </c>
      <c r="T117" s="78" t="s">
        <v>79</v>
      </c>
      <c r="U117" s="78" t="s">
        <v>80</v>
      </c>
      <c r="AD117" s="99"/>
      <c r="AG117" s="99"/>
      <c r="AH117" s="99"/>
      <c r="AI117" s="99"/>
      <c r="AN117" s="100"/>
      <c r="AO117" s="100"/>
      <c r="AP117" s="100"/>
    </row>
    <row r="118" spans="1:42" s="78" customFormat="1" hidden="1" x14ac:dyDescent="0.25">
      <c r="A118" s="77" t="s">
        <v>193</v>
      </c>
      <c r="B118" s="77" t="s">
        <v>194</v>
      </c>
      <c r="G118" s="78" t="str">
        <f t="shared" si="2"/>
        <v>Gratif. LABSTICELEC - D106 SOURE GRATIELEC</v>
      </c>
      <c r="R118" s="78" t="s">
        <v>69</v>
      </c>
      <c r="S118" s="78" t="s">
        <v>86</v>
      </c>
      <c r="T118" s="78" t="s">
        <v>100</v>
      </c>
      <c r="U118" s="78" t="s">
        <v>101</v>
      </c>
      <c r="AD118" s="99"/>
      <c r="AG118" s="99"/>
      <c r="AH118" s="99"/>
      <c r="AI118" s="99"/>
      <c r="AN118" s="100"/>
      <c r="AO118" s="100"/>
      <c r="AP118" s="100"/>
    </row>
    <row r="119" spans="1:42" s="78" customFormat="1" hidden="1" x14ac:dyDescent="0.25">
      <c r="A119" s="77" t="s">
        <v>195</v>
      </c>
      <c r="B119" s="77" t="s">
        <v>196</v>
      </c>
      <c r="G119" s="78" t="str">
        <f t="shared" si="2"/>
        <v>Gratif. LABSTIC INF - D106 SOURE GRATIFINF</v>
      </c>
      <c r="R119" s="78" t="s">
        <v>69</v>
      </c>
      <c r="S119" s="78" t="s">
        <v>107</v>
      </c>
      <c r="T119" s="78" t="s">
        <v>462</v>
      </c>
      <c r="U119" s="78" t="s">
        <v>463</v>
      </c>
      <c r="AD119" s="99"/>
      <c r="AG119" s="99"/>
      <c r="AH119" s="99"/>
      <c r="AI119" s="99"/>
      <c r="AN119" s="100"/>
      <c r="AO119" s="100"/>
      <c r="AP119" s="100"/>
    </row>
    <row r="120" spans="1:42" s="78" customFormat="1" hidden="1" x14ac:dyDescent="0.25">
      <c r="A120" s="77" t="s">
        <v>197</v>
      </c>
      <c r="B120" s="77" t="s">
        <v>198</v>
      </c>
      <c r="G120" s="78" t="str">
        <f t="shared" si="2"/>
        <v>Gratif. IRDL - D106 SOURE GRATIIRDL</v>
      </c>
      <c r="R120" s="78" t="s">
        <v>69</v>
      </c>
      <c r="S120" s="78" t="s">
        <v>71</v>
      </c>
      <c r="T120" s="78" t="s">
        <v>464</v>
      </c>
      <c r="U120" s="78" t="s">
        <v>465</v>
      </c>
      <c r="AD120" s="99"/>
      <c r="AG120" s="99"/>
      <c r="AH120" s="99"/>
      <c r="AI120" s="99"/>
      <c r="AN120" s="100"/>
      <c r="AO120" s="100"/>
      <c r="AP120" s="100"/>
    </row>
    <row r="121" spans="1:42" s="78" customFormat="1" hidden="1" x14ac:dyDescent="0.25">
      <c r="A121" s="77" t="s">
        <v>199</v>
      </c>
      <c r="B121" s="77" t="s">
        <v>200</v>
      </c>
      <c r="G121" s="78" t="str">
        <f t="shared" si="2"/>
        <v>Mobilité LabStic ELEC - D106 SOURE MOBINTELE</v>
      </c>
      <c r="R121" s="78" t="s">
        <v>69</v>
      </c>
      <c r="S121" s="78" t="s">
        <v>86</v>
      </c>
      <c r="T121" s="78" t="s">
        <v>460</v>
      </c>
      <c r="U121" s="78" t="s">
        <v>461</v>
      </c>
      <c r="AD121" s="99"/>
      <c r="AG121" s="99"/>
      <c r="AH121" s="99"/>
      <c r="AI121" s="99"/>
      <c r="AN121" s="100"/>
      <c r="AO121" s="100"/>
      <c r="AP121" s="100"/>
    </row>
    <row r="122" spans="1:42" s="78" customFormat="1" hidden="1" x14ac:dyDescent="0.25">
      <c r="A122" s="77" t="s">
        <v>201</v>
      </c>
      <c r="B122" s="77" t="s">
        <v>202</v>
      </c>
      <c r="G122" s="78" t="str">
        <f t="shared" si="2"/>
        <v>Mobilité  LABSTICINF - D106 SOURE MOBINTINF</v>
      </c>
      <c r="R122" s="78" t="s">
        <v>69</v>
      </c>
      <c r="S122" s="78" t="s">
        <v>466</v>
      </c>
      <c r="T122" s="78" t="s">
        <v>479</v>
      </c>
      <c r="U122" s="78" t="s">
        <v>480</v>
      </c>
      <c r="AD122" s="99"/>
      <c r="AG122" s="99"/>
      <c r="AH122" s="99"/>
      <c r="AI122" s="99"/>
      <c r="AL122" s="100"/>
      <c r="AM122" s="100"/>
      <c r="AN122" s="100"/>
      <c r="AO122" s="100"/>
      <c r="AP122" s="100"/>
    </row>
    <row r="123" spans="1:42" s="78" customFormat="1" hidden="1" x14ac:dyDescent="0.25">
      <c r="A123" s="77" t="s">
        <v>203</v>
      </c>
      <c r="B123" s="77" t="s">
        <v>204</v>
      </c>
      <c r="G123" s="78" t="str">
        <f t="shared" si="2"/>
        <v>Mobilité  IRDL - D106 SOURE MOBINTIRD</v>
      </c>
      <c r="R123" s="78" t="s">
        <v>69</v>
      </c>
      <c r="S123" s="78" t="s">
        <v>71</v>
      </c>
      <c r="T123" s="78" t="s">
        <v>83</v>
      </c>
      <c r="U123" s="78" t="s">
        <v>84</v>
      </c>
      <c r="AD123" s="99"/>
      <c r="AG123" s="99"/>
      <c r="AH123" s="99"/>
      <c r="AI123" s="99"/>
      <c r="AL123" s="100"/>
      <c r="AM123" s="100"/>
      <c r="AN123" s="100"/>
      <c r="AO123" s="100"/>
      <c r="AP123" s="100"/>
    </row>
    <row r="124" spans="1:42" s="78" customFormat="1" hidden="1" x14ac:dyDescent="0.25">
      <c r="A124" s="77" t="s">
        <v>205</v>
      </c>
      <c r="B124" s="77" t="s">
        <v>206</v>
      </c>
      <c r="G124" s="78" t="str">
        <f t="shared" si="2"/>
        <v>Co-fin. LABSTICINF - D106 SOURE PROJETINF</v>
      </c>
      <c r="R124" s="78" t="s">
        <v>69</v>
      </c>
      <c r="S124" s="78" t="s">
        <v>86</v>
      </c>
      <c r="T124" s="78" t="s">
        <v>104</v>
      </c>
      <c r="U124" s="78" t="s">
        <v>105</v>
      </c>
      <c r="AD124" s="99"/>
      <c r="AG124" s="99"/>
      <c r="AH124" s="99"/>
      <c r="AI124" s="99"/>
      <c r="AL124" s="100"/>
      <c r="AM124" s="100"/>
      <c r="AN124" s="100"/>
      <c r="AO124" s="100"/>
      <c r="AP124" s="100"/>
    </row>
    <row r="125" spans="1:42" s="78" customFormat="1" hidden="1" x14ac:dyDescent="0.25">
      <c r="A125" s="77" t="s">
        <v>207</v>
      </c>
      <c r="B125" s="77" t="s">
        <v>208</v>
      </c>
      <c r="G125" s="78" t="str">
        <f t="shared" si="2"/>
        <v>Co-fin. IRDL - D106 SOURE PROJETIRD</v>
      </c>
      <c r="R125" s="78" t="s">
        <v>69</v>
      </c>
      <c r="S125" s="78" t="s">
        <v>483</v>
      </c>
      <c r="T125" s="78" t="s">
        <v>484</v>
      </c>
      <c r="U125" s="78" t="s">
        <v>212</v>
      </c>
      <c r="AD125" s="99"/>
      <c r="AG125" s="99"/>
      <c r="AH125" s="99"/>
      <c r="AI125" s="99"/>
      <c r="AL125" s="100"/>
      <c r="AM125" s="100"/>
      <c r="AN125" s="100"/>
      <c r="AO125" s="100"/>
      <c r="AP125" s="100"/>
    </row>
    <row r="126" spans="1:42" s="78" customFormat="1" hidden="1" x14ac:dyDescent="0.25">
      <c r="A126" s="77" t="s">
        <v>209</v>
      </c>
      <c r="B126" s="77" t="s">
        <v>210</v>
      </c>
      <c r="G126" s="78" t="str">
        <f t="shared" si="2"/>
        <v>Théses - D106 SOURE THESES</v>
      </c>
      <c r="R126" s="78" t="s">
        <v>69</v>
      </c>
      <c r="S126" s="78">
        <v>40</v>
      </c>
      <c r="T126" s="78" t="s">
        <v>118</v>
      </c>
      <c r="U126" s="78" t="s">
        <v>119</v>
      </c>
      <c r="AD126" s="99"/>
      <c r="AG126" s="99"/>
      <c r="AH126" s="99"/>
      <c r="AI126" s="99"/>
      <c r="AL126" s="100"/>
      <c r="AM126" s="100"/>
      <c r="AN126" s="100"/>
      <c r="AO126" s="100"/>
      <c r="AP126" s="100"/>
    </row>
    <row r="127" spans="1:42" s="78" customFormat="1" hidden="1" x14ac:dyDescent="0.25">
      <c r="A127" s="77" t="s">
        <v>211</v>
      </c>
      <c r="B127" s="77" t="s">
        <v>212</v>
      </c>
      <c r="G127" s="78" t="str">
        <f t="shared" si="2"/>
        <v>Prestations SATT - D106 VALOR SATT</v>
      </c>
      <c r="R127" s="78" t="s">
        <v>69</v>
      </c>
      <c r="S127" s="78" t="s">
        <v>71</v>
      </c>
      <c r="T127" s="78" t="s">
        <v>78</v>
      </c>
      <c r="U127" s="78" t="s">
        <v>78</v>
      </c>
      <c r="AD127" s="99"/>
      <c r="AG127" s="99"/>
      <c r="AH127" s="99"/>
      <c r="AI127" s="99"/>
      <c r="AL127" s="100"/>
      <c r="AM127" s="100"/>
      <c r="AN127" s="100"/>
      <c r="AO127" s="100"/>
      <c r="AP127" s="100"/>
    </row>
    <row r="128" spans="1:42" s="78" customFormat="1" hidden="1" x14ac:dyDescent="0.25">
      <c r="A128" s="77" t="s">
        <v>213</v>
      </c>
      <c r="B128" s="77" t="s">
        <v>214</v>
      </c>
      <c r="G128" s="78" t="str">
        <f t="shared" si="2"/>
        <v>Réaménagement WC 2ème étage - D114 ADAPT CHANTIER1</v>
      </c>
      <c r="R128" s="78" t="s">
        <v>69</v>
      </c>
      <c r="S128" s="78" t="s">
        <v>466</v>
      </c>
      <c r="T128" s="78" t="s">
        <v>467</v>
      </c>
      <c r="U128" s="78" t="s">
        <v>468</v>
      </c>
      <c r="AD128" s="99"/>
      <c r="AG128" s="99"/>
      <c r="AH128" s="99"/>
      <c r="AI128" s="99"/>
      <c r="AL128" s="100"/>
      <c r="AM128" s="100"/>
      <c r="AN128" s="100"/>
      <c r="AO128" s="100"/>
      <c r="AP128" s="100"/>
    </row>
    <row r="129" spans="1:47" s="78" customFormat="1" hidden="1" x14ac:dyDescent="0.25">
      <c r="A129" s="77" t="s">
        <v>215</v>
      </c>
      <c r="B129" s="77" t="s">
        <v>36</v>
      </c>
      <c r="G129" s="78" t="str">
        <f t="shared" si="2"/>
        <v>Accessibilité Sécurité - D114 ADAPT CHANTIER2</v>
      </c>
      <c r="R129" t="s">
        <v>69</v>
      </c>
      <c r="S129" t="s">
        <v>86</v>
      </c>
      <c r="T129" t="s">
        <v>85</v>
      </c>
      <c r="U129" t="s">
        <v>590</v>
      </c>
      <c r="V129"/>
      <c r="AD129" s="99"/>
      <c r="AG129" s="99"/>
      <c r="AH129" s="99"/>
      <c r="AI129" s="99"/>
      <c r="AL129" s="100"/>
      <c r="AM129" s="100"/>
      <c r="AN129" s="100"/>
      <c r="AO129" s="100"/>
      <c r="AP129" s="100"/>
    </row>
    <row r="130" spans="1:47" s="78" customFormat="1" hidden="1" x14ac:dyDescent="0.25">
      <c r="A130" s="77" t="s">
        <v>216</v>
      </c>
      <c r="B130" s="77" t="s">
        <v>217</v>
      </c>
      <c r="G130" s="78" t="str">
        <f t="shared" si="2"/>
        <v>Machine Traction IRDL - D114 ADAPT CHANTIER3</v>
      </c>
      <c r="R130" t="s">
        <v>69</v>
      </c>
      <c r="S130" t="s">
        <v>86</v>
      </c>
      <c r="T130" t="s">
        <v>85</v>
      </c>
      <c r="U130" t="s">
        <v>589</v>
      </c>
      <c r="V130"/>
      <c r="AD130" s="99"/>
      <c r="AG130" s="99"/>
      <c r="AH130" s="99"/>
      <c r="AI130" s="99"/>
      <c r="AL130" s="100"/>
      <c r="AM130" s="100"/>
      <c r="AN130" s="100"/>
      <c r="AO130" s="100"/>
      <c r="AP130" s="100"/>
    </row>
    <row r="131" spans="1:47" s="78" customFormat="1" hidden="1" x14ac:dyDescent="0.25">
      <c r="A131" s="77" t="s">
        <v>218</v>
      </c>
      <c r="B131" s="77" t="s">
        <v>219</v>
      </c>
      <c r="G131" s="78" t="str">
        <f t="shared" si="2"/>
        <v>Désamiantage Tables - D114 ADAPT CHANTIER4</v>
      </c>
      <c r="R131" s="78" t="s">
        <v>69</v>
      </c>
      <c r="S131" s="78" t="s">
        <v>86</v>
      </c>
      <c r="T131" s="78" t="s">
        <v>93</v>
      </c>
      <c r="U131" s="78" t="s">
        <v>93</v>
      </c>
      <c r="AD131" s="99"/>
      <c r="AG131" s="99"/>
      <c r="AH131" s="99"/>
      <c r="AI131" s="99"/>
      <c r="AL131" s="100"/>
      <c r="AM131" s="100"/>
      <c r="AN131" s="100"/>
      <c r="AO131" s="100"/>
      <c r="AP131" s="100"/>
    </row>
    <row r="132" spans="1:47" s="78" customFormat="1" hidden="1" x14ac:dyDescent="0.25">
      <c r="A132" s="77" t="s">
        <v>220</v>
      </c>
      <c r="B132" s="77" t="s">
        <v>221</v>
      </c>
      <c r="G132" s="78" t="str">
        <f t="shared" si="2"/>
        <v>Bureau IRDL - D114 ADAPT CHANTIER5</v>
      </c>
      <c r="R132" t="s">
        <v>69</v>
      </c>
      <c r="S132" t="s">
        <v>86</v>
      </c>
      <c r="T132" t="s">
        <v>106</v>
      </c>
      <c r="U132"/>
      <c r="V132"/>
      <c r="AD132" s="99"/>
      <c r="AG132" s="99"/>
      <c r="AH132" s="99"/>
      <c r="AI132" s="99"/>
      <c r="AL132" s="100"/>
      <c r="AM132" s="100"/>
      <c r="AN132" s="100"/>
      <c r="AO132" s="100"/>
      <c r="AP132" s="100"/>
    </row>
    <row r="133" spans="1:47" s="78" customFormat="1" hidden="1" x14ac:dyDescent="0.25">
      <c r="A133" s="77" t="s">
        <v>222</v>
      </c>
      <c r="B133" s="77" t="s">
        <v>223</v>
      </c>
      <c r="G133" s="78" t="str">
        <f t="shared" si="2"/>
        <v>Dépenses communes - D114 ADAPT DEPCOM</v>
      </c>
      <c r="R133" s="78" t="s">
        <v>591</v>
      </c>
      <c r="S133" s="78" t="s">
        <v>26</v>
      </c>
      <c r="T133" s="78" t="s">
        <v>511</v>
      </c>
      <c r="U133" s="78" t="s">
        <v>512</v>
      </c>
      <c r="AD133" s="99"/>
      <c r="AG133" s="99"/>
      <c r="AH133" s="99"/>
      <c r="AI133" s="99"/>
      <c r="AL133" s="100"/>
      <c r="AM133" s="100"/>
      <c r="AN133" s="100"/>
      <c r="AO133" s="100"/>
      <c r="AP133" s="100"/>
    </row>
    <row r="134" spans="1:47" s="78" customFormat="1" hidden="1" x14ac:dyDescent="0.25">
      <c r="A134" s="77" t="s">
        <v>224</v>
      </c>
      <c r="B134" s="77" t="s">
        <v>225</v>
      </c>
      <c r="G134" s="78" t="str">
        <f t="shared" si="2"/>
        <v>Etude thermique - D114 EFFIC ACTION1</v>
      </c>
      <c r="R134" s="78" t="s">
        <v>591</v>
      </c>
      <c r="S134" s="78" t="s">
        <v>26</v>
      </c>
      <c r="T134" s="78" t="s">
        <v>507</v>
      </c>
      <c r="U134" s="78" t="s">
        <v>508</v>
      </c>
      <c r="AD134" s="99"/>
      <c r="AG134" s="99"/>
      <c r="AH134" s="99"/>
      <c r="AI134" s="99"/>
      <c r="AL134" s="100"/>
      <c r="AM134" s="100"/>
      <c r="AN134" s="100"/>
      <c r="AO134" s="100"/>
      <c r="AP134" s="100"/>
    </row>
    <row r="135" spans="1:47" s="78" customFormat="1" hidden="1" x14ac:dyDescent="0.25">
      <c r="A135" s="77" t="s">
        <v>226</v>
      </c>
      <c r="B135" s="77" t="s">
        <v>227</v>
      </c>
      <c r="G135" s="78" t="str">
        <f t="shared" si="2"/>
        <v>Signalétique - D114 EFFIC ACTION2</v>
      </c>
      <c r="R135" s="78" t="s">
        <v>591</v>
      </c>
      <c r="S135" s="78" t="s">
        <v>26</v>
      </c>
      <c r="T135" s="78" t="s">
        <v>499</v>
      </c>
      <c r="U135" s="78" t="s">
        <v>35</v>
      </c>
      <c r="AD135" s="99"/>
      <c r="AG135" s="99"/>
      <c r="AH135" s="99"/>
      <c r="AI135" s="99"/>
      <c r="AL135" s="100"/>
      <c r="AM135" s="100"/>
      <c r="AN135" s="100"/>
      <c r="AO135" s="100"/>
      <c r="AP135" s="100"/>
    </row>
    <row r="136" spans="1:47" s="78" customFormat="1" hidden="1" x14ac:dyDescent="0.25">
      <c r="A136" s="77" t="s">
        <v>228</v>
      </c>
      <c r="B136" s="77" t="s">
        <v>229</v>
      </c>
      <c r="G136" s="78" t="str">
        <f t="shared" si="2"/>
        <v>Entretien parc - D114 EFFIC ENTPARC</v>
      </c>
      <c r="R136" s="78" t="s">
        <v>591</v>
      </c>
      <c r="S136" s="78" t="s">
        <v>26</v>
      </c>
      <c r="T136" s="78" t="s">
        <v>516</v>
      </c>
      <c r="U136" s="78" t="s">
        <v>221</v>
      </c>
      <c r="AD136" s="99"/>
      <c r="AG136" s="99"/>
      <c r="AH136" s="99"/>
      <c r="AI136" s="99"/>
      <c r="AL136" s="100"/>
      <c r="AM136" s="100"/>
      <c r="AN136" s="100"/>
      <c r="AO136" s="100"/>
      <c r="AP136" s="100"/>
    </row>
    <row r="137" spans="1:47" s="78" customFormat="1" hidden="1" x14ac:dyDescent="0.25">
      <c r="A137" s="77" t="s">
        <v>230</v>
      </c>
      <c r="B137" s="77" t="s">
        <v>231</v>
      </c>
      <c r="G137" s="78" t="str">
        <f t="shared" si="2"/>
        <v>Assurances - D114 MAINT ASSURANCE</v>
      </c>
      <c r="R137" s="78" t="s">
        <v>591</v>
      </c>
      <c r="S137" s="78" t="s">
        <v>26</v>
      </c>
      <c r="T137" s="78" t="s">
        <v>492</v>
      </c>
      <c r="U137" s="78" t="s">
        <v>493</v>
      </c>
      <c r="AD137" s="99"/>
      <c r="AG137" s="99"/>
      <c r="AH137" s="99"/>
      <c r="AI137" s="99"/>
      <c r="AL137" s="100"/>
      <c r="AM137" s="100"/>
      <c r="AN137" s="100"/>
      <c r="AO137" s="100"/>
      <c r="AP137" s="100"/>
    </row>
    <row r="138" spans="1:47" s="78" customFormat="1" hidden="1" x14ac:dyDescent="0.25">
      <c r="A138" s="77" t="s">
        <v>232</v>
      </c>
      <c r="B138" s="77" t="s">
        <v>233</v>
      </c>
      <c r="G138" s="78" t="str">
        <f t="shared" si="2"/>
        <v>Toiture - D114 MAINT CHANTIERA</v>
      </c>
      <c r="R138" s="78" t="s">
        <v>591</v>
      </c>
      <c r="S138" s="78" t="s">
        <v>26</v>
      </c>
      <c r="T138" s="78" t="s">
        <v>486</v>
      </c>
      <c r="U138" s="78" t="s">
        <v>487</v>
      </c>
      <c r="AD138" s="99"/>
      <c r="AG138" s="99"/>
      <c r="AH138" s="99"/>
      <c r="AI138" s="99"/>
      <c r="AL138" s="100"/>
      <c r="AM138" s="100"/>
      <c r="AN138" s="100"/>
      <c r="AO138" s="100"/>
      <c r="AP138" s="100"/>
    </row>
    <row r="139" spans="1:47" s="78" customFormat="1" hidden="1" x14ac:dyDescent="0.25">
      <c r="A139" s="77" t="s">
        <v>234</v>
      </c>
      <c r="B139" s="77" t="s">
        <v>33</v>
      </c>
      <c r="G139" s="78" t="str">
        <f t="shared" si="2"/>
        <v>Carrelage - D114 MAINT CHANTIERB</v>
      </c>
      <c r="R139" s="78" t="s">
        <v>591</v>
      </c>
      <c r="S139" s="78" t="s">
        <v>26</v>
      </c>
      <c r="T139" s="78" t="s">
        <v>488</v>
      </c>
      <c r="U139" s="78" t="s">
        <v>489</v>
      </c>
      <c r="AD139" s="99"/>
      <c r="AG139" s="99"/>
      <c r="AH139" s="99"/>
      <c r="AI139" s="99"/>
      <c r="AL139" s="100"/>
      <c r="AM139" s="100"/>
      <c r="AN139" s="100"/>
      <c r="AO139" s="100"/>
      <c r="AP139" s="100"/>
    </row>
    <row r="140" spans="1:47" s="78" customFormat="1" hidden="1" x14ac:dyDescent="0.25">
      <c r="A140" s="77" t="s">
        <v>235</v>
      </c>
      <c r="B140" s="77" t="s">
        <v>32</v>
      </c>
      <c r="G140" s="78" t="str">
        <f t="shared" ref="G140:G171" si="3">CONCATENATE(B140," - ",A140)</f>
        <v>Peinture - D114 MAINT CHANTIERC</v>
      </c>
      <c r="R140" s="78" t="s">
        <v>591</v>
      </c>
      <c r="S140" s="78" t="s">
        <v>26</v>
      </c>
      <c r="T140" s="78" t="s">
        <v>48</v>
      </c>
      <c r="U140" s="78" t="s">
        <v>517</v>
      </c>
      <c r="AD140" s="99"/>
      <c r="AE140" s="99"/>
      <c r="AF140" s="99"/>
      <c r="AG140" s="99"/>
      <c r="AH140" s="99"/>
      <c r="AI140" s="99"/>
      <c r="AJ140" s="99"/>
      <c r="AK140" s="99"/>
      <c r="AL140" s="99"/>
      <c r="AM140" s="99"/>
      <c r="AN140" s="99"/>
      <c r="AO140" s="100"/>
      <c r="AP140" s="100"/>
      <c r="AQ140" s="100"/>
      <c r="AR140" s="100"/>
      <c r="AS140" s="100"/>
      <c r="AT140" s="100"/>
      <c r="AU140" s="100"/>
    </row>
    <row r="141" spans="1:47" s="78" customFormat="1" hidden="1" x14ac:dyDescent="0.25">
      <c r="A141" s="77" t="s">
        <v>236</v>
      </c>
      <c r="B141" s="77" t="s">
        <v>237</v>
      </c>
      <c r="G141" s="78" t="str">
        <f t="shared" si="3"/>
        <v>Porte Garage - D114 MAINT CHANTIERD</v>
      </c>
      <c r="R141" s="78" t="s">
        <v>591</v>
      </c>
      <c r="S141" s="78" t="s">
        <v>26</v>
      </c>
      <c r="T141" s="78" t="s">
        <v>48</v>
      </c>
      <c r="U141" s="78" t="s">
        <v>485</v>
      </c>
      <c r="AD141" s="99"/>
      <c r="AE141" s="99"/>
      <c r="AF141" s="99"/>
      <c r="AG141" s="99"/>
      <c r="AH141" s="99"/>
      <c r="AI141" s="99"/>
      <c r="AJ141" s="99"/>
      <c r="AK141" s="99"/>
      <c r="AL141" s="99"/>
      <c r="AM141" s="99"/>
      <c r="AN141" s="99"/>
      <c r="AO141" s="100"/>
      <c r="AP141" s="100"/>
      <c r="AQ141" s="100"/>
      <c r="AR141" s="100"/>
      <c r="AS141" s="100"/>
      <c r="AT141" s="100"/>
      <c r="AU141" s="100"/>
    </row>
    <row r="142" spans="1:47" s="78" customFormat="1" hidden="1" x14ac:dyDescent="0.25">
      <c r="A142" s="77" t="s">
        <v>238</v>
      </c>
      <c r="B142" s="77" t="s">
        <v>239</v>
      </c>
      <c r="G142" s="78" t="str">
        <f t="shared" si="3"/>
        <v>Nettoyage toit - D114 MAINT CHANTIERE</v>
      </c>
      <c r="R142" s="78" t="s">
        <v>591</v>
      </c>
      <c r="S142" s="78" t="s">
        <v>26</v>
      </c>
      <c r="T142" s="78" t="s">
        <v>514</v>
      </c>
      <c r="U142" s="78" t="s">
        <v>515</v>
      </c>
      <c r="AD142" s="99"/>
      <c r="AE142" s="99"/>
      <c r="AF142" s="99"/>
      <c r="AG142" s="99"/>
      <c r="AH142" s="99"/>
      <c r="AI142" s="99"/>
      <c r="AJ142" s="99"/>
      <c r="AK142" s="99"/>
      <c r="AL142" s="99"/>
      <c r="AM142" s="99"/>
      <c r="AN142" s="99"/>
      <c r="AO142" s="100"/>
      <c r="AP142" s="100"/>
      <c r="AQ142" s="100"/>
      <c r="AR142" s="100"/>
      <c r="AS142" s="100"/>
      <c r="AT142" s="100"/>
      <c r="AU142" s="100"/>
    </row>
    <row r="143" spans="1:47" s="78" customFormat="1" hidden="1" x14ac:dyDescent="0.25">
      <c r="A143" s="77" t="s">
        <v>240</v>
      </c>
      <c r="B143" s="77" t="s">
        <v>35</v>
      </c>
      <c r="G143" s="78" t="str">
        <f t="shared" si="3"/>
        <v>Bris et aléas - D114 MAINT CHANTIERF</v>
      </c>
      <c r="R143" s="78" t="s">
        <v>591</v>
      </c>
      <c r="S143" s="78" t="s">
        <v>26</v>
      </c>
      <c r="T143" s="78" t="s">
        <v>520</v>
      </c>
      <c r="U143" s="78" t="s">
        <v>521</v>
      </c>
      <c r="AD143" s="99"/>
      <c r="AE143" s="99"/>
      <c r="AF143" s="99"/>
      <c r="AG143" s="99"/>
      <c r="AH143" s="99"/>
      <c r="AI143" s="99"/>
      <c r="AJ143" s="99"/>
      <c r="AK143" s="99"/>
      <c r="AL143" s="99"/>
      <c r="AM143" s="99"/>
      <c r="AN143" s="99"/>
      <c r="AO143" s="100"/>
      <c r="AP143" s="100"/>
      <c r="AQ143" s="100"/>
      <c r="AR143" s="100"/>
      <c r="AS143" s="100"/>
      <c r="AT143" s="100"/>
      <c r="AU143" s="100"/>
    </row>
    <row r="144" spans="1:47" s="78" customFormat="1" hidden="1" x14ac:dyDescent="0.25">
      <c r="A144" s="77" t="s">
        <v>241</v>
      </c>
      <c r="B144" s="77" t="s">
        <v>242</v>
      </c>
      <c r="G144" s="78" t="str">
        <f t="shared" si="3"/>
        <v>Rénovation VMC - D114 MAINT CHANTIERG</v>
      </c>
      <c r="R144" s="78" t="s">
        <v>591</v>
      </c>
      <c r="S144" s="78" t="s">
        <v>26</v>
      </c>
      <c r="T144" s="78" t="s">
        <v>518</v>
      </c>
      <c r="U144" s="78" t="s">
        <v>225</v>
      </c>
      <c r="AD144" s="99"/>
      <c r="AE144" s="99"/>
      <c r="AF144" s="99"/>
      <c r="AG144" s="99"/>
      <c r="AH144" s="99"/>
      <c r="AI144" s="99"/>
      <c r="AJ144" s="99"/>
      <c r="AK144" s="99"/>
      <c r="AL144" s="99"/>
      <c r="AM144" s="99"/>
      <c r="AN144" s="99"/>
      <c r="AO144" s="100"/>
      <c r="AP144" s="100"/>
      <c r="AQ144" s="100"/>
      <c r="AR144" s="100"/>
      <c r="AS144" s="100"/>
      <c r="AT144" s="100"/>
      <c r="AU144" s="100"/>
    </row>
    <row r="145" spans="1:47" s="78" customFormat="1" hidden="1" x14ac:dyDescent="0.25">
      <c r="A145" s="77" t="s">
        <v>243</v>
      </c>
      <c r="B145" s="77" t="s">
        <v>244</v>
      </c>
      <c r="G145" s="78" t="str">
        <f t="shared" si="3"/>
        <v>Rénovation logement - D114 MAINT CHANTIERH</v>
      </c>
      <c r="R145" s="78" t="s">
        <v>591</v>
      </c>
      <c r="S145" s="78" t="s">
        <v>26</v>
      </c>
      <c r="T145" s="78" t="s">
        <v>505</v>
      </c>
      <c r="U145" s="78" t="s">
        <v>506</v>
      </c>
      <c r="AD145" s="99"/>
      <c r="AE145" s="99"/>
      <c r="AF145" s="99"/>
      <c r="AG145" s="99"/>
      <c r="AH145" s="99"/>
      <c r="AI145" s="99"/>
      <c r="AJ145" s="99"/>
      <c r="AK145" s="99"/>
      <c r="AL145" s="99"/>
      <c r="AM145" s="99"/>
      <c r="AN145" s="99"/>
      <c r="AO145" s="100"/>
      <c r="AP145" s="100"/>
      <c r="AQ145" s="100"/>
      <c r="AR145" s="100"/>
      <c r="AS145" s="100"/>
      <c r="AT145" s="100"/>
      <c r="AU145" s="100"/>
    </row>
    <row r="146" spans="1:47" s="78" customFormat="1" hidden="1" x14ac:dyDescent="0.25">
      <c r="A146" s="77" t="s">
        <v>245</v>
      </c>
      <c r="B146" s="77" t="s">
        <v>246</v>
      </c>
      <c r="G146" s="78" t="str">
        <f t="shared" si="3"/>
        <v>Nettoyage VMC - D114 MAINT CHANTIERI</v>
      </c>
      <c r="R146" s="78" t="s">
        <v>591</v>
      </c>
      <c r="S146" s="78" t="s">
        <v>26</v>
      </c>
      <c r="T146" s="78" t="s">
        <v>513</v>
      </c>
      <c r="U146" s="78" t="s">
        <v>217</v>
      </c>
      <c r="AD146" s="99"/>
      <c r="AE146" s="99"/>
      <c r="AF146" s="99"/>
      <c r="AG146" s="99"/>
      <c r="AH146" s="99"/>
      <c r="AI146" s="99"/>
      <c r="AJ146" s="99"/>
      <c r="AK146" s="99"/>
      <c r="AL146" s="99"/>
      <c r="AM146" s="99"/>
      <c r="AN146" s="99"/>
      <c r="AO146" s="100"/>
      <c r="AP146" s="100"/>
      <c r="AQ146" s="100"/>
      <c r="AR146" s="100"/>
      <c r="AS146" s="100"/>
      <c r="AT146" s="100"/>
      <c r="AU146" s="100"/>
    </row>
    <row r="147" spans="1:47" s="78" customFormat="1" hidden="1" x14ac:dyDescent="0.25">
      <c r="A147" s="77" t="s">
        <v>247</v>
      </c>
      <c r="B147" s="77" t="s">
        <v>248</v>
      </c>
      <c r="G147" s="78" t="str">
        <f t="shared" si="3"/>
        <v>Contrats d'entretien - D114 MAINT CONTRATS</v>
      </c>
      <c r="R147" s="78" t="s">
        <v>591</v>
      </c>
      <c r="S147" s="78" t="s">
        <v>26</v>
      </c>
      <c r="T147" s="78" t="s">
        <v>498</v>
      </c>
      <c r="U147" s="78" t="s">
        <v>239</v>
      </c>
      <c r="AD147" s="99"/>
      <c r="AE147" s="99"/>
      <c r="AF147" s="99"/>
      <c r="AG147" s="99"/>
      <c r="AH147" s="99"/>
      <c r="AI147" s="99"/>
      <c r="AJ147" s="99"/>
      <c r="AK147" s="99"/>
      <c r="AL147" s="99"/>
      <c r="AM147" s="99"/>
      <c r="AN147" s="99"/>
      <c r="AO147" s="100"/>
      <c r="AP147" s="100"/>
      <c r="AQ147" s="100"/>
      <c r="AR147" s="100"/>
      <c r="AS147" s="100"/>
      <c r="AT147" s="100"/>
      <c r="AU147" s="100"/>
    </row>
    <row r="148" spans="1:47" s="78" customFormat="1" hidden="1" x14ac:dyDescent="0.25">
      <c r="A148" s="77" t="s">
        <v>249</v>
      </c>
      <c r="B148" s="77" t="s">
        <v>223</v>
      </c>
      <c r="G148" s="78" t="str">
        <f t="shared" si="3"/>
        <v>Dépenses communes - D114 MAINT DEPCOM</v>
      </c>
      <c r="R148" s="78" t="s">
        <v>591</v>
      </c>
      <c r="S148" s="78" t="s">
        <v>26</v>
      </c>
      <c r="T148" s="78" t="s">
        <v>502</v>
      </c>
      <c r="U148" s="78" t="s">
        <v>503</v>
      </c>
      <c r="AD148" s="99"/>
      <c r="AE148" s="99"/>
      <c r="AF148" s="99"/>
      <c r="AG148" s="99"/>
      <c r="AH148" s="99"/>
      <c r="AI148" s="99"/>
      <c r="AJ148" s="99"/>
      <c r="AK148" s="99"/>
      <c r="AL148" s="99"/>
      <c r="AM148" s="99"/>
      <c r="AN148" s="99"/>
      <c r="AO148" s="100"/>
      <c r="AP148" s="100"/>
      <c r="AQ148" s="100"/>
      <c r="AR148" s="100"/>
      <c r="AS148" s="100"/>
      <c r="AT148" s="100"/>
      <c r="AU148" s="100"/>
    </row>
    <row r="149" spans="1:47" s="78" customFormat="1" hidden="1" x14ac:dyDescent="0.25">
      <c r="A149" s="77" t="s">
        <v>250</v>
      </c>
      <c r="B149" s="77" t="s">
        <v>251</v>
      </c>
      <c r="G149" s="78" t="str">
        <f t="shared" si="3"/>
        <v>Fournitures Entretien - D114 MAINT ENTRETIEN</v>
      </c>
      <c r="R149" s="78" t="s">
        <v>591</v>
      </c>
      <c r="S149" s="78" t="s">
        <v>26</v>
      </c>
      <c r="T149" s="78" t="s">
        <v>494</v>
      </c>
      <c r="U149" s="78" t="s">
        <v>495</v>
      </c>
      <c r="AD149" s="99"/>
      <c r="AE149" s="99"/>
      <c r="AF149" s="99"/>
      <c r="AG149" s="99"/>
      <c r="AH149" s="99"/>
      <c r="AI149" s="99"/>
      <c r="AJ149" s="99"/>
      <c r="AK149" s="99"/>
      <c r="AL149" s="99"/>
      <c r="AM149" s="99"/>
      <c r="AN149" s="99"/>
      <c r="AO149" s="100"/>
      <c r="AP149" s="100"/>
      <c r="AQ149" s="100"/>
      <c r="AR149" s="100"/>
      <c r="AS149" s="100"/>
      <c r="AT149" s="100"/>
      <c r="AU149" s="100"/>
    </row>
    <row r="150" spans="1:47" s="78" customFormat="1" hidden="1" x14ac:dyDescent="0.25">
      <c r="A150" s="77" t="s">
        <v>252</v>
      </c>
      <c r="B150" s="77" t="s">
        <v>253</v>
      </c>
      <c r="G150" s="78" t="str">
        <f t="shared" si="3"/>
        <v>Contrat nettoyage - D114 MAINT NETTOYAGE</v>
      </c>
      <c r="R150" s="78" t="s">
        <v>591</v>
      </c>
      <c r="S150" s="78" t="s">
        <v>26</v>
      </c>
      <c r="T150" s="78" t="s">
        <v>496</v>
      </c>
      <c r="U150" s="78" t="s">
        <v>497</v>
      </c>
      <c r="AD150" s="99"/>
      <c r="AE150" s="99"/>
      <c r="AF150" s="99"/>
      <c r="AG150" s="99"/>
      <c r="AH150" s="99"/>
      <c r="AI150" s="99"/>
      <c r="AJ150" s="99"/>
      <c r="AK150" s="99"/>
      <c r="AL150" s="99"/>
      <c r="AM150" s="99"/>
      <c r="AN150" s="99"/>
      <c r="AO150" s="100"/>
      <c r="AP150" s="100"/>
      <c r="AQ150" s="100"/>
      <c r="AR150" s="100"/>
      <c r="AS150" s="100"/>
      <c r="AT150" s="100"/>
      <c r="AU150" s="100"/>
    </row>
    <row r="151" spans="1:47" s="78" customFormat="1" hidden="1" x14ac:dyDescent="0.25">
      <c r="A151" s="77" t="s">
        <v>254</v>
      </c>
      <c r="B151" s="77" t="s">
        <v>255</v>
      </c>
      <c r="G151" s="78" t="str">
        <f t="shared" si="3"/>
        <v>Viabilisation - D114 MAINT VIABILIS</v>
      </c>
      <c r="R151" s="78" t="s">
        <v>591</v>
      </c>
      <c r="S151" s="78" t="s">
        <v>26</v>
      </c>
      <c r="T151" s="78" t="s">
        <v>509</v>
      </c>
      <c r="U151" s="78" t="s">
        <v>510</v>
      </c>
      <c r="AD151" s="99"/>
      <c r="AE151" s="99"/>
      <c r="AF151" s="99"/>
      <c r="AG151" s="99"/>
      <c r="AH151" s="99"/>
      <c r="AI151" s="99"/>
      <c r="AJ151" s="99"/>
      <c r="AK151" s="99"/>
      <c r="AL151" s="99"/>
      <c r="AM151" s="99"/>
      <c r="AN151" s="99"/>
      <c r="AO151" s="100"/>
      <c r="AP151" s="100"/>
      <c r="AQ151" s="100"/>
      <c r="AR151" s="100"/>
      <c r="AS151" s="100"/>
      <c r="AT151" s="100"/>
      <c r="AU151" s="100"/>
    </row>
    <row r="152" spans="1:47" s="78" customFormat="1" hidden="1" x14ac:dyDescent="0.25">
      <c r="A152" s="77" t="s">
        <v>256</v>
      </c>
      <c r="B152" s="77" t="s">
        <v>223</v>
      </c>
      <c r="G152" s="78" t="str">
        <f t="shared" si="3"/>
        <v>Dépenses communes - D115 ATTRA DEPCOM</v>
      </c>
      <c r="R152" s="78" t="s">
        <v>591</v>
      </c>
      <c r="S152" s="78" t="s">
        <v>26</v>
      </c>
      <c r="T152" s="78" t="s">
        <v>501</v>
      </c>
      <c r="U152" s="78" t="s">
        <v>244</v>
      </c>
      <c r="AD152" s="99"/>
      <c r="AE152" s="99"/>
      <c r="AF152" s="99"/>
      <c r="AG152" s="99"/>
      <c r="AH152" s="99"/>
      <c r="AI152" s="99"/>
      <c r="AJ152" s="99"/>
      <c r="AK152" s="99"/>
      <c r="AL152" s="99"/>
      <c r="AM152" s="99"/>
      <c r="AN152" s="99"/>
      <c r="AO152" s="100"/>
      <c r="AP152" s="100"/>
      <c r="AQ152" s="100"/>
      <c r="AR152" s="100"/>
      <c r="AS152" s="100"/>
      <c r="AT152" s="100"/>
      <c r="AU152" s="100"/>
    </row>
    <row r="153" spans="1:47" s="78" customFormat="1" hidden="1" x14ac:dyDescent="0.25">
      <c r="A153" s="77" t="s">
        <v>257</v>
      </c>
      <c r="B153" s="77" t="s">
        <v>258</v>
      </c>
      <c r="G153" s="78" t="str">
        <f t="shared" si="3"/>
        <v>Actions Evènementielles Entreprises - D115 ATTRA ENTEVENT</v>
      </c>
      <c r="R153" s="78" t="s">
        <v>591</v>
      </c>
      <c r="S153" s="78" t="s">
        <v>26</v>
      </c>
      <c r="T153" s="78" t="s">
        <v>500</v>
      </c>
      <c r="U153" s="78" t="s">
        <v>242</v>
      </c>
      <c r="AD153" s="99"/>
      <c r="AE153" s="99"/>
      <c r="AF153" s="99"/>
      <c r="AG153" s="99"/>
      <c r="AH153" s="99"/>
      <c r="AI153" s="99"/>
      <c r="AJ153" s="99"/>
      <c r="AK153" s="99"/>
      <c r="AL153" s="99"/>
      <c r="AM153" s="99"/>
      <c r="AN153" s="99"/>
      <c r="AO153" s="100"/>
      <c r="AP153" s="100"/>
      <c r="AQ153" s="100"/>
      <c r="AR153" s="100"/>
      <c r="AS153" s="100"/>
      <c r="AT153" s="100"/>
      <c r="AU153" s="100"/>
    </row>
    <row r="154" spans="1:47" s="78" customFormat="1" hidden="1" x14ac:dyDescent="0.25">
      <c r="A154" s="77" t="s">
        <v>259</v>
      </c>
      <c r="B154" s="77" t="s">
        <v>260</v>
      </c>
      <c r="G154" s="78" t="str">
        <f t="shared" si="3"/>
        <v>Com. Entr. GALA - D115 ATTRA ENTGALA</v>
      </c>
      <c r="R154" s="78" t="s">
        <v>591</v>
      </c>
      <c r="S154" s="78" t="s">
        <v>26</v>
      </c>
      <c r="T154" s="78" t="s">
        <v>519</v>
      </c>
      <c r="U154" s="78" t="s">
        <v>227</v>
      </c>
      <c r="AD154" s="99"/>
      <c r="AE154" s="99"/>
      <c r="AF154" s="99"/>
      <c r="AG154" s="99"/>
      <c r="AH154" s="99"/>
      <c r="AI154" s="99"/>
      <c r="AJ154" s="99"/>
      <c r="AK154" s="99"/>
      <c r="AL154" s="99"/>
      <c r="AM154" s="99"/>
      <c r="AN154" s="99"/>
      <c r="AO154" s="100"/>
      <c r="AP154" s="100"/>
      <c r="AQ154" s="100"/>
      <c r="AR154" s="100"/>
      <c r="AS154" s="100"/>
      <c r="AT154" s="100"/>
      <c r="AU154" s="100"/>
    </row>
    <row r="155" spans="1:47" s="78" customFormat="1" hidden="1" x14ac:dyDescent="0.25">
      <c r="A155" s="77" t="s">
        <v>261</v>
      </c>
      <c r="B155" s="77" t="s">
        <v>262</v>
      </c>
      <c r="G155" s="78" t="str">
        <f t="shared" si="3"/>
        <v>Com. Entreprises Numérique WEB - D115 ATTRA ENTWEB</v>
      </c>
      <c r="R155" s="78" t="s">
        <v>591</v>
      </c>
      <c r="S155" s="78" t="s">
        <v>26</v>
      </c>
      <c r="T155" s="78" t="s">
        <v>490</v>
      </c>
      <c r="U155" s="78" t="s">
        <v>491</v>
      </c>
      <c r="AD155" s="99"/>
      <c r="AE155" s="99"/>
      <c r="AF155" s="99"/>
      <c r="AG155" s="99"/>
      <c r="AH155" s="99"/>
      <c r="AI155" s="99"/>
      <c r="AJ155" s="99"/>
      <c r="AK155" s="99"/>
      <c r="AL155" s="99"/>
      <c r="AM155" s="99"/>
      <c r="AN155" s="99"/>
      <c r="AO155" s="100"/>
      <c r="AP155" s="100"/>
      <c r="AQ155" s="100"/>
      <c r="AR155" s="100"/>
      <c r="AS155" s="100"/>
      <c r="AT155" s="100"/>
      <c r="AU155" s="100"/>
    </row>
    <row r="156" spans="1:47" s="78" customFormat="1" hidden="1" x14ac:dyDescent="0.25">
      <c r="A156" s="77" t="s">
        <v>263</v>
      </c>
      <c r="B156" s="77" t="s">
        <v>264</v>
      </c>
      <c r="G156" s="78" t="str">
        <f t="shared" si="3"/>
        <v>Actions Evènementielles Etudiants - D115 ATTRA ETUDEVENT</v>
      </c>
      <c r="R156" s="78" t="s">
        <v>591</v>
      </c>
      <c r="S156" s="78" t="s">
        <v>26</v>
      </c>
      <c r="T156" s="78" t="s">
        <v>504</v>
      </c>
      <c r="U156" s="78" t="s">
        <v>255</v>
      </c>
      <c r="AD156" s="99"/>
      <c r="AE156" s="99"/>
      <c r="AF156" s="99"/>
      <c r="AG156" s="99"/>
      <c r="AH156" s="99"/>
      <c r="AI156" s="99"/>
      <c r="AJ156" s="99"/>
      <c r="AK156" s="99"/>
      <c r="AL156" s="99"/>
      <c r="AM156" s="99"/>
      <c r="AN156" s="99"/>
      <c r="AO156" s="100"/>
      <c r="AP156" s="100"/>
      <c r="AQ156" s="100"/>
      <c r="AR156" s="100"/>
      <c r="AS156" s="100"/>
      <c r="AT156" s="100"/>
      <c r="AU156" s="100"/>
    </row>
    <row r="157" spans="1:47" s="78" customFormat="1" hidden="1" x14ac:dyDescent="0.25">
      <c r="A157" s="77" t="s">
        <v>265</v>
      </c>
      <c r="B157" s="77" t="s">
        <v>266</v>
      </c>
      <c r="G157" s="78" t="str">
        <f t="shared" si="3"/>
        <v>Com. Etud Print Offline - D115 ATTRA ETUDPRINT</v>
      </c>
      <c r="R157" s="78" t="s">
        <v>592</v>
      </c>
      <c r="S157" s="78" t="s">
        <v>19</v>
      </c>
      <c r="T157" s="78" t="s">
        <v>538</v>
      </c>
      <c r="U157" s="78" t="s">
        <v>539</v>
      </c>
      <c r="AD157" s="99"/>
      <c r="AE157" s="99"/>
      <c r="AF157" s="99"/>
      <c r="AG157" s="99"/>
      <c r="AH157" s="99"/>
      <c r="AI157" s="99"/>
      <c r="AJ157" s="99"/>
      <c r="AK157" s="99"/>
      <c r="AL157" s="99"/>
      <c r="AM157" s="99"/>
      <c r="AN157" s="99"/>
      <c r="AO157" s="100"/>
      <c r="AP157" s="100"/>
      <c r="AQ157" s="100"/>
      <c r="AR157" s="100"/>
      <c r="AS157" s="100"/>
      <c r="AT157" s="100"/>
      <c r="AU157" s="100"/>
    </row>
    <row r="158" spans="1:47" s="78" customFormat="1" hidden="1" x14ac:dyDescent="0.25">
      <c r="A158" s="77" t="s">
        <v>267</v>
      </c>
      <c r="B158" s="77" t="s">
        <v>268</v>
      </c>
      <c r="G158" s="78" t="str">
        <f t="shared" si="3"/>
        <v>Pub/ Diff /Obj promotionnels - D115 ATTRA ETUDPUB</v>
      </c>
      <c r="R158" s="78" t="s">
        <v>592</v>
      </c>
      <c r="S158" s="78" t="s">
        <v>19</v>
      </c>
      <c r="T158" s="78" t="s">
        <v>544</v>
      </c>
      <c r="U158" s="78" t="s">
        <v>545</v>
      </c>
      <c r="AD158" s="99"/>
      <c r="AE158" s="99"/>
      <c r="AF158" s="99"/>
      <c r="AG158" s="99"/>
      <c r="AH158" s="99"/>
      <c r="AI158" s="99"/>
      <c r="AJ158" s="99"/>
      <c r="AK158" s="99"/>
      <c r="AL158" s="99"/>
      <c r="AM158" s="99"/>
      <c r="AN158" s="99"/>
      <c r="AO158" s="100"/>
      <c r="AP158" s="100"/>
      <c r="AQ158" s="100"/>
      <c r="AR158" s="100"/>
      <c r="AS158" s="100"/>
      <c r="AT158" s="100"/>
      <c r="AU158" s="100"/>
    </row>
    <row r="159" spans="1:47" s="78" customFormat="1" hidden="1" x14ac:dyDescent="0.25">
      <c r="A159" s="77" t="s">
        <v>269</v>
      </c>
      <c r="B159" s="77" t="s">
        <v>270</v>
      </c>
      <c r="G159" s="78" t="str">
        <f t="shared" si="3"/>
        <v>Com.Etudiants numérique WEB - D115 ATTRA ETUDWEB</v>
      </c>
      <c r="R159" s="78" t="s">
        <v>592</v>
      </c>
      <c r="S159" s="78" t="s">
        <v>19</v>
      </c>
      <c r="T159" s="78" t="s">
        <v>542</v>
      </c>
      <c r="U159" s="78" t="s">
        <v>543</v>
      </c>
      <c r="AD159" s="99"/>
      <c r="AE159" s="99"/>
      <c r="AF159" s="99"/>
      <c r="AG159" s="99"/>
      <c r="AH159" s="99"/>
      <c r="AI159" s="99"/>
      <c r="AJ159" s="99"/>
      <c r="AK159" s="99"/>
      <c r="AL159" s="99"/>
      <c r="AM159" s="99"/>
      <c r="AN159" s="99"/>
      <c r="AO159" s="100"/>
      <c r="AP159" s="100"/>
      <c r="AQ159" s="100"/>
      <c r="AR159" s="100"/>
      <c r="AS159" s="100"/>
      <c r="AT159" s="100"/>
      <c r="AU159" s="100"/>
    </row>
    <row r="160" spans="1:47" s="78" customFormat="1" hidden="1" x14ac:dyDescent="0.25">
      <c r="A160" s="77" t="s">
        <v>271</v>
      </c>
      <c r="B160" s="77" t="s">
        <v>272</v>
      </c>
      <c r="G160" s="78" t="str">
        <f t="shared" si="3"/>
        <v>Parc automobile - D115 DEPCO AUTO</v>
      </c>
      <c r="R160" s="78" t="s">
        <v>592</v>
      </c>
      <c r="S160" s="78" t="s">
        <v>19</v>
      </c>
      <c r="T160" s="78" t="s">
        <v>540</v>
      </c>
      <c r="U160" s="78" t="s">
        <v>541</v>
      </c>
      <c r="AD160" s="99"/>
      <c r="AE160" s="99"/>
      <c r="AF160" s="99"/>
      <c r="AG160" s="99"/>
      <c r="AH160" s="99"/>
      <c r="AI160" s="99"/>
      <c r="AJ160" s="99"/>
      <c r="AK160" s="99"/>
      <c r="AL160" s="99"/>
      <c r="AM160" s="99"/>
      <c r="AN160" s="99"/>
      <c r="AO160" s="100"/>
      <c r="AP160" s="100"/>
      <c r="AQ160" s="100"/>
      <c r="AR160" s="100"/>
      <c r="AS160" s="100"/>
      <c r="AT160" s="100"/>
      <c r="AU160" s="100"/>
    </row>
    <row r="161" spans="1:47" s="78" customFormat="1" hidden="1" x14ac:dyDescent="0.25">
      <c r="A161" s="77" t="s">
        <v>273</v>
      </c>
      <c r="B161" s="77" t="s">
        <v>223</v>
      </c>
      <c r="G161" s="78" t="str">
        <f t="shared" si="3"/>
        <v>Dépenses communes - D115 DEPCO DEPCOM</v>
      </c>
      <c r="R161" s="78" t="s">
        <v>592</v>
      </c>
      <c r="S161" s="78" t="s">
        <v>19</v>
      </c>
      <c r="T161" s="78" t="s">
        <v>530</v>
      </c>
      <c r="U161" s="78" t="s">
        <v>531</v>
      </c>
      <c r="AD161" s="99"/>
      <c r="AE161" s="99"/>
      <c r="AF161" s="99"/>
      <c r="AG161" s="99"/>
      <c r="AH161" s="99"/>
      <c r="AI161" s="99"/>
      <c r="AJ161" s="99"/>
      <c r="AK161" s="99"/>
      <c r="AL161" s="99"/>
      <c r="AM161" s="99"/>
      <c r="AN161" s="99"/>
      <c r="AO161" s="100"/>
      <c r="AP161" s="100"/>
      <c r="AQ161" s="100"/>
      <c r="AR161" s="100"/>
      <c r="AS161" s="100"/>
      <c r="AT161" s="100"/>
      <c r="AU161" s="100"/>
    </row>
    <row r="162" spans="1:47" s="78" customFormat="1" hidden="1" x14ac:dyDescent="0.25">
      <c r="A162" s="77" t="s">
        <v>274</v>
      </c>
      <c r="B162" s="77" t="s">
        <v>275</v>
      </c>
      <c r="G162" s="78" t="str">
        <f t="shared" si="3"/>
        <v>Déplacements hors formation - D115 DEPCO DEPLAC</v>
      </c>
      <c r="R162" s="78" t="s">
        <v>592</v>
      </c>
      <c r="S162" s="78" t="s">
        <v>561</v>
      </c>
      <c r="T162" s="78" t="s">
        <v>562</v>
      </c>
      <c r="U162" s="78" t="s">
        <v>563</v>
      </c>
      <c r="AD162" s="99"/>
      <c r="AE162" s="99"/>
      <c r="AF162" s="99"/>
      <c r="AG162" s="99"/>
      <c r="AH162" s="99"/>
      <c r="AI162" s="99"/>
      <c r="AJ162" s="99"/>
      <c r="AK162" s="99"/>
      <c r="AL162" s="99"/>
      <c r="AM162" s="99"/>
      <c r="AN162" s="99"/>
      <c r="AO162" s="100"/>
      <c r="AP162" s="100"/>
      <c r="AQ162" s="100"/>
      <c r="AR162" s="100"/>
      <c r="AS162" s="100"/>
      <c r="AT162" s="100"/>
      <c r="AU162" s="100"/>
    </row>
    <row r="163" spans="1:47" s="78" customFormat="1" hidden="1" x14ac:dyDescent="0.25">
      <c r="A163" s="77" t="s">
        <v>276</v>
      </c>
      <c r="B163" s="77" t="s">
        <v>277</v>
      </c>
      <c r="G163" s="78" t="str">
        <f t="shared" si="3"/>
        <v>Fournitures/Mobilier Bureau - D115 DEPCO FOURMOB</v>
      </c>
      <c r="R163" s="78" t="s">
        <v>592</v>
      </c>
      <c r="S163" s="78">
        <v>10</v>
      </c>
      <c r="T163" s="78" t="s">
        <v>549</v>
      </c>
      <c r="U163" s="78" t="s">
        <v>550</v>
      </c>
      <c r="AD163" s="99"/>
      <c r="AE163" s="99"/>
      <c r="AF163" s="99"/>
      <c r="AG163" s="99"/>
      <c r="AH163" s="99"/>
      <c r="AI163" s="99"/>
      <c r="AJ163" s="99"/>
      <c r="AK163" s="99"/>
      <c r="AL163" s="99"/>
      <c r="AM163" s="99"/>
      <c r="AN163" s="99"/>
      <c r="AO163" s="100"/>
      <c r="AP163" s="100"/>
      <c r="AQ163" s="100"/>
      <c r="AR163" s="100"/>
      <c r="AS163" s="100"/>
      <c r="AT163" s="100"/>
      <c r="AU163" s="100"/>
    </row>
    <row r="164" spans="1:47" s="78" customFormat="1" hidden="1" x14ac:dyDescent="0.25">
      <c r="A164" s="77" t="s">
        <v>278</v>
      </c>
      <c r="B164" s="77" t="s">
        <v>279</v>
      </c>
      <c r="G164" s="78" t="str">
        <f t="shared" si="3"/>
        <v>Frais postaux Télécommunications - D115 DEPCO PTT</v>
      </c>
      <c r="R164" s="78" t="s">
        <v>592</v>
      </c>
      <c r="S164" s="78">
        <v>50</v>
      </c>
      <c r="T164" s="78" t="s">
        <v>546</v>
      </c>
      <c r="U164" s="78" t="s">
        <v>297</v>
      </c>
      <c r="AD164" s="99"/>
      <c r="AE164" s="99"/>
      <c r="AF164" s="99"/>
      <c r="AG164" s="99"/>
      <c r="AH164" s="99"/>
      <c r="AI164" s="99"/>
      <c r="AJ164" s="99"/>
      <c r="AK164" s="99"/>
      <c r="AL164" s="99"/>
      <c r="AM164" s="99"/>
      <c r="AN164" s="99"/>
      <c r="AO164" s="100"/>
      <c r="AP164" s="100"/>
      <c r="AQ164" s="100"/>
      <c r="AR164" s="100"/>
      <c r="AS164" s="100"/>
      <c r="AT164" s="100"/>
      <c r="AU164" s="100"/>
    </row>
    <row r="165" spans="1:47" s="78" customFormat="1" hidden="1" x14ac:dyDescent="0.25">
      <c r="A165" s="77" t="s">
        <v>280</v>
      </c>
      <c r="B165" s="77" t="s">
        <v>281</v>
      </c>
      <c r="G165" s="78" t="str">
        <f t="shared" si="3"/>
        <v>Réceptions - D115 DEPCO RECEPT</v>
      </c>
      <c r="R165" s="78" t="s">
        <v>592</v>
      </c>
      <c r="S165" s="78" t="s">
        <v>19</v>
      </c>
      <c r="T165" s="78" t="s">
        <v>534</v>
      </c>
      <c r="U165" s="78" t="s">
        <v>535</v>
      </c>
      <c r="AD165" s="99"/>
      <c r="AE165" s="99"/>
      <c r="AF165" s="99"/>
      <c r="AG165" s="99"/>
      <c r="AH165" s="99"/>
      <c r="AI165" s="99"/>
      <c r="AJ165" s="99"/>
      <c r="AK165" s="99"/>
      <c r="AL165" s="99"/>
      <c r="AM165" s="99"/>
      <c r="AN165" s="99"/>
      <c r="AO165" s="100"/>
      <c r="AP165" s="100"/>
      <c r="AQ165" s="100"/>
      <c r="AR165" s="100"/>
      <c r="AS165" s="100"/>
      <c r="AT165" s="100"/>
      <c r="AU165" s="100"/>
    </row>
    <row r="166" spans="1:47" s="78" customFormat="1" hidden="1" x14ac:dyDescent="0.25">
      <c r="A166" s="77" t="s">
        <v>282</v>
      </c>
      <c r="B166" s="77" t="s">
        <v>283</v>
      </c>
      <c r="G166" s="78" t="str">
        <f t="shared" si="3"/>
        <v>Reprographie/Loc-maint UGAP - D115 DEPCO REPRO</v>
      </c>
      <c r="R166" s="78" t="s">
        <v>592</v>
      </c>
      <c r="S166" s="78" t="s">
        <v>561</v>
      </c>
      <c r="T166" s="78" t="s">
        <v>48</v>
      </c>
      <c r="U166" s="78" t="s">
        <v>535</v>
      </c>
      <c r="AD166" s="99"/>
      <c r="AE166" s="99"/>
      <c r="AF166" s="99"/>
      <c r="AG166" s="99"/>
      <c r="AH166" s="99"/>
      <c r="AI166" s="99"/>
      <c r="AJ166" s="99"/>
      <c r="AK166" s="99"/>
      <c r="AL166" s="99"/>
      <c r="AM166" s="99"/>
      <c r="AN166" s="99"/>
      <c r="AO166" s="100"/>
      <c r="AP166" s="100"/>
      <c r="AQ166" s="100"/>
      <c r="AR166" s="100"/>
      <c r="AS166" s="100"/>
      <c r="AT166" s="100"/>
      <c r="AU166" s="100"/>
    </row>
    <row r="167" spans="1:47" s="78" customFormat="1" hidden="1" x14ac:dyDescent="0.25">
      <c r="A167" s="77" t="s">
        <v>284</v>
      </c>
      <c r="B167" s="77" t="s">
        <v>285</v>
      </c>
      <c r="G167" s="78" t="str">
        <f t="shared" si="3"/>
        <v>Reprographie - consommables - D115 DEPCO REPROC</v>
      </c>
      <c r="R167" s="78" t="s">
        <v>592</v>
      </c>
      <c r="S167" s="78" t="s">
        <v>561</v>
      </c>
      <c r="T167" s="78" t="s">
        <v>572</v>
      </c>
      <c r="U167" s="78" t="s">
        <v>573</v>
      </c>
      <c r="AD167" s="99"/>
      <c r="AE167" s="99"/>
      <c r="AF167" s="99"/>
      <c r="AG167" s="99"/>
      <c r="AH167" s="99"/>
      <c r="AI167" s="99"/>
      <c r="AJ167" s="99"/>
      <c r="AK167" s="99"/>
      <c r="AL167" s="99"/>
      <c r="AM167" s="99"/>
      <c r="AN167" s="99"/>
      <c r="AO167" s="100"/>
      <c r="AP167" s="100"/>
      <c r="AQ167" s="100"/>
      <c r="AR167" s="100"/>
      <c r="AS167" s="100"/>
      <c r="AT167" s="100"/>
      <c r="AU167" s="100"/>
    </row>
    <row r="168" spans="1:47" s="78" customFormat="1" hidden="1" x14ac:dyDescent="0.25">
      <c r="A168" s="77" t="s">
        <v>286</v>
      </c>
      <c r="B168" s="77" t="s">
        <v>287</v>
      </c>
      <c r="G168" s="78" t="str">
        <f t="shared" si="3"/>
        <v>Rém. Contractuels /MAD Directeur - D115 GOUV  AGENTS</v>
      </c>
      <c r="R168" s="78" t="s">
        <v>592</v>
      </c>
      <c r="S168" s="78">
        <v>50</v>
      </c>
      <c r="T168" s="78" t="s">
        <v>559</v>
      </c>
      <c r="U168" s="78" t="s">
        <v>560</v>
      </c>
      <c r="AD168" s="99"/>
      <c r="AE168" s="99"/>
      <c r="AF168" s="99"/>
      <c r="AG168" s="99"/>
      <c r="AH168" s="99"/>
      <c r="AI168" s="99"/>
      <c r="AJ168" s="99"/>
      <c r="AK168" s="99"/>
      <c r="AL168" s="99"/>
      <c r="AM168" s="99"/>
      <c r="AN168" s="99"/>
      <c r="AO168" s="100"/>
      <c r="AP168" s="100"/>
      <c r="AQ168" s="100"/>
      <c r="AR168" s="100"/>
      <c r="AS168" s="100"/>
      <c r="AT168" s="100"/>
      <c r="AU168" s="100"/>
    </row>
    <row r="169" spans="1:47" s="78" customFormat="1" hidden="1" x14ac:dyDescent="0.25">
      <c r="A169" s="77" t="s">
        <v>288</v>
      </c>
      <c r="B169" s="77" t="s">
        <v>289</v>
      </c>
      <c r="G169" s="78" t="str">
        <f t="shared" si="3"/>
        <v>Communication interne - D115 GOUV  COMINT</v>
      </c>
      <c r="R169" s="78" t="s">
        <v>592</v>
      </c>
      <c r="S169" s="78" t="s">
        <v>24</v>
      </c>
      <c r="T169" s="78" t="s">
        <v>564</v>
      </c>
      <c r="U169" s="78" t="s">
        <v>565</v>
      </c>
      <c r="AD169" s="99"/>
      <c r="AE169" s="99"/>
      <c r="AF169" s="99"/>
      <c r="AG169" s="99"/>
      <c r="AH169" s="99"/>
      <c r="AI169" s="99"/>
      <c r="AJ169" s="99"/>
      <c r="AK169" s="99"/>
      <c r="AL169" s="99"/>
      <c r="AM169" s="99"/>
      <c r="AN169" s="99"/>
      <c r="AO169" s="100"/>
      <c r="AP169" s="100"/>
      <c r="AQ169" s="100"/>
      <c r="AR169" s="100"/>
      <c r="AS169" s="100"/>
      <c r="AT169" s="100"/>
      <c r="AU169" s="100"/>
    </row>
    <row r="170" spans="1:47" s="78" customFormat="1" hidden="1" x14ac:dyDescent="0.25">
      <c r="A170" s="77" t="s">
        <v>290</v>
      </c>
      <c r="B170" s="77" t="s">
        <v>291</v>
      </c>
      <c r="G170" s="78" t="str">
        <f t="shared" si="3"/>
        <v>Conseils - D115 GOUV  CONSEILS</v>
      </c>
      <c r="R170" s="78" t="s">
        <v>592</v>
      </c>
      <c r="S170" s="78" t="s">
        <v>26</v>
      </c>
      <c r="T170" s="78" t="s">
        <v>568</v>
      </c>
      <c r="U170" s="78" t="s">
        <v>34</v>
      </c>
      <c r="AD170" s="99"/>
      <c r="AE170" s="99"/>
      <c r="AF170" s="99"/>
      <c r="AG170" s="99"/>
      <c r="AH170" s="99"/>
      <c r="AI170" s="99"/>
      <c r="AJ170" s="99"/>
      <c r="AK170" s="99"/>
      <c r="AL170" s="99"/>
      <c r="AM170" s="99"/>
      <c r="AN170" s="99"/>
      <c r="AO170" s="100"/>
      <c r="AP170" s="100"/>
      <c r="AQ170" s="100"/>
      <c r="AR170" s="100"/>
      <c r="AS170" s="100"/>
      <c r="AT170" s="100"/>
      <c r="AU170" s="100"/>
    </row>
    <row r="171" spans="1:47" s="78" customFormat="1" hidden="1" x14ac:dyDescent="0.25">
      <c r="A171" s="77" t="s">
        <v>292</v>
      </c>
      <c r="B171" s="77" t="s">
        <v>293</v>
      </c>
      <c r="G171" s="78" t="str">
        <f t="shared" si="3"/>
        <v>Documentation Adm/Tech - D115 GOUV  DOCUM</v>
      </c>
      <c r="R171" s="78" t="s">
        <v>592</v>
      </c>
      <c r="S171" s="78" t="s">
        <v>561</v>
      </c>
      <c r="T171" s="78" t="s">
        <v>574</v>
      </c>
      <c r="U171" s="78" t="s">
        <v>575</v>
      </c>
      <c r="AD171" s="99"/>
      <c r="AE171" s="99"/>
      <c r="AF171" s="99"/>
      <c r="AG171" s="99"/>
      <c r="AH171" s="99"/>
      <c r="AI171" s="99"/>
      <c r="AJ171" s="99"/>
      <c r="AK171" s="99"/>
      <c r="AL171" s="99"/>
      <c r="AM171" s="99"/>
      <c r="AN171" s="99"/>
      <c r="AO171" s="100"/>
      <c r="AP171" s="100"/>
      <c r="AQ171" s="100"/>
      <c r="AR171" s="100"/>
      <c r="AS171" s="100"/>
      <c r="AT171" s="100"/>
      <c r="AU171" s="100"/>
    </row>
    <row r="172" spans="1:47" s="78" customFormat="1" hidden="1" x14ac:dyDescent="0.25">
      <c r="A172" s="77" t="s">
        <v>294</v>
      </c>
      <c r="B172" s="77" t="s">
        <v>295</v>
      </c>
      <c r="G172" s="78" t="str">
        <f t="shared" ref="G172:G188" si="4">CONCATENATE(B172," - ",A172)</f>
        <v>Formation Personnels - D115 GOUV  FORMATION</v>
      </c>
      <c r="R172" s="78" t="s">
        <v>592</v>
      </c>
      <c r="S172" s="78" t="s">
        <v>561</v>
      </c>
      <c r="T172" s="78" t="s">
        <v>579</v>
      </c>
      <c r="U172" s="78" t="s">
        <v>580</v>
      </c>
      <c r="AD172" s="99"/>
      <c r="AE172" s="99"/>
      <c r="AF172" s="99"/>
      <c r="AG172" s="99"/>
      <c r="AH172" s="99"/>
      <c r="AI172" s="99"/>
      <c r="AJ172" s="99"/>
      <c r="AK172" s="99"/>
      <c r="AL172" s="99"/>
      <c r="AM172" s="99"/>
      <c r="AN172" s="99"/>
      <c r="AO172" s="100"/>
      <c r="AP172" s="100"/>
      <c r="AQ172" s="100"/>
      <c r="AR172" s="100"/>
      <c r="AS172" s="100"/>
      <c r="AT172" s="100"/>
      <c r="AU172" s="100"/>
    </row>
    <row r="173" spans="1:47" s="78" customFormat="1" hidden="1" x14ac:dyDescent="0.25">
      <c r="A173" s="77" t="s">
        <v>296</v>
      </c>
      <c r="B173" s="77" t="s">
        <v>297</v>
      </c>
      <c r="G173" s="78" t="str">
        <f t="shared" si="4"/>
        <v>Démarche Qualité - D115 GOUV  QUALITE</v>
      </c>
      <c r="R173" s="78" t="s">
        <v>592</v>
      </c>
      <c r="S173" s="78" t="s">
        <v>561</v>
      </c>
      <c r="T173" s="78" t="s">
        <v>577</v>
      </c>
      <c r="U173" s="78" t="s">
        <v>578</v>
      </c>
      <c r="AD173" s="99"/>
      <c r="AE173" s="99"/>
      <c r="AF173" s="99"/>
      <c r="AG173" s="99"/>
      <c r="AH173" s="99"/>
      <c r="AI173" s="99"/>
      <c r="AJ173" s="99"/>
      <c r="AK173" s="99"/>
      <c r="AL173" s="99"/>
      <c r="AM173" s="99"/>
      <c r="AN173" s="99"/>
      <c r="AO173" s="100"/>
      <c r="AP173" s="100"/>
      <c r="AQ173" s="100"/>
      <c r="AR173" s="100"/>
      <c r="AS173" s="100"/>
      <c r="AT173" s="100"/>
      <c r="AU173" s="100"/>
    </row>
    <row r="174" spans="1:47" s="78" customFormat="1" hidden="1" x14ac:dyDescent="0.25">
      <c r="A174" s="77" t="s">
        <v>298</v>
      </c>
      <c r="B174" s="77" t="s">
        <v>299</v>
      </c>
      <c r="G174" s="78" t="str">
        <f t="shared" si="4"/>
        <v>Référentiel ens.hors stages - D115 GOUV  REFERENS</v>
      </c>
      <c r="R174" s="78" t="s">
        <v>592</v>
      </c>
      <c r="S174" s="78" t="s">
        <v>23</v>
      </c>
      <c r="T174" s="78" t="s">
        <v>524</v>
      </c>
      <c r="U174" s="78" t="s">
        <v>525</v>
      </c>
      <c r="AD174" s="99"/>
      <c r="AE174" s="99"/>
      <c r="AF174" s="99"/>
      <c r="AG174" s="99"/>
      <c r="AH174" s="99"/>
      <c r="AI174" s="99"/>
      <c r="AJ174" s="99"/>
      <c r="AK174" s="99"/>
      <c r="AL174" s="99"/>
      <c r="AM174" s="99"/>
      <c r="AN174" s="99"/>
      <c r="AO174" s="100"/>
      <c r="AP174" s="100"/>
      <c r="AQ174" s="100"/>
      <c r="AR174" s="100"/>
      <c r="AS174" s="100"/>
      <c r="AT174" s="100"/>
      <c r="AU174" s="100"/>
    </row>
    <row r="175" spans="1:47" s="78" customFormat="1" hidden="1" x14ac:dyDescent="0.25">
      <c r="A175" s="77" t="s">
        <v>300</v>
      </c>
      <c r="B175" s="77" t="s">
        <v>301</v>
      </c>
      <c r="G175" s="78" t="str">
        <f t="shared" si="4"/>
        <v>Structuration  services - D115 GOUV  SERVICES</v>
      </c>
      <c r="R175" s="78" t="s">
        <v>592</v>
      </c>
      <c r="S175" s="78">
        <v>50</v>
      </c>
      <c r="T175" s="78" t="s">
        <v>566</v>
      </c>
      <c r="U175" s="78" t="s">
        <v>567</v>
      </c>
      <c r="AD175" s="99"/>
      <c r="AE175" s="99"/>
      <c r="AF175" s="99"/>
      <c r="AG175" s="99"/>
      <c r="AH175" s="99"/>
      <c r="AI175" s="99"/>
      <c r="AJ175" s="99"/>
      <c r="AK175" s="99"/>
      <c r="AL175" s="99"/>
      <c r="AM175" s="99"/>
      <c r="AN175" s="99"/>
      <c r="AO175" s="100"/>
      <c r="AP175" s="100"/>
      <c r="AQ175" s="100"/>
      <c r="AR175" s="100"/>
      <c r="AS175" s="100"/>
      <c r="AT175" s="100"/>
      <c r="AU175" s="100"/>
    </row>
    <row r="176" spans="1:47" s="78" customFormat="1" hidden="1" x14ac:dyDescent="0.25">
      <c r="A176" s="77" t="s">
        <v>302</v>
      </c>
      <c r="B176" s="77" t="s">
        <v>303</v>
      </c>
      <c r="G176" s="78" t="str">
        <f t="shared" si="4"/>
        <v>Système information administration - D115 GOUV  SIADM</v>
      </c>
      <c r="R176" s="78" t="s">
        <v>592</v>
      </c>
      <c r="S176" s="78" t="s">
        <v>561</v>
      </c>
      <c r="T176" s="78" t="s">
        <v>576</v>
      </c>
      <c r="U176" s="78" t="s">
        <v>272</v>
      </c>
      <c r="AD176" s="99"/>
      <c r="AE176" s="99"/>
      <c r="AF176" s="99"/>
      <c r="AG176" s="99"/>
      <c r="AH176" s="99"/>
      <c r="AI176" s="99"/>
      <c r="AJ176" s="99"/>
      <c r="AK176" s="99"/>
      <c r="AL176" s="99"/>
      <c r="AM176" s="99"/>
      <c r="AN176" s="99"/>
      <c r="AO176" s="100"/>
      <c r="AP176" s="100"/>
      <c r="AQ176" s="100"/>
      <c r="AR176" s="100"/>
      <c r="AS176" s="100"/>
      <c r="AT176" s="100"/>
      <c r="AU176" s="100"/>
    </row>
    <row r="177" spans="1:47" s="78" customFormat="1" hidden="1" x14ac:dyDescent="0.25">
      <c r="A177" s="77" t="s">
        <v>304</v>
      </c>
      <c r="B177" s="77" t="s">
        <v>305</v>
      </c>
      <c r="G177" s="78" t="str">
        <f t="shared" si="4"/>
        <v>Système Information CRI - D115 GOUV  SICRI</v>
      </c>
      <c r="R177" s="78" t="s">
        <v>592</v>
      </c>
      <c r="S177" s="78">
        <v>10</v>
      </c>
      <c r="T177" s="78" t="s">
        <v>528</v>
      </c>
      <c r="U177" s="78" t="s">
        <v>529</v>
      </c>
      <c r="AD177" s="99"/>
      <c r="AE177" s="99"/>
      <c r="AF177" s="99"/>
      <c r="AG177" s="99"/>
      <c r="AH177" s="99"/>
      <c r="AI177" s="99"/>
      <c r="AJ177" s="99"/>
      <c r="AK177" s="99"/>
      <c r="AL177" s="99"/>
      <c r="AM177" s="99"/>
      <c r="AN177" s="99"/>
      <c r="AO177" s="100"/>
      <c r="AP177" s="100"/>
      <c r="AQ177" s="100"/>
      <c r="AR177" s="100"/>
      <c r="AS177" s="100"/>
      <c r="AT177" s="100"/>
      <c r="AU177" s="100"/>
    </row>
    <row r="178" spans="1:47" s="78" customFormat="1" hidden="1" x14ac:dyDescent="0.25">
      <c r="A178" s="77" t="s">
        <v>306</v>
      </c>
      <c r="B178" s="77" t="s">
        <v>307</v>
      </c>
      <c r="G178" s="78" t="str">
        <f t="shared" si="4"/>
        <v>Formations Hygiène et sécurité - D115 SANTE H&amp;S</v>
      </c>
      <c r="R178" s="78" t="s">
        <v>592</v>
      </c>
      <c r="S178" s="78" t="s">
        <v>19</v>
      </c>
      <c r="T178" s="78" t="s">
        <v>536</v>
      </c>
      <c r="U178" s="78" t="s">
        <v>537</v>
      </c>
      <c r="AD178" s="99"/>
      <c r="AE178" s="99"/>
      <c r="AF178" s="99"/>
      <c r="AG178" s="99"/>
      <c r="AH178" s="99"/>
      <c r="AI178" s="99"/>
      <c r="AJ178" s="99"/>
      <c r="AK178" s="99"/>
      <c r="AL178" s="99"/>
      <c r="AM178" s="99"/>
      <c r="AN178" s="99"/>
      <c r="AO178" s="100"/>
      <c r="AP178" s="100"/>
      <c r="AQ178" s="100"/>
      <c r="AR178" s="100"/>
      <c r="AS178" s="100"/>
      <c r="AT178" s="100"/>
      <c r="AU178" s="100"/>
    </row>
    <row r="179" spans="1:47" s="78" customFormat="1" hidden="1" x14ac:dyDescent="0.25">
      <c r="A179" s="77" t="s">
        <v>308</v>
      </c>
      <c r="B179" s="77" t="s">
        <v>309</v>
      </c>
      <c r="G179" s="78" t="str">
        <f t="shared" si="4"/>
        <v>Médecine/Prévention/Pharmacie - D115 SANTE SUMPS</v>
      </c>
      <c r="R179" s="78" t="s">
        <v>592</v>
      </c>
      <c r="S179" s="78" t="s">
        <v>19</v>
      </c>
      <c r="T179" s="78" t="s">
        <v>532</v>
      </c>
      <c r="U179" s="78" t="s">
        <v>533</v>
      </c>
      <c r="AD179" s="99"/>
      <c r="AE179" s="99"/>
      <c r="AF179" s="99"/>
      <c r="AG179" s="99"/>
      <c r="AH179" s="99"/>
      <c r="AI179" s="99"/>
      <c r="AJ179" s="99"/>
      <c r="AK179" s="99"/>
      <c r="AL179" s="99"/>
      <c r="AM179" s="99"/>
      <c r="AN179" s="99"/>
      <c r="AO179" s="100"/>
      <c r="AP179" s="100"/>
      <c r="AQ179" s="100"/>
      <c r="AR179" s="100"/>
      <c r="AS179" s="100"/>
      <c r="AT179" s="100"/>
      <c r="AU179" s="100"/>
    </row>
    <row r="180" spans="1:47" s="78" customFormat="1" hidden="1" x14ac:dyDescent="0.25">
      <c r="A180" s="77" t="s">
        <v>310</v>
      </c>
      <c r="B180" s="77" t="s">
        <v>311</v>
      </c>
      <c r="G180" s="78" t="str">
        <f t="shared" si="4"/>
        <v>Relations Entreprises - D115 STRAT ENTREPRIS</v>
      </c>
      <c r="R180" s="78" t="s">
        <v>592</v>
      </c>
      <c r="S180" s="78">
        <v>10</v>
      </c>
      <c r="T180" s="78" t="s">
        <v>555</v>
      </c>
      <c r="U180" s="78" t="s">
        <v>556</v>
      </c>
      <c r="AD180" s="99"/>
      <c r="AE180" s="99"/>
      <c r="AF180" s="99"/>
      <c r="AG180" s="99"/>
      <c r="AH180" s="99"/>
      <c r="AI180" s="99"/>
      <c r="AJ180" s="99"/>
      <c r="AK180" s="99"/>
      <c r="AL180" s="99"/>
      <c r="AM180" s="99"/>
      <c r="AN180" s="99"/>
      <c r="AO180" s="100"/>
      <c r="AP180" s="100"/>
      <c r="AQ180" s="100"/>
      <c r="AR180" s="100"/>
      <c r="AS180" s="100"/>
      <c r="AT180" s="100"/>
      <c r="AU180" s="100"/>
    </row>
    <row r="181" spans="1:47" s="78" customFormat="1" hidden="1" x14ac:dyDescent="0.25">
      <c r="A181" s="77" t="s">
        <v>312</v>
      </c>
      <c r="B181" s="77" t="s">
        <v>313</v>
      </c>
      <c r="G181" s="78" t="str">
        <f t="shared" si="4"/>
        <v>Com. Etud.Numérique Web - D115 STRAT ETUDWEB</v>
      </c>
      <c r="R181" s="78" t="s">
        <v>592</v>
      </c>
      <c r="S181" s="78" t="s">
        <v>23</v>
      </c>
      <c r="T181" s="78" t="s">
        <v>522</v>
      </c>
      <c r="U181" s="78" t="s">
        <v>523</v>
      </c>
      <c r="AD181" s="99"/>
      <c r="AE181" s="99"/>
      <c r="AF181" s="99"/>
      <c r="AG181" s="99"/>
      <c r="AH181" s="99"/>
      <c r="AI181" s="99"/>
      <c r="AJ181" s="99"/>
      <c r="AK181" s="99"/>
      <c r="AL181" s="99"/>
      <c r="AM181" s="99"/>
      <c r="AN181" s="99"/>
      <c r="AO181" s="100"/>
      <c r="AP181" s="100"/>
      <c r="AQ181" s="100"/>
      <c r="AR181" s="100"/>
      <c r="AS181" s="100"/>
      <c r="AT181" s="100"/>
      <c r="AU181" s="100"/>
    </row>
    <row r="182" spans="1:47" s="78" customFormat="1" hidden="1" x14ac:dyDescent="0.25">
      <c r="A182" s="77" t="s">
        <v>314</v>
      </c>
      <c r="B182" s="77" t="s">
        <v>315</v>
      </c>
      <c r="G182" s="78" t="str">
        <f t="shared" si="4"/>
        <v>Relations Internationales - D115 STRAT INTERNATI</v>
      </c>
      <c r="R182" s="78" t="s">
        <v>592</v>
      </c>
      <c r="S182" s="78">
        <v>50</v>
      </c>
      <c r="T182" s="78" t="s">
        <v>547</v>
      </c>
      <c r="U182" s="78" t="s">
        <v>548</v>
      </c>
      <c r="AD182" s="99"/>
      <c r="AE182" s="99"/>
      <c r="AF182" s="99"/>
      <c r="AG182" s="99"/>
      <c r="AH182" s="99"/>
      <c r="AI182" s="99"/>
      <c r="AJ182" s="99"/>
      <c r="AK182" s="99"/>
      <c r="AL182" s="99"/>
      <c r="AM182" s="99"/>
      <c r="AN182" s="99"/>
      <c r="AO182" s="100"/>
      <c r="AP182" s="100"/>
      <c r="AQ182" s="100"/>
      <c r="AR182" s="100"/>
      <c r="AS182" s="100"/>
      <c r="AT182" s="100"/>
      <c r="AU182" s="100"/>
    </row>
    <row r="183" spans="1:47" s="78" customFormat="1" hidden="1" x14ac:dyDescent="0.25">
      <c r="A183" s="77" t="s">
        <v>316</v>
      </c>
      <c r="B183" s="77" t="s">
        <v>317</v>
      </c>
      <c r="G183" s="78" t="str">
        <f t="shared" si="4"/>
        <v>Journée Entreprises - D115 STRAT JEREE</v>
      </c>
      <c r="R183" s="78" t="s">
        <v>592</v>
      </c>
      <c r="S183" s="78" t="s">
        <v>561</v>
      </c>
      <c r="T183" s="78" t="s">
        <v>569</v>
      </c>
      <c r="U183" s="78" t="s">
        <v>571</v>
      </c>
      <c r="AD183" s="99"/>
      <c r="AE183" s="99"/>
      <c r="AF183" s="99"/>
      <c r="AG183" s="99"/>
      <c r="AH183" s="99"/>
      <c r="AI183" s="99"/>
      <c r="AJ183" s="99"/>
      <c r="AK183" s="99"/>
      <c r="AL183" s="99"/>
      <c r="AM183" s="99"/>
      <c r="AN183" s="99"/>
      <c r="AO183" s="100"/>
      <c r="AP183" s="100"/>
      <c r="AQ183" s="100"/>
      <c r="AR183" s="100"/>
      <c r="AS183" s="100"/>
      <c r="AT183" s="100"/>
      <c r="AU183" s="100"/>
    </row>
    <row r="184" spans="1:47" s="78" customFormat="1" hidden="1" x14ac:dyDescent="0.25">
      <c r="A184" s="77" t="s">
        <v>318</v>
      </c>
      <c r="B184" s="77" t="s">
        <v>319</v>
      </c>
      <c r="G184" s="78" t="str">
        <f t="shared" si="4"/>
        <v>Partenariat institutionnel - D115 STRAT PARTENAR</v>
      </c>
      <c r="R184" s="78" t="s">
        <v>592</v>
      </c>
      <c r="S184" s="78" t="s">
        <v>561</v>
      </c>
      <c r="T184" s="78" t="s">
        <v>569</v>
      </c>
      <c r="U184" s="78" t="s">
        <v>570</v>
      </c>
      <c r="AD184" s="99"/>
      <c r="AE184" s="99"/>
      <c r="AF184" s="99"/>
      <c r="AG184" s="99"/>
      <c r="AH184" s="99"/>
      <c r="AI184" s="99"/>
      <c r="AJ184" s="99"/>
      <c r="AK184" s="99"/>
      <c r="AL184" s="99"/>
      <c r="AM184" s="99"/>
      <c r="AN184" s="99"/>
      <c r="AO184" s="100"/>
      <c r="AP184" s="100"/>
      <c r="AQ184" s="100"/>
      <c r="AR184" s="100"/>
      <c r="AS184" s="100"/>
      <c r="AT184" s="100"/>
      <c r="AU184" s="100"/>
    </row>
    <row r="185" spans="1:47" s="78" customFormat="1" hidden="1" x14ac:dyDescent="0.25">
      <c r="A185" s="77" t="s">
        <v>320</v>
      </c>
      <c r="B185" s="77" t="s">
        <v>321</v>
      </c>
      <c r="G185" s="78" t="str">
        <f t="shared" si="4"/>
        <v>Associations étudiantes - D203 ETUD  ASSOC</v>
      </c>
      <c r="R185" s="78" t="s">
        <v>592</v>
      </c>
      <c r="S185" s="78">
        <v>50</v>
      </c>
      <c r="T185" s="78" t="s">
        <v>557</v>
      </c>
      <c r="U185" s="78" t="s">
        <v>558</v>
      </c>
      <c r="AD185" s="99"/>
      <c r="AE185" s="99"/>
      <c r="AF185" s="99"/>
      <c r="AG185" s="99"/>
      <c r="AH185" s="99"/>
      <c r="AI185" s="99"/>
      <c r="AJ185" s="99"/>
      <c r="AK185" s="99"/>
      <c r="AL185" s="99"/>
      <c r="AM185" s="99"/>
      <c r="AN185" s="99"/>
      <c r="AO185" s="100"/>
      <c r="AP185" s="100"/>
      <c r="AQ185" s="100"/>
      <c r="AR185" s="100"/>
      <c r="AS185" s="100"/>
      <c r="AT185" s="100"/>
      <c r="AU185" s="100"/>
    </row>
    <row r="186" spans="1:47" s="78" customFormat="1" hidden="1" x14ac:dyDescent="0.25">
      <c r="A186" s="77" t="s">
        <v>322</v>
      </c>
      <c r="B186" s="77" t="s">
        <v>323</v>
      </c>
      <c r="G186" s="78" t="str">
        <f t="shared" si="4"/>
        <v>Actions sociales - D203 ETUD  SOCIAL</v>
      </c>
      <c r="R186" s="78" t="s">
        <v>592</v>
      </c>
      <c r="S186" s="78">
        <v>50</v>
      </c>
      <c r="T186" s="78" t="s">
        <v>551</v>
      </c>
      <c r="U186" s="78" t="s">
        <v>552</v>
      </c>
      <c r="AD186" s="99"/>
      <c r="AE186" s="99"/>
      <c r="AF186" s="99"/>
      <c r="AG186" s="99"/>
      <c r="AH186" s="99"/>
      <c r="AI186" s="99"/>
      <c r="AJ186" s="99"/>
      <c r="AK186" s="99"/>
      <c r="AL186" s="99"/>
      <c r="AM186" s="99"/>
      <c r="AN186" s="99"/>
      <c r="AO186" s="100"/>
      <c r="AP186" s="100"/>
      <c r="AQ186" s="100"/>
      <c r="AR186" s="100"/>
      <c r="AS186" s="100"/>
      <c r="AT186" s="100"/>
      <c r="AU186" s="100"/>
    </row>
    <row r="187" spans="1:47" s="78" customFormat="1" hidden="1" x14ac:dyDescent="0.25">
      <c r="A187" s="77" t="s">
        <v>324</v>
      </c>
      <c r="B187" s="77" t="s">
        <v>325</v>
      </c>
      <c r="G187" s="78" t="str">
        <f t="shared" si="4"/>
        <v>Activités sportives et culturelles - D203 ETUD  SPORTCULT</v>
      </c>
      <c r="R187" s="78" t="s">
        <v>592</v>
      </c>
      <c r="S187" s="78" t="s">
        <v>25</v>
      </c>
      <c r="T187" s="78" t="s">
        <v>553</v>
      </c>
      <c r="U187" s="78" t="s">
        <v>554</v>
      </c>
      <c r="AD187" s="99"/>
      <c r="AE187" s="99"/>
      <c r="AF187" s="99"/>
      <c r="AG187" s="99"/>
      <c r="AH187" s="99"/>
      <c r="AI187" s="99"/>
      <c r="AJ187" s="99"/>
      <c r="AK187" s="99"/>
      <c r="AL187" s="99"/>
      <c r="AM187" s="99"/>
      <c r="AN187" s="99"/>
      <c r="AO187" s="100"/>
      <c r="AP187" s="100"/>
      <c r="AQ187" s="100"/>
      <c r="AR187" s="100"/>
      <c r="AS187" s="100"/>
      <c r="AT187" s="100"/>
      <c r="AU187" s="100"/>
    </row>
    <row r="188" spans="1:47" s="78" customFormat="1" hidden="1" x14ac:dyDescent="0.25">
      <c r="A188" s="77" t="s">
        <v>326</v>
      </c>
      <c r="B188" s="77" t="s">
        <v>327</v>
      </c>
      <c r="G188" s="78" t="str">
        <f t="shared" si="4"/>
        <v>Médecine préventive Etudiants - D203 ETUD  SUMPS</v>
      </c>
      <c r="R188" s="78" t="s">
        <v>593</v>
      </c>
      <c r="S188" s="78" t="s">
        <v>22</v>
      </c>
      <c r="T188" s="78" t="s">
        <v>526</v>
      </c>
      <c r="U188" s="78" t="s">
        <v>527</v>
      </c>
      <c r="AD188" s="99"/>
      <c r="AE188" s="99"/>
      <c r="AF188" s="99"/>
      <c r="AG188" s="99"/>
      <c r="AH188" s="99"/>
      <c r="AI188" s="99"/>
      <c r="AJ188" s="99"/>
      <c r="AK188" s="99"/>
      <c r="AL188" s="99"/>
      <c r="AM188" s="99"/>
      <c r="AN188" s="99"/>
      <c r="AO188" s="100"/>
      <c r="AP188" s="100"/>
      <c r="AQ188" s="100"/>
      <c r="AR188" s="100"/>
      <c r="AS188" s="100"/>
      <c r="AT188" s="100"/>
      <c r="AU188" s="100"/>
    </row>
    <row r="189" spans="1:47" hidden="1" x14ac:dyDescent="0.3">
      <c r="R189" t="s">
        <v>594</v>
      </c>
      <c r="S189" t="s">
        <v>18</v>
      </c>
      <c r="T189" t="s">
        <v>586</v>
      </c>
      <c r="U189" t="s">
        <v>587</v>
      </c>
    </row>
    <row r="190" spans="1:47" hidden="1" x14ac:dyDescent="0.3">
      <c r="R190" t="s">
        <v>594</v>
      </c>
      <c r="S190" t="s">
        <v>18</v>
      </c>
      <c r="T190" t="s">
        <v>584</v>
      </c>
      <c r="U190" t="s">
        <v>585</v>
      </c>
    </row>
    <row r="191" spans="1:47" hidden="1" x14ac:dyDescent="0.3">
      <c r="R191" t="s">
        <v>594</v>
      </c>
      <c r="S191" t="s">
        <v>18</v>
      </c>
      <c r="T191" t="s">
        <v>582</v>
      </c>
      <c r="U191" t="s">
        <v>583</v>
      </c>
    </row>
    <row r="192" spans="1:47" hidden="1" x14ac:dyDescent="0.3">
      <c r="R192" t="s">
        <v>594</v>
      </c>
      <c r="S192" t="s">
        <v>18</v>
      </c>
      <c r="T192" t="s">
        <v>566</v>
      </c>
      <c r="U192" t="s">
        <v>581</v>
      </c>
    </row>
    <row r="193" spans="1:40" hidden="1" x14ac:dyDescent="0.3">
      <c r="R193" s="78"/>
      <c r="S193" s="78"/>
      <c r="T193" s="78"/>
      <c r="U193" s="78"/>
      <c r="V193" s="78"/>
    </row>
    <row r="194" spans="1:40" hidden="1" x14ac:dyDescent="0.3">
      <c r="R194" s="78"/>
      <c r="S194" s="78"/>
      <c r="T194" s="78"/>
      <c r="U194" s="78"/>
      <c r="V194" s="78"/>
    </row>
    <row r="195" spans="1:40" hidden="1" x14ac:dyDescent="0.3">
      <c r="R195" s="78"/>
      <c r="S195" s="78"/>
      <c r="T195" s="78"/>
      <c r="U195" s="78"/>
      <c r="V195" s="78"/>
    </row>
    <row r="196" spans="1:40" hidden="1" x14ac:dyDescent="0.3">
      <c r="R196" s="78"/>
      <c r="S196" s="78"/>
      <c r="T196" s="78"/>
      <c r="U196" s="78"/>
      <c r="V196" s="78"/>
    </row>
    <row r="197" spans="1:40" hidden="1" x14ac:dyDescent="0.3">
      <c r="R197" s="78"/>
      <c r="S197" s="78"/>
      <c r="T197" s="78"/>
      <c r="U197" s="78"/>
      <c r="V197" s="78"/>
    </row>
    <row r="198" spans="1:40" hidden="1" x14ac:dyDescent="0.3"/>
    <row r="199" spans="1:40" hidden="1" x14ac:dyDescent="0.3"/>
    <row r="200" spans="1:40" ht="12.75" hidden="1" customHeight="1" x14ac:dyDescent="0.3">
      <c r="A200" s="89" t="s">
        <v>312</v>
      </c>
      <c r="B200" s="89" t="s">
        <v>313</v>
      </c>
      <c r="C200"/>
      <c r="G200" t="s">
        <v>433</v>
      </c>
      <c r="K200" s="88">
        <f t="shared" ref="K200:K231" si="5">P200</f>
        <v>0</v>
      </c>
      <c r="L200" t="b">
        <f t="shared" ref="L200:L231" si="6">B200=R200</f>
        <v>0</v>
      </c>
      <c r="M200" t="str">
        <f t="shared" ref="M200:M231" si="7">CONCATENATE("Serv.",K200)</f>
        <v>Serv.0</v>
      </c>
      <c r="AD200" s="91"/>
      <c r="AE200" s="91"/>
      <c r="AF200" s="91"/>
      <c r="AG200" s="91"/>
      <c r="AH200" s="91"/>
      <c r="AI200" s="91"/>
      <c r="AJ200" s="91"/>
      <c r="AK200" s="91"/>
      <c r="AL200" s="91"/>
      <c r="AM200" s="91"/>
      <c r="AN200" s="91"/>
    </row>
    <row r="201" spans="1:40" hidden="1" x14ac:dyDescent="0.3">
      <c r="A201" t="s">
        <v>142</v>
      </c>
      <c r="B201" t="s">
        <v>57</v>
      </c>
      <c r="C201"/>
      <c r="G201" t="s">
        <v>335</v>
      </c>
      <c r="K201" s="88" t="str">
        <f t="shared" si="5"/>
        <v>10</v>
      </c>
      <c r="L201" t="b">
        <f t="shared" si="6"/>
        <v>1</v>
      </c>
      <c r="M201" t="str">
        <f t="shared" si="7"/>
        <v>Serv.10</v>
      </c>
      <c r="N201" t="s">
        <v>40</v>
      </c>
      <c r="O201" t="s">
        <v>41</v>
      </c>
      <c r="P201" t="s">
        <v>55</v>
      </c>
      <c r="Q201" t="s">
        <v>56</v>
      </c>
      <c r="R201" t="s">
        <v>57</v>
      </c>
      <c r="AD201" s="91"/>
      <c r="AE201" s="91"/>
      <c r="AF201" s="91"/>
      <c r="AG201" s="91"/>
      <c r="AH201" s="91"/>
      <c r="AI201" s="91"/>
      <c r="AJ201" s="91"/>
      <c r="AK201" s="91"/>
      <c r="AL201" s="91"/>
      <c r="AM201" s="91"/>
      <c r="AN201" s="91"/>
    </row>
    <row r="202" spans="1:40" hidden="1" x14ac:dyDescent="0.3">
      <c r="A202" t="s">
        <v>290</v>
      </c>
      <c r="B202" t="s">
        <v>291</v>
      </c>
      <c r="C202"/>
      <c r="G202" t="s">
        <v>422</v>
      </c>
      <c r="K202" s="88">
        <f t="shared" si="5"/>
        <v>10</v>
      </c>
      <c r="L202" t="b">
        <f t="shared" si="6"/>
        <v>1</v>
      </c>
      <c r="M202" t="str">
        <f t="shared" si="7"/>
        <v>Serv.10</v>
      </c>
      <c r="N202" t="s">
        <v>592</v>
      </c>
      <c r="O202" t="s">
        <v>608</v>
      </c>
      <c r="P202">
        <v>10</v>
      </c>
      <c r="Q202" t="s">
        <v>549</v>
      </c>
      <c r="R202" t="s">
        <v>291</v>
      </c>
      <c r="AD202" s="91"/>
      <c r="AE202" s="91"/>
      <c r="AF202" s="91"/>
      <c r="AG202" s="91"/>
      <c r="AH202" s="91"/>
      <c r="AI202" s="91"/>
      <c r="AJ202" s="91"/>
      <c r="AK202" s="91"/>
      <c r="AL202" s="91"/>
      <c r="AM202" s="91"/>
      <c r="AN202" s="91"/>
    </row>
    <row r="203" spans="1:40" hidden="1" x14ac:dyDescent="0.3">
      <c r="A203" t="s">
        <v>298</v>
      </c>
      <c r="B203" t="s">
        <v>299</v>
      </c>
      <c r="C203"/>
      <c r="G203" t="s">
        <v>426</v>
      </c>
      <c r="K203" s="88">
        <f t="shared" si="5"/>
        <v>10</v>
      </c>
      <c r="L203" t="b">
        <f t="shared" si="6"/>
        <v>1</v>
      </c>
      <c r="M203" t="str">
        <f t="shared" si="7"/>
        <v>Serv.10</v>
      </c>
      <c r="N203" t="s">
        <v>592</v>
      </c>
      <c r="O203" t="s">
        <v>608</v>
      </c>
      <c r="P203">
        <v>10</v>
      </c>
      <c r="Q203" t="s">
        <v>555</v>
      </c>
      <c r="R203" t="s">
        <v>299</v>
      </c>
      <c r="AD203" s="91"/>
      <c r="AE203" s="91"/>
      <c r="AF203" s="91"/>
      <c r="AG203" s="91"/>
      <c r="AH203" s="91"/>
      <c r="AI203" s="91"/>
      <c r="AJ203" s="91"/>
      <c r="AK203" s="91"/>
      <c r="AL203" s="91"/>
      <c r="AM203" s="91"/>
      <c r="AN203" s="91"/>
    </row>
    <row r="204" spans="1:40" hidden="1" x14ac:dyDescent="0.3">
      <c r="A204" t="s">
        <v>318</v>
      </c>
      <c r="B204" t="s">
        <v>319</v>
      </c>
      <c r="C204"/>
      <c r="G204" t="s">
        <v>436</v>
      </c>
      <c r="K204" s="88">
        <f t="shared" si="5"/>
        <v>10</v>
      </c>
      <c r="L204" t="b">
        <f t="shared" si="6"/>
        <v>1</v>
      </c>
      <c r="M204" t="str">
        <f t="shared" si="7"/>
        <v>Serv.10</v>
      </c>
      <c r="N204" t="s">
        <v>592</v>
      </c>
      <c r="O204" t="s">
        <v>610</v>
      </c>
      <c r="P204">
        <v>10</v>
      </c>
      <c r="Q204" t="s">
        <v>528</v>
      </c>
      <c r="R204" t="s">
        <v>319</v>
      </c>
      <c r="AD204" s="91"/>
      <c r="AE204" s="91"/>
      <c r="AF204" s="91"/>
      <c r="AG204" s="91"/>
      <c r="AH204" s="91"/>
      <c r="AI204" s="91"/>
      <c r="AJ204" s="91"/>
      <c r="AK204" s="91"/>
      <c r="AL204" s="91"/>
      <c r="AM204" s="91"/>
      <c r="AN204" s="91"/>
    </row>
    <row r="205" spans="1:40" hidden="1" x14ac:dyDescent="0.3">
      <c r="A205" t="s">
        <v>320</v>
      </c>
      <c r="B205" t="s">
        <v>321</v>
      </c>
      <c r="C205"/>
      <c r="G205" t="s">
        <v>437</v>
      </c>
      <c r="K205" s="88" t="str">
        <f t="shared" si="5"/>
        <v>10-3</v>
      </c>
      <c r="L205" t="b">
        <f t="shared" si="6"/>
        <v>1</v>
      </c>
      <c r="M205" t="str">
        <f t="shared" si="7"/>
        <v>Serv.10-3</v>
      </c>
      <c r="N205" t="s">
        <v>594</v>
      </c>
      <c r="O205" t="s">
        <v>611</v>
      </c>
      <c r="P205" t="s">
        <v>18</v>
      </c>
      <c r="Q205" t="s">
        <v>582</v>
      </c>
      <c r="R205" t="s">
        <v>321</v>
      </c>
      <c r="AD205" s="91"/>
      <c r="AE205" s="91"/>
      <c r="AF205" s="91"/>
      <c r="AG205" s="91"/>
      <c r="AH205" s="91"/>
      <c r="AI205" s="91"/>
      <c r="AJ205" s="91"/>
      <c r="AK205" s="91"/>
      <c r="AL205" s="91"/>
      <c r="AM205" s="91"/>
      <c r="AN205" s="91"/>
    </row>
    <row r="206" spans="1:40" hidden="1" x14ac:dyDescent="0.3">
      <c r="A206" t="s">
        <v>322</v>
      </c>
      <c r="B206" t="s">
        <v>323</v>
      </c>
      <c r="C206"/>
      <c r="G206" t="s">
        <v>438</v>
      </c>
      <c r="K206" s="88" t="str">
        <f t="shared" si="5"/>
        <v>10-3</v>
      </c>
      <c r="L206" t="b">
        <f t="shared" si="6"/>
        <v>1</v>
      </c>
      <c r="M206" t="str">
        <f t="shared" si="7"/>
        <v>Serv.10-3</v>
      </c>
      <c r="N206" t="s">
        <v>594</v>
      </c>
      <c r="O206" t="s">
        <v>611</v>
      </c>
      <c r="P206" t="s">
        <v>18</v>
      </c>
      <c r="Q206" t="s">
        <v>586</v>
      </c>
      <c r="R206" t="s">
        <v>323</v>
      </c>
      <c r="AD206" s="91"/>
      <c r="AE206" s="91"/>
      <c r="AF206" s="91"/>
      <c r="AG206" s="91"/>
      <c r="AH206" s="91"/>
      <c r="AI206" s="91"/>
      <c r="AJ206" s="91"/>
      <c r="AK206" s="91"/>
      <c r="AL206" s="91"/>
      <c r="AM206" s="91"/>
      <c r="AN206" s="91"/>
    </row>
    <row r="207" spans="1:40" hidden="1" x14ac:dyDescent="0.3">
      <c r="A207" t="s">
        <v>324</v>
      </c>
      <c r="B207" t="s">
        <v>325</v>
      </c>
      <c r="C207"/>
      <c r="G207" t="s">
        <v>439</v>
      </c>
      <c r="K207" s="88" t="str">
        <f t="shared" si="5"/>
        <v>10-3</v>
      </c>
      <c r="L207" t="b">
        <f t="shared" si="6"/>
        <v>1</v>
      </c>
      <c r="M207" t="str">
        <f t="shared" si="7"/>
        <v>Serv.10-3</v>
      </c>
      <c r="N207" t="s">
        <v>594</v>
      </c>
      <c r="O207" t="s">
        <v>612</v>
      </c>
      <c r="P207" t="s">
        <v>18</v>
      </c>
      <c r="Q207" t="s">
        <v>584</v>
      </c>
      <c r="R207" t="s">
        <v>325</v>
      </c>
      <c r="AD207" s="91"/>
      <c r="AE207" s="91"/>
      <c r="AF207" s="91"/>
      <c r="AG207" s="91"/>
      <c r="AH207" s="91"/>
      <c r="AI207" s="91"/>
      <c r="AJ207" s="91"/>
      <c r="AK207" s="91"/>
      <c r="AL207" s="91"/>
      <c r="AM207" s="91"/>
      <c r="AN207" s="91"/>
    </row>
    <row r="208" spans="1:40" hidden="1" x14ac:dyDescent="0.3">
      <c r="A208" t="s">
        <v>326</v>
      </c>
      <c r="B208" t="s">
        <v>327</v>
      </c>
      <c r="C208"/>
      <c r="G208" t="s">
        <v>440</v>
      </c>
      <c r="K208" t="str">
        <f t="shared" si="5"/>
        <v>10-3</v>
      </c>
      <c r="L208" t="b">
        <f t="shared" si="6"/>
        <v>1</v>
      </c>
      <c r="M208" t="str">
        <f t="shared" si="7"/>
        <v>Serv.10-3</v>
      </c>
      <c r="N208" t="s">
        <v>594</v>
      </c>
      <c r="O208" t="s">
        <v>612</v>
      </c>
      <c r="P208" t="s">
        <v>18</v>
      </c>
      <c r="Q208" t="s">
        <v>566</v>
      </c>
      <c r="R208" t="s">
        <v>327</v>
      </c>
      <c r="AD208" s="91"/>
      <c r="AE208" s="91"/>
      <c r="AF208" s="91"/>
      <c r="AG208" s="91"/>
      <c r="AH208" s="91"/>
      <c r="AI208" s="91"/>
      <c r="AJ208" s="91"/>
      <c r="AK208" s="91"/>
      <c r="AL208" s="91"/>
      <c r="AM208" s="91"/>
      <c r="AN208" s="91"/>
    </row>
    <row r="209" spans="1:40" ht="12.75" hidden="1" customHeight="1" x14ac:dyDescent="0.3">
      <c r="A209" s="89" t="s">
        <v>256</v>
      </c>
      <c r="B209" t="s">
        <v>223</v>
      </c>
      <c r="C209"/>
      <c r="G209" t="s">
        <v>404</v>
      </c>
      <c r="K209" s="88" t="str">
        <f t="shared" si="5"/>
        <v>10-4</v>
      </c>
      <c r="L209" t="b">
        <f t="shared" si="6"/>
        <v>1</v>
      </c>
      <c r="M209" t="str">
        <f t="shared" si="7"/>
        <v>Serv.10-4</v>
      </c>
      <c r="N209" t="s">
        <v>592</v>
      </c>
      <c r="O209" t="s">
        <v>606</v>
      </c>
      <c r="P209" t="s">
        <v>19</v>
      </c>
      <c r="Q209" s="89" t="s">
        <v>534</v>
      </c>
      <c r="R209" t="s">
        <v>223</v>
      </c>
      <c r="AD209" s="91"/>
      <c r="AE209" s="91"/>
      <c r="AF209" s="91"/>
      <c r="AG209" s="91"/>
      <c r="AH209" s="91"/>
      <c r="AI209" s="91"/>
      <c r="AJ209" s="91"/>
      <c r="AK209" s="91"/>
      <c r="AL209" s="91"/>
      <c r="AM209" s="91"/>
      <c r="AN209" s="91"/>
    </row>
    <row r="210" spans="1:40" hidden="1" x14ac:dyDescent="0.3">
      <c r="A210" t="s">
        <v>257</v>
      </c>
      <c r="B210" t="s">
        <v>258</v>
      </c>
      <c r="C210"/>
      <c r="G210" t="s">
        <v>405</v>
      </c>
      <c r="K210" s="88" t="str">
        <f t="shared" si="5"/>
        <v>10-4</v>
      </c>
      <c r="L210" t="b">
        <f t="shared" si="6"/>
        <v>1</v>
      </c>
      <c r="M210" t="str">
        <f t="shared" si="7"/>
        <v>Serv.10-4</v>
      </c>
      <c r="N210" t="s">
        <v>592</v>
      </c>
      <c r="O210" t="s">
        <v>606</v>
      </c>
      <c r="P210" t="s">
        <v>19</v>
      </c>
      <c r="Q210" t="s">
        <v>542</v>
      </c>
      <c r="R210" t="s">
        <v>258</v>
      </c>
      <c r="AD210" s="91"/>
      <c r="AE210" s="91"/>
      <c r="AF210" s="91"/>
      <c r="AG210" s="91"/>
      <c r="AH210" s="91"/>
      <c r="AI210" s="91"/>
      <c r="AJ210" s="91"/>
      <c r="AK210" s="91"/>
      <c r="AL210" s="91"/>
      <c r="AM210" s="91"/>
      <c r="AN210" s="91"/>
    </row>
    <row r="211" spans="1:40" hidden="1" x14ac:dyDescent="0.3">
      <c r="A211" t="s">
        <v>259</v>
      </c>
      <c r="B211" t="s">
        <v>260</v>
      </c>
      <c r="C211"/>
      <c r="G211" t="s">
        <v>406</v>
      </c>
      <c r="K211" s="88" t="str">
        <f t="shared" si="5"/>
        <v>10-4</v>
      </c>
      <c r="L211" t="b">
        <f t="shared" si="6"/>
        <v>1</v>
      </c>
      <c r="M211" t="str">
        <f t="shared" si="7"/>
        <v>Serv.10-4</v>
      </c>
      <c r="N211" t="s">
        <v>592</v>
      </c>
      <c r="O211" t="s">
        <v>606</v>
      </c>
      <c r="P211" t="s">
        <v>19</v>
      </c>
      <c r="Q211" t="s">
        <v>544</v>
      </c>
      <c r="R211" t="s">
        <v>260</v>
      </c>
      <c r="AD211" s="91"/>
      <c r="AE211" s="91"/>
      <c r="AF211" s="91"/>
      <c r="AG211" s="91"/>
      <c r="AH211" s="91"/>
      <c r="AI211" s="91"/>
      <c r="AJ211" s="91"/>
      <c r="AK211" s="91"/>
      <c r="AL211" s="91"/>
      <c r="AM211" s="91"/>
      <c r="AN211" s="91"/>
    </row>
    <row r="212" spans="1:40" hidden="1" x14ac:dyDescent="0.3">
      <c r="A212" t="s">
        <v>261</v>
      </c>
      <c r="B212" t="s">
        <v>262</v>
      </c>
      <c r="C212"/>
      <c r="G212" t="s">
        <v>407</v>
      </c>
      <c r="K212" s="88" t="str">
        <f t="shared" si="5"/>
        <v>10-4</v>
      </c>
      <c r="L212" t="b">
        <f t="shared" si="6"/>
        <v>1</v>
      </c>
      <c r="M212" t="str">
        <f t="shared" si="7"/>
        <v>Serv.10-4</v>
      </c>
      <c r="N212" t="s">
        <v>592</v>
      </c>
      <c r="O212" t="s">
        <v>606</v>
      </c>
      <c r="P212" t="s">
        <v>19</v>
      </c>
      <c r="Q212" t="s">
        <v>540</v>
      </c>
      <c r="R212" t="s">
        <v>262</v>
      </c>
      <c r="AD212" s="91"/>
      <c r="AE212" s="91"/>
      <c r="AF212" s="91"/>
      <c r="AG212" s="91"/>
      <c r="AH212" s="91"/>
      <c r="AI212" s="91"/>
      <c r="AJ212" s="91"/>
      <c r="AK212" s="91"/>
      <c r="AL212" s="91"/>
      <c r="AM212" s="91"/>
      <c r="AN212" s="91"/>
    </row>
    <row r="213" spans="1:40" hidden="1" x14ac:dyDescent="0.3">
      <c r="A213" t="s">
        <v>263</v>
      </c>
      <c r="B213" t="s">
        <v>264</v>
      </c>
      <c r="C213"/>
      <c r="G213" t="s">
        <v>408</v>
      </c>
      <c r="K213" s="88" t="str">
        <f t="shared" si="5"/>
        <v>10-4</v>
      </c>
      <c r="L213" t="b">
        <f t="shared" si="6"/>
        <v>1</v>
      </c>
      <c r="M213" t="str">
        <f t="shared" si="7"/>
        <v>Serv.10-4</v>
      </c>
      <c r="N213" t="s">
        <v>592</v>
      </c>
      <c r="O213" t="s">
        <v>606</v>
      </c>
      <c r="P213" t="s">
        <v>19</v>
      </c>
      <c r="Q213" t="s">
        <v>538</v>
      </c>
      <c r="R213" t="s">
        <v>264</v>
      </c>
      <c r="AD213" s="91"/>
      <c r="AE213" s="91"/>
      <c r="AF213" s="91"/>
      <c r="AG213" s="91"/>
      <c r="AH213" s="91"/>
      <c r="AI213" s="91"/>
      <c r="AJ213" s="91"/>
      <c r="AK213" s="91"/>
      <c r="AL213" s="91"/>
      <c r="AM213" s="91"/>
      <c r="AN213" s="91"/>
    </row>
    <row r="214" spans="1:40" hidden="1" x14ac:dyDescent="0.3">
      <c r="A214" t="s">
        <v>265</v>
      </c>
      <c r="B214" t="s">
        <v>266</v>
      </c>
      <c r="C214"/>
      <c r="G214" t="s">
        <v>409</v>
      </c>
      <c r="K214" s="88" t="str">
        <f t="shared" si="5"/>
        <v>10-4</v>
      </c>
      <c r="L214" t="b">
        <f t="shared" si="6"/>
        <v>1</v>
      </c>
      <c r="M214" t="str">
        <f t="shared" si="7"/>
        <v>Serv.10-4</v>
      </c>
      <c r="N214" t="s">
        <v>592</v>
      </c>
      <c r="O214" t="s">
        <v>606</v>
      </c>
      <c r="P214" t="s">
        <v>19</v>
      </c>
      <c r="Q214" t="s">
        <v>536</v>
      </c>
      <c r="R214" t="s">
        <v>266</v>
      </c>
      <c r="AD214" s="91"/>
      <c r="AE214" s="91"/>
      <c r="AF214" s="91"/>
      <c r="AG214" s="91"/>
      <c r="AH214" s="91"/>
      <c r="AI214" s="91"/>
      <c r="AJ214" s="91"/>
      <c r="AK214" s="91"/>
      <c r="AL214" s="91"/>
      <c r="AM214" s="91"/>
      <c r="AN214" s="91"/>
    </row>
    <row r="215" spans="1:40" hidden="1" x14ac:dyDescent="0.3">
      <c r="A215" t="s">
        <v>267</v>
      </c>
      <c r="B215" t="s">
        <v>268</v>
      </c>
      <c r="C215"/>
      <c r="G215" t="s">
        <v>410</v>
      </c>
      <c r="K215" s="88" t="str">
        <f t="shared" si="5"/>
        <v>10-4</v>
      </c>
      <c r="L215" t="b">
        <f t="shared" si="6"/>
        <v>1</v>
      </c>
      <c r="M215" t="str">
        <f t="shared" si="7"/>
        <v>Serv.10-4</v>
      </c>
      <c r="N215" t="s">
        <v>592</v>
      </c>
      <c r="O215" t="s">
        <v>606</v>
      </c>
      <c r="P215" t="s">
        <v>19</v>
      </c>
      <c r="Q215" t="s">
        <v>532</v>
      </c>
      <c r="R215" t="s">
        <v>268</v>
      </c>
      <c r="AD215" s="91"/>
      <c r="AE215" s="91"/>
      <c r="AF215" s="91"/>
      <c r="AG215" s="91"/>
      <c r="AH215" s="91"/>
      <c r="AI215" s="91"/>
      <c r="AJ215" s="91"/>
      <c r="AK215" s="91"/>
      <c r="AL215" s="91"/>
      <c r="AM215" s="91"/>
      <c r="AN215" s="91"/>
    </row>
    <row r="216" spans="1:40" hidden="1" x14ac:dyDescent="0.3">
      <c r="A216" t="s">
        <v>269</v>
      </c>
      <c r="B216" t="s">
        <v>270</v>
      </c>
      <c r="C216"/>
      <c r="G216" t="s">
        <v>411</v>
      </c>
      <c r="K216" s="88" t="str">
        <f t="shared" si="5"/>
        <v>10-4</v>
      </c>
      <c r="L216" t="b">
        <f t="shared" si="6"/>
        <v>1</v>
      </c>
      <c r="M216" t="str">
        <f t="shared" si="7"/>
        <v>Serv.10-4</v>
      </c>
      <c r="N216" t="s">
        <v>592</v>
      </c>
      <c r="O216" t="s">
        <v>606</v>
      </c>
      <c r="P216" t="s">
        <v>19</v>
      </c>
      <c r="Q216" t="s">
        <v>530</v>
      </c>
      <c r="R216" t="s">
        <v>270</v>
      </c>
      <c r="AD216" s="91"/>
      <c r="AE216" s="91"/>
      <c r="AF216" s="91"/>
      <c r="AG216" s="91"/>
      <c r="AH216" s="91"/>
      <c r="AI216" s="91"/>
      <c r="AJ216" s="91"/>
      <c r="AK216" s="91"/>
      <c r="AL216" s="91"/>
      <c r="AM216" s="91"/>
      <c r="AN216" s="91"/>
    </row>
    <row r="217" spans="1:40" hidden="1" x14ac:dyDescent="0.3">
      <c r="A217" t="s">
        <v>137</v>
      </c>
      <c r="B217" t="s">
        <v>44</v>
      </c>
      <c r="C217"/>
      <c r="G217" t="s">
        <v>331</v>
      </c>
      <c r="K217" s="88" t="str">
        <f t="shared" si="5"/>
        <v>20-2</v>
      </c>
      <c r="L217" t="b">
        <f t="shared" si="6"/>
        <v>1</v>
      </c>
      <c r="M217" t="str">
        <f t="shared" si="7"/>
        <v>Serv.20-2</v>
      </c>
      <c r="N217" t="s">
        <v>40</v>
      </c>
      <c r="O217" t="s">
        <v>41</v>
      </c>
      <c r="P217" t="s">
        <v>42</v>
      </c>
      <c r="Q217" t="s">
        <v>43</v>
      </c>
      <c r="R217" t="s">
        <v>44</v>
      </c>
      <c r="AD217" s="91"/>
      <c r="AE217" s="91"/>
      <c r="AF217" s="91"/>
      <c r="AG217" s="91"/>
      <c r="AH217" s="91"/>
      <c r="AI217" s="91"/>
      <c r="AJ217" s="91"/>
      <c r="AK217" s="91"/>
      <c r="AL217" s="91"/>
      <c r="AM217" s="91"/>
      <c r="AN217" s="91"/>
    </row>
    <row r="218" spans="1:40" hidden="1" x14ac:dyDescent="0.3">
      <c r="A218" t="s">
        <v>141</v>
      </c>
      <c r="B218" t="s">
        <v>46</v>
      </c>
      <c r="C218"/>
      <c r="G218" t="s">
        <v>334</v>
      </c>
      <c r="K218" s="88" t="str">
        <f t="shared" si="5"/>
        <v>20-7</v>
      </c>
      <c r="L218" t="b">
        <f t="shared" si="6"/>
        <v>1</v>
      </c>
      <c r="M218" t="str">
        <f t="shared" si="7"/>
        <v>Serv.20-7</v>
      </c>
      <c r="N218" t="s">
        <v>40</v>
      </c>
      <c r="O218" t="s">
        <v>41</v>
      </c>
      <c r="P218" t="s">
        <v>20</v>
      </c>
      <c r="Q218" t="s">
        <v>45</v>
      </c>
      <c r="R218" t="s">
        <v>46</v>
      </c>
      <c r="AD218" s="91"/>
      <c r="AE218" s="91"/>
      <c r="AF218" s="91"/>
      <c r="AG218" s="91"/>
      <c r="AH218" s="91"/>
      <c r="AI218" s="91"/>
      <c r="AJ218" s="91"/>
      <c r="AK218" s="91"/>
      <c r="AL218" s="91"/>
      <c r="AM218" s="91"/>
      <c r="AN218" s="91"/>
    </row>
    <row r="219" spans="1:40" hidden="1" x14ac:dyDescent="0.3">
      <c r="A219" t="s">
        <v>133</v>
      </c>
      <c r="B219" t="s">
        <v>60</v>
      </c>
      <c r="C219"/>
      <c r="G219" t="s">
        <v>328</v>
      </c>
      <c r="K219" s="88" t="str">
        <f t="shared" si="5"/>
        <v>20-8</v>
      </c>
      <c r="L219" t="b">
        <f t="shared" si="6"/>
        <v>1</v>
      </c>
      <c r="M219" t="str">
        <f t="shared" si="7"/>
        <v>Serv.20-8</v>
      </c>
      <c r="N219" t="s">
        <v>40</v>
      </c>
      <c r="O219" t="s">
        <v>58</v>
      </c>
      <c r="P219" t="s">
        <v>21</v>
      </c>
      <c r="Q219" t="s">
        <v>59</v>
      </c>
      <c r="R219" t="s">
        <v>60</v>
      </c>
      <c r="AD219" s="91"/>
      <c r="AE219" s="91"/>
      <c r="AF219" s="91"/>
      <c r="AG219" s="91"/>
      <c r="AH219" s="91"/>
      <c r="AI219" s="91"/>
      <c r="AJ219" s="91"/>
      <c r="AK219" s="91"/>
      <c r="AL219" s="91"/>
      <c r="AM219" s="91"/>
      <c r="AN219" s="91"/>
    </row>
    <row r="220" spans="1:40" hidden="1" x14ac:dyDescent="0.3">
      <c r="A220" t="s">
        <v>134</v>
      </c>
      <c r="B220" t="s">
        <v>135</v>
      </c>
      <c r="C220"/>
      <c r="G220" t="s">
        <v>329</v>
      </c>
      <c r="K220" s="88" t="str">
        <f t="shared" si="5"/>
        <v>20-9</v>
      </c>
      <c r="L220" t="b">
        <f t="shared" si="6"/>
        <v>1</v>
      </c>
      <c r="M220" t="str">
        <f t="shared" si="7"/>
        <v>Serv.20-9</v>
      </c>
      <c r="N220" t="s">
        <v>40</v>
      </c>
      <c r="O220" t="s">
        <v>41</v>
      </c>
      <c r="P220" t="s">
        <v>47</v>
      </c>
      <c r="Q220" t="s">
        <v>48</v>
      </c>
      <c r="R220" t="s">
        <v>49</v>
      </c>
      <c r="AD220" s="91"/>
      <c r="AE220" s="91"/>
      <c r="AF220" s="91"/>
      <c r="AG220" s="91"/>
      <c r="AH220" s="91"/>
      <c r="AI220" s="91"/>
      <c r="AJ220" s="91"/>
      <c r="AK220" s="91"/>
      <c r="AL220" s="91"/>
      <c r="AM220" s="91"/>
      <c r="AN220" s="91"/>
    </row>
    <row r="221" spans="1:40" hidden="1" x14ac:dyDescent="0.3">
      <c r="A221" t="s">
        <v>136</v>
      </c>
      <c r="B221" t="s">
        <v>51</v>
      </c>
      <c r="C221"/>
      <c r="G221" t="s">
        <v>330</v>
      </c>
      <c r="K221" s="88" t="str">
        <f t="shared" si="5"/>
        <v>20-9</v>
      </c>
      <c r="L221" t="b">
        <f t="shared" si="6"/>
        <v>1</v>
      </c>
      <c r="M221" t="str">
        <f t="shared" si="7"/>
        <v>Serv.20-9</v>
      </c>
      <c r="N221" t="s">
        <v>40</v>
      </c>
      <c r="O221" t="s">
        <v>41</v>
      </c>
      <c r="P221" t="s">
        <v>47</v>
      </c>
      <c r="Q221" t="s">
        <v>50</v>
      </c>
      <c r="R221" t="s">
        <v>51</v>
      </c>
      <c r="AD221" s="91"/>
      <c r="AE221" s="91"/>
      <c r="AF221" s="91"/>
      <c r="AG221" s="91"/>
      <c r="AH221" s="91"/>
      <c r="AI221" s="91"/>
      <c r="AJ221" s="91"/>
      <c r="AK221" s="91"/>
      <c r="AL221" s="91"/>
      <c r="AM221" s="91"/>
      <c r="AN221" s="91"/>
    </row>
    <row r="222" spans="1:40" hidden="1" x14ac:dyDescent="0.3">
      <c r="A222" t="s">
        <v>138</v>
      </c>
      <c r="B222" t="s">
        <v>139</v>
      </c>
      <c r="C222"/>
      <c r="G222" t="s">
        <v>332</v>
      </c>
      <c r="K222" s="88" t="str">
        <f t="shared" si="5"/>
        <v>20-9</v>
      </c>
      <c r="L222" t="b">
        <f t="shared" si="6"/>
        <v>1</v>
      </c>
      <c r="M222" t="str">
        <f t="shared" si="7"/>
        <v>Serv.20-9</v>
      </c>
      <c r="N222" t="s">
        <v>40</v>
      </c>
      <c r="O222" t="s">
        <v>41</v>
      </c>
      <c r="P222" t="s">
        <v>47</v>
      </c>
      <c r="Q222" t="s">
        <v>52</v>
      </c>
      <c r="R222" t="s">
        <v>600</v>
      </c>
      <c r="AD222" s="91"/>
      <c r="AE222" s="91"/>
      <c r="AF222" s="91"/>
      <c r="AG222" s="91"/>
      <c r="AH222" s="91"/>
      <c r="AI222" s="91"/>
      <c r="AJ222" s="91"/>
      <c r="AK222" s="91"/>
      <c r="AL222" s="91"/>
      <c r="AM222" s="91"/>
      <c r="AN222" s="91"/>
    </row>
    <row r="223" spans="1:40" hidden="1" x14ac:dyDescent="0.3">
      <c r="A223" t="s">
        <v>310</v>
      </c>
      <c r="B223" t="s">
        <v>311</v>
      </c>
      <c r="C223"/>
      <c r="G223" t="s">
        <v>432</v>
      </c>
      <c r="K223" s="88" t="str">
        <f t="shared" si="5"/>
        <v>30-1</v>
      </c>
      <c r="L223" t="b">
        <f t="shared" si="6"/>
        <v>1</v>
      </c>
      <c r="M223" t="str">
        <f t="shared" si="7"/>
        <v>Serv.30-1</v>
      </c>
      <c r="N223" t="s">
        <v>592</v>
      </c>
      <c r="O223" t="s">
        <v>610</v>
      </c>
      <c r="P223" t="s">
        <v>23</v>
      </c>
      <c r="Q223" t="s">
        <v>522</v>
      </c>
      <c r="R223" t="s">
        <v>311</v>
      </c>
      <c r="AD223" s="91"/>
      <c r="AE223" s="91"/>
      <c r="AF223" s="91"/>
      <c r="AG223" s="91"/>
      <c r="AH223" s="91"/>
      <c r="AI223" s="91"/>
      <c r="AJ223" s="91"/>
      <c r="AK223" s="91"/>
      <c r="AL223" s="91"/>
      <c r="AM223" s="91"/>
      <c r="AN223" s="91"/>
    </row>
    <row r="224" spans="1:40" hidden="1" x14ac:dyDescent="0.3">
      <c r="A224" t="s">
        <v>316</v>
      </c>
      <c r="B224" t="s">
        <v>317</v>
      </c>
      <c r="C224"/>
      <c r="G224" t="s">
        <v>435</v>
      </c>
      <c r="K224" s="88" t="str">
        <f t="shared" si="5"/>
        <v>30-1</v>
      </c>
      <c r="L224" t="b">
        <f t="shared" si="6"/>
        <v>1</v>
      </c>
      <c r="M224" t="str">
        <f t="shared" si="7"/>
        <v>Serv.30-1</v>
      </c>
      <c r="N224" t="s">
        <v>592</v>
      </c>
      <c r="O224" t="s">
        <v>610</v>
      </c>
      <c r="P224" t="s">
        <v>23</v>
      </c>
      <c r="Q224" t="s">
        <v>524</v>
      </c>
      <c r="R224" t="s">
        <v>525</v>
      </c>
      <c r="AD224" s="91"/>
      <c r="AE224" s="91"/>
      <c r="AF224" s="91"/>
      <c r="AG224" s="91"/>
      <c r="AH224" s="91"/>
      <c r="AI224" s="91"/>
      <c r="AJ224" s="91"/>
      <c r="AK224" s="91"/>
      <c r="AL224" s="91"/>
      <c r="AM224" s="91"/>
      <c r="AN224" s="91"/>
    </row>
    <row r="225" spans="1:40" hidden="1" x14ac:dyDescent="0.3">
      <c r="A225" t="s">
        <v>314</v>
      </c>
      <c r="B225" t="s">
        <v>315</v>
      </c>
      <c r="C225"/>
      <c r="G225" t="s">
        <v>434</v>
      </c>
      <c r="K225" s="88" t="str">
        <f t="shared" si="5"/>
        <v>30-2</v>
      </c>
      <c r="L225" t="b">
        <f t="shared" si="6"/>
        <v>1</v>
      </c>
      <c r="M225" t="str">
        <f t="shared" si="7"/>
        <v>Serv.30-2</v>
      </c>
      <c r="N225" t="s">
        <v>593</v>
      </c>
      <c r="O225" t="s">
        <v>610</v>
      </c>
      <c r="P225" t="s">
        <v>22</v>
      </c>
      <c r="Q225" t="s">
        <v>526</v>
      </c>
      <c r="R225" t="s">
        <v>315</v>
      </c>
      <c r="AD225" s="91"/>
      <c r="AE225" s="91"/>
      <c r="AF225" s="91"/>
      <c r="AG225" s="91"/>
      <c r="AH225" s="91"/>
      <c r="AI225" s="91"/>
      <c r="AJ225" s="91"/>
      <c r="AK225" s="91"/>
      <c r="AL225" s="91"/>
      <c r="AM225" s="91"/>
      <c r="AN225" s="91"/>
    </row>
    <row r="226" spans="1:40" hidden="1" x14ac:dyDescent="0.3">
      <c r="A226" t="s">
        <v>149</v>
      </c>
      <c r="B226" t="s">
        <v>150</v>
      </c>
      <c r="C226"/>
      <c r="G226" t="s">
        <v>339</v>
      </c>
      <c r="K226" s="88">
        <f t="shared" si="5"/>
        <v>40</v>
      </c>
      <c r="L226" t="b">
        <f t="shared" si="6"/>
        <v>1</v>
      </c>
      <c r="M226" t="str">
        <f t="shared" si="7"/>
        <v>Serv.40</v>
      </c>
      <c r="N226" t="s">
        <v>69</v>
      </c>
      <c r="O226" t="s">
        <v>116</v>
      </c>
      <c r="P226">
        <v>40</v>
      </c>
      <c r="Q226" t="s">
        <v>120</v>
      </c>
      <c r="R226" t="s">
        <v>150</v>
      </c>
      <c r="AD226" s="91"/>
      <c r="AE226" s="91"/>
      <c r="AF226" s="91"/>
      <c r="AG226" s="91"/>
      <c r="AH226" s="91"/>
      <c r="AI226" s="91"/>
      <c r="AJ226" s="91"/>
      <c r="AK226" s="91"/>
      <c r="AL226" s="91"/>
      <c r="AM226" s="91"/>
      <c r="AN226" s="91"/>
    </row>
    <row r="227" spans="1:40" hidden="1" x14ac:dyDescent="0.3">
      <c r="A227" t="s">
        <v>151</v>
      </c>
      <c r="B227" t="s">
        <v>123</v>
      </c>
      <c r="C227"/>
      <c r="G227" t="s">
        <v>340</v>
      </c>
      <c r="K227" s="88">
        <f t="shared" si="5"/>
        <v>40</v>
      </c>
      <c r="L227" t="b">
        <f t="shared" si="6"/>
        <v>1</v>
      </c>
      <c r="M227" t="str">
        <f t="shared" si="7"/>
        <v>Serv.40</v>
      </c>
      <c r="N227" t="s">
        <v>69</v>
      </c>
      <c r="O227" t="s">
        <v>116</v>
      </c>
      <c r="P227">
        <v>40</v>
      </c>
      <c r="Q227" t="s">
        <v>122</v>
      </c>
      <c r="R227" t="s">
        <v>123</v>
      </c>
      <c r="AD227" s="91"/>
      <c r="AE227" s="91"/>
      <c r="AF227" s="91"/>
      <c r="AG227" s="91"/>
      <c r="AH227" s="91"/>
      <c r="AI227" s="91"/>
      <c r="AJ227" s="91"/>
      <c r="AK227" s="91"/>
      <c r="AL227" s="91"/>
      <c r="AM227" s="91"/>
      <c r="AN227" s="91"/>
    </row>
    <row r="228" spans="1:40" hidden="1" x14ac:dyDescent="0.3">
      <c r="A228" t="s">
        <v>152</v>
      </c>
      <c r="B228" t="s">
        <v>153</v>
      </c>
      <c r="C228"/>
      <c r="G228" t="s">
        <v>341</v>
      </c>
      <c r="K228" s="88">
        <f t="shared" si="5"/>
        <v>40</v>
      </c>
      <c r="L228" t="b">
        <f t="shared" si="6"/>
        <v>1</v>
      </c>
      <c r="M228" t="str">
        <f t="shared" si="7"/>
        <v>Serv.40</v>
      </c>
      <c r="N228" t="s">
        <v>69</v>
      </c>
      <c r="O228" t="s">
        <v>116</v>
      </c>
      <c r="P228">
        <v>40</v>
      </c>
      <c r="Q228" t="s">
        <v>124</v>
      </c>
      <c r="R228" t="s">
        <v>153</v>
      </c>
      <c r="AD228" s="91"/>
      <c r="AE228" s="91"/>
      <c r="AF228" s="91"/>
      <c r="AG228" s="91"/>
      <c r="AH228" s="91"/>
      <c r="AI228" s="91"/>
      <c r="AJ228" s="91"/>
      <c r="AK228" s="91"/>
      <c r="AL228" s="91"/>
      <c r="AM228" s="91"/>
      <c r="AN228" s="91"/>
    </row>
    <row r="229" spans="1:40" hidden="1" x14ac:dyDescent="0.3">
      <c r="A229" t="s">
        <v>156</v>
      </c>
      <c r="B229" t="s">
        <v>157</v>
      </c>
      <c r="C229"/>
      <c r="G229" t="s">
        <v>343</v>
      </c>
      <c r="K229" s="88">
        <f t="shared" si="5"/>
        <v>40</v>
      </c>
      <c r="L229" t="b">
        <f t="shared" si="6"/>
        <v>1</v>
      </c>
      <c r="M229" t="str">
        <f t="shared" si="7"/>
        <v>Serv.40</v>
      </c>
      <c r="N229" t="s">
        <v>69</v>
      </c>
      <c r="O229" t="s">
        <v>116</v>
      </c>
      <c r="P229">
        <v>40</v>
      </c>
      <c r="Q229" t="s">
        <v>48</v>
      </c>
      <c r="R229" t="s">
        <v>157</v>
      </c>
      <c r="AD229" s="91"/>
      <c r="AE229" s="91"/>
      <c r="AF229" s="91"/>
      <c r="AG229" s="91"/>
      <c r="AH229" s="91"/>
      <c r="AI229" s="91"/>
      <c r="AJ229" s="91"/>
      <c r="AK229" s="91"/>
      <c r="AL229" s="91"/>
      <c r="AM229" s="91"/>
      <c r="AN229" s="91"/>
    </row>
    <row r="230" spans="1:40" hidden="1" x14ac:dyDescent="0.3">
      <c r="A230" t="s">
        <v>158</v>
      </c>
      <c r="B230" t="s">
        <v>127</v>
      </c>
      <c r="C230"/>
      <c r="G230" t="s">
        <v>344</v>
      </c>
      <c r="K230" s="88">
        <f t="shared" si="5"/>
        <v>40</v>
      </c>
      <c r="L230" t="b">
        <f t="shared" si="6"/>
        <v>1</v>
      </c>
      <c r="M230" t="str">
        <f t="shared" si="7"/>
        <v>Serv.40</v>
      </c>
      <c r="N230" t="s">
        <v>69</v>
      </c>
      <c r="O230" t="s">
        <v>116</v>
      </c>
      <c r="P230">
        <v>40</v>
      </c>
      <c r="Q230" t="s">
        <v>126</v>
      </c>
      <c r="R230" t="s">
        <v>127</v>
      </c>
      <c r="AD230" s="91"/>
      <c r="AE230" s="91"/>
      <c r="AF230" s="91"/>
      <c r="AG230" s="91"/>
      <c r="AH230" s="91"/>
      <c r="AI230" s="91"/>
      <c r="AJ230" s="91"/>
      <c r="AK230" s="91"/>
      <c r="AL230" s="91"/>
      <c r="AM230" s="91"/>
      <c r="AN230" s="91"/>
    </row>
    <row r="231" spans="1:40" hidden="1" x14ac:dyDescent="0.3">
      <c r="A231" t="s">
        <v>159</v>
      </c>
      <c r="B231" t="s">
        <v>160</v>
      </c>
      <c r="C231"/>
      <c r="G231" t="s">
        <v>345</v>
      </c>
      <c r="K231" s="88">
        <f t="shared" si="5"/>
        <v>40</v>
      </c>
      <c r="L231" t="b">
        <f t="shared" si="6"/>
        <v>1</v>
      </c>
      <c r="M231" t="str">
        <f t="shared" si="7"/>
        <v>Serv.40</v>
      </c>
      <c r="N231" t="s">
        <v>69</v>
      </c>
      <c r="O231" t="s">
        <v>116</v>
      </c>
      <c r="P231">
        <v>40</v>
      </c>
      <c r="Q231" t="s">
        <v>118</v>
      </c>
      <c r="R231" t="s">
        <v>160</v>
      </c>
      <c r="AD231" s="91"/>
      <c r="AE231" s="91"/>
      <c r="AF231" s="91"/>
      <c r="AG231" s="91"/>
      <c r="AH231" s="91"/>
      <c r="AI231" s="91"/>
      <c r="AJ231" s="91"/>
      <c r="AK231" s="91"/>
      <c r="AL231" s="91"/>
      <c r="AM231" s="91"/>
      <c r="AN231" s="91"/>
    </row>
    <row r="232" spans="1:40" hidden="1" x14ac:dyDescent="0.3">
      <c r="A232" t="s">
        <v>191</v>
      </c>
      <c r="B232" t="s">
        <v>192</v>
      </c>
      <c r="C232"/>
      <c r="G232" t="s">
        <v>369</v>
      </c>
      <c r="K232" s="88" t="str">
        <f t="shared" ref="K232:K263" si="8">P232</f>
        <v>40-1</v>
      </c>
      <c r="L232" t="b">
        <f t="shared" ref="L232:L263" si="9">B232=R232</f>
        <v>1</v>
      </c>
      <c r="M232" t="str">
        <f t="shared" ref="M232:M263" si="10">CONCATENATE("Serv.",K232)</f>
        <v>Serv.40-1</v>
      </c>
      <c r="N232" t="s">
        <v>69</v>
      </c>
      <c r="O232" t="s">
        <v>601</v>
      </c>
      <c r="P232" t="s">
        <v>466</v>
      </c>
      <c r="Q232" t="s">
        <v>479</v>
      </c>
      <c r="R232" t="s">
        <v>192</v>
      </c>
      <c r="AD232" s="91"/>
      <c r="AE232" s="91"/>
      <c r="AF232" s="91"/>
      <c r="AG232" s="91"/>
      <c r="AH232" s="91"/>
      <c r="AI232" s="91"/>
      <c r="AJ232" s="91"/>
      <c r="AK232" s="91"/>
      <c r="AL232" s="91"/>
      <c r="AM232" s="91"/>
      <c r="AN232" s="91"/>
    </row>
    <row r="233" spans="1:40" hidden="1" x14ac:dyDescent="0.3">
      <c r="A233" t="s">
        <v>209</v>
      </c>
      <c r="B233" t="s">
        <v>210</v>
      </c>
      <c r="C233"/>
      <c r="G233" t="s">
        <v>378</v>
      </c>
      <c r="K233" s="88" t="str">
        <f t="shared" si="8"/>
        <v>40-1</v>
      </c>
      <c r="L233" t="b">
        <f t="shared" si="9"/>
        <v>1</v>
      </c>
      <c r="M233" t="str">
        <f t="shared" si="10"/>
        <v>Serv.40-1</v>
      </c>
      <c r="N233" t="s">
        <v>69</v>
      </c>
      <c r="O233" t="s">
        <v>601</v>
      </c>
      <c r="P233" t="s">
        <v>466</v>
      </c>
      <c r="Q233" t="s">
        <v>467</v>
      </c>
      <c r="R233" t="s">
        <v>210</v>
      </c>
      <c r="AD233" s="91"/>
      <c r="AE233" s="91"/>
      <c r="AF233" s="91"/>
      <c r="AG233" s="91"/>
      <c r="AH233" s="91"/>
      <c r="AI233" s="91"/>
      <c r="AJ233" s="91"/>
      <c r="AK233" s="91"/>
      <c r="AL233" s="91"/>
      <c r="AM233" s="91"/>
      <c r="AN233" s="91"/>
    </row>
    <row r="234" spans="1:40" hidden="1" x14ac:dyDescent="0.3">
      <c r="A234" t="s">
        <v>168</v>
      </c>
      <c r="B234" t="s">
        <v>102</v>
      </c>
      <c r="C234"/>
      <c r="G234" t="s">
        <v>351</v>
      </c>
      <c r="K234" s="88" t="str">
        <f t="shared" si="8"/>
        <v>40-2</v>
      </c>
      <c r="L234" t="b">
        <f t="shared" si="9"/>
        <v>1</v>
      </c>
      <c r="M234" t="str">
        <f t="shared" si="10"/>
        <v>Serv.40-2</v>
      </c>
      <c r="N234" t="s">
        <v>69</v>
      </c>
      <c r="O234" t="s">
        <v>85</v>
      </c>
      <c r="P234" t="s">
        <v>86</v>
      </c>
      <c r="Q234" t="s">
        <v>102</v>
      </c>
      <c r="R234" t="s">
        <v>102</v>
      </c>
      <c r="AD234" s="91"/>
      <c r="AE234" s="91"/>
      <c r="AF234" s="91"/>
      <c r="AG234" s="91"/>
      <c r="AH234" s="91"/>
      <c r="AI234" s="91"/>
      <c r="AJ234" s="91"/>
      <c r="AK234" s="91"/>
      <c r="AL234" s="91"/>
      <c r="AM234" s="91"/>
      <c r="AN234" s="91"/>
    </row>
    <row r="235" spans="1:40" hidden="1" x14ac:dyDescent="0.3">
      <c r="A235" t="s">
        <v>169</v>
      </c>
      <c r="B235" t="s">
        <v>98</v>
      </c>
      <c r="C235"/>
      <c r="G235" t="s">
        <v>352</v>
      </c>
      <c r="K235" s="88" t="str">
        <f t="shared" si="8"/>
        <v>40-2</v>
      </c>
      <c r="L235" t="b">
        <f t="shared" si="9"/>
        <v>1</v>
      </c>
      <c r="M235" t="str">
        <f t="shared" si="10"/>
        <v>Serv.40-2</v>
      </c>
      <c r="N235" t="s">
        <v>69</v>
      </c>
      <c r="O235" t="s">
        <v>85</v>
      </c>
      <c r="P235" t="s">
        <v>86</v>
      </c>
      <c r="Q235" t="s">
        <v>98</v>
      </c>
      <c r="R235" t="s">
        <v>98</v>
      </c>
      <c r="AD235" s="91"/>
      <c r="AE235" s="91"/>
      <c r="AF235" s="91"/>
      <c r="AG235" s="91"/>
      <c r="AH235" s="91"/>
      <c r="AI235" s="91"/>
      <c r="AJ235" s="91"/>
      <c r="AK235" s="91"/>
      <c r="AL235" s="91"/>
      <c r="AM235" s="91"/>
      <c r="AN235" s="91"/>
    </row>
    <row r="236" spans="1:40" hidden="1" x14ac:dyDescent="0.3">
      <c r="A236" t="s">
        <v>170</v>
      </c>
      <c r="B236" t="s">
        <v>171</v>
      </c>
      <c r="C236"/>
      <c r="G236" t="s">
        <v>353</v>
      </c>
      <c r="K236" s="88" t="str">
        <f t="shared" si="8"/>
        <v>40-2</v>
      </c>
      <c r="L236" t="b">
        <f t="shared" si="9"/>
        <v>1</v>
      </c>
      <c r="M236" t="str">
        <f t="shared" si="10"/>
        <v>Serv.40-2</v>
      </c>
      <c r="N236" t="s">
        <v>69</v>
      </c>
      <c r="O236" t="s">
        <v>85</v>
      </c>
      <c r="P236" t="s">
        <v>86</v>
      </c>
      <c r="Q236" t="s">
        <v>87</v>
      </c>
      <c r="R236" t="s">
        <v>171</v>
      </c>
      <c r="AD236" s="91"/>
      <c r="AE236" s="91"/>
      <c r="AF236" s="91"/>
      <c r="AG236" s="91"/>
      <c r="AH236" s="91"/>
      <c r="AI236" s="91"/>
      <c r="AJ236" s="91"/>
      <c r="AK236" s="91"/>
      <c r="AL236" s="91"/>
      <c r="AM236" s="91"/>
      <c r="AN236" s="91"/>
    </row>
    <row r="237" spans="1:40" hidden="1" x14ac:dyDescent="0.3">
      <c r="A237" t="s">
        <v>172</v>
      </c>
      <c r="B237" t="s">
        <v>90</v>
      </c>
      <c r="C237"/>
      <c r="G237" t="s">
        <v>354</v>
      </c>
      <c r="K237" s="88" t="str">
        <f t="shared" si="8"/>
        <v>40-2</v>
      </c>
      <c r="L237" t="b">
        <f t="shared" si="9"/>
        <v>1</v>
      </c>
      <c r="M237" t="str">
        <f t="shared" si="10"/>
        <v>Serv.40-2</v>
      </c>
      <c r="N237" t="s">
        <v>69</v>
      </c>
      <c r="O237" t="s">
        <v>85</v>
      </c>
      <c r="P237" t="s">
        <v>86</v>
      </c>
      <c r="Q237" t="s">
        <v>89</v>
      </c>
      <c r="R237" t="s">
        <v>90</v>
      </c>
      <c r="AD237" s="91"/>
      <c r="AE237" s="91"/>
      <c r="AF237" s="91"/>
      <c r="AG237" s="91"/>
      <c r="AH237" s="91"/>
      <c r="AI237" s="91"/>
      <c r="AJ237" s="91"/>
      <c r="AK237" s="91"/>
      <c r="AL237" s="91"/>
      <c r="AM237" s="91"/>
      <c r="AN237" s="91"/>
    </row>
    <row r="238" spans="1:40" hidden="1" x14ac:dyDescent="0.3">
      <c r="A238" t="s">
        <v>173</v>
      </c>
      <c r="B238" t="s">
        <v>94</v>
      </c>
      <c r="C238"/>
      <c r="G238" t="s">
        <v>355</v>
      </c>
      <c r="K238" s="88" t="str">
        <f t="shared" si="8"/>
        <v>40-2</v>
      </c>
      <c r="L238" t="b">
        <f t="shared" si="9"/>
        <v>1</v>
      </c>
      <c r="M238" t="str">
        <f t="shared" si="10"/>
        <v>Serv.40-2</v>
      </c>
      <c r="N238" t="s">
        <v>69</v>
      </c>
      <c r="O238" t="s">
        <v>85</v>
      </c>
      <c r="P238" t="s">
        <v>86</v>
      </c>
      <c r="Q238" t="s">
        <v>94</v>
      </c>
      <c r="R238" t="s">
        <v>94</v>
      </c>
      <c r="AD238" s="91"/>
      <c r="AE238" s="91"/>
      <c r="AF238" s="91"/>
      <c r="AG238" s="91"/>
      <c r="AH238" s="91"/>
      <c r="AI238" s="91"/>
      <c r="AJ238" s="91"/>
      <c r="AK238" s="91"/>
      <c r="AL238" s="91"/>
      <c r="AM238" s="91"/>
      <c r="AN238" s="91"/>
    </row>
    <row r="239" spans="1:40" hidden="1" x14ac:dyDescent="0.3">
      <c r="A239" t="s">
        <v>174</v>
      </c>
      <c r="B239" t="s">
        <v>91</v>
      </c>
      <c r="C239"/>
      <c r="G239" t="s">
        <v>356</v>
      </c>
      <c r="K239" s="88" t="str">
        <f t="shared" si="8"/>
        <v>40-2</v>
      </c>
      <c r="L239" t="b">
        <f t="shared" si="9"/>
        <v>1</v>
      </c>
      <c r="M239" t="str">
        <f t="shared" si="10"/>
        <v>Serv.40-2</v>
      </c>
      <c r="N239" t="s">
        <v>69</v>
      </c>
      <c r="O239" t="s">
        <v>85</v>
      </c>
      <c r="P239" t="s">
        <v>86</v>
      </c>
      <c r="Q239" t="s">
        <v>91</v>
      </c>
      <c r="R239" t="s">
        <v>91</v>
      </c>
      <c r="AD239" s="91"/>
      <c r="AE239" s="91"/>
      <c r="AF239" s="91"/>
      <c r="AG239" s="91"/>
      <c r="AH239" s="91"/>
      <c r="AI239" s="91"/>
      <c r="AJ239" s="91"/>
      <c r="AK239" s="91"/>
      <c r="AL239" s="91"/>
      <c r="AM239" s="91"/>
      <c r="AN239" s="91"/>
    </row>
    <row r="240" spans="1:40" hidden="1" x14ac:dyDescent="0.3">
      <c r="A240" t="s">
        <v>175</v>
      </c>
      <c r="B240" t="s">
        <v>100</v>
      </c>
      <c r="C240"/>
      <c r="G240" t="s">
        <v>357</v>
      </c>
      <c r="K240" s="88" t="str">
        <f t="shared" si="8"/>
        <v>40-2</v>
      </c>
      <c r="L240" t="b">
        <f t="shared" si="9"/>
        <v>1</v>
      </c>
      <c r="M240" t="str">
        <f t="shared" si="10"/>
        <v>Serv.40-2</v>
      </c>
      <c r="N240" t="s">
        <v>69</v>
      </c>
      <c r="O240" t="s">
        <v>85</v>
      </c>
      <c r="P240" t="s">
        <v>86</v>
      </c>
      <c r="Q240" t="s">
        <v>100</v>
      </c>
      <c r="R240" t="s">
        <v>100</v>
      </c>
      <c r="AD240" s="91"/>
      <c r="AE240" s="91"/>
      <c r="AF240" s="91"/>
      <c r="AG240" s="91"/>
      <c r="AH240" s="91"/>
      <c r="AI240" s="91"/>
      <c r="AJ240" s="91"/>
      <c r="AK240" s="91"/>
      <c r="AL240" s="91"/>
      <c r="AM240" s="91"/>
      <c r="AN240" s="91"/>
    </row>
    <row r="241" spans="1:40" hidden="1" x14ac:dyDescent="0.3">
      <c r="A241" t="s">
        <v>176</v>
      </c>
      <c r="B241" t="s">
        <v>177</v>
      </c>
      <c r="C241"/>
      <c r="G241" t="s">
        <v>358</v>
      </c>
      <c r="K241" s="88" t="str">
        <f t="shared" si="8"/>
        <v>40-2</v>
      </c>
      <c r="L241" t="b">
        <f t="shared" si="9"/>
        <v>1</v>
      </c>
      <c r="M241" t="str">
        <f t="shared" si="10"/>
        <v>Serv.40-2</v>
      </c>
      <c r="N241" t="s">
        <v>69</v>
      </c>
      <c r="O241" t="s">
        <v>85</v>
      </c>
      <c r="P241" t="s">
        <v>86</v>
      </c>
      <c r="Q241" t="s">
        <v>104</v>
      </c>
      <c r="R241" t="s">
        <v>177</v>
      </c>
      <c r="AD241" s="91"/>
      <c r="AE241" s="91"/>
      <c r="AF241" s="91"/>
      <c r="AG241" s="91"/>
      <c r="AH241" s="91"/>
      <c r="AI241" s="91"/>
      <c r="AJ241" s="91"/>
      <c r="AK241" s="91"/>
      <c r="AL241" s="91"/>
      <c r="AM241" s="91"/>
      <c r="AN241" s="91"/>
    </row>
    <row r="242" spans="1:40" hidden="1" x14ac:dyDescent="0.3">
      <c r="A242" t="s">
        <v>178</v>
      </c>
      <c r="B242" t="s">
        <v>96</v>
      </c>
      <c r="C242"/>
      <c r="G242" t="s">
        <v>359</v>
      </c>
      <c r="K242" s="88" t="str">
        <f t="shared" si="8"/>
        <v>40-2</v>
      </c>
      <c r="L242" t="b">
        <f t="shared" si="9"/>
        <v>1</v>
      </c>
      <c r="M242" t="str">
        <f t="shared" si="10"/>
        <v>Serv.40-2</v>
      </c>
      <c r="N242" t="s">
        <v>69</v>
      </c>
      <c r="O242" t="s">
        <v>85</v>
      </c>
      <c r="P242" t="s">
        <v>86</v>
      </c>
      <c r="Q242" t="s">
        <v>96</v>
      </c>
      <c r="R242" t="s">
        <v>96</v>
      </c>
      <c r="AD242" s="91"/>
      <c r="AE242" s="91"/>
      <c r="AF242" s="91"/>
      <c r="AG242" s="91"/>
      <c r="AH242" s="91"/>
      <c r="AI242" s="91"/>
      <c r="AJ242" s="91"/>
      <c r="AK242" s="91"/>
      <c r="AL242" s="91"/>
      <c r="AM242" s="91"/>
      <c r="AN242" s="91"/>
    </row>
    <row r="243" spans="1:40" hidden="1" x14ac:dyDescent="0.3">
      <c r="A243" t="s">
        <v>179</v>
      </c>
      <c r="B243" t="s">
        <v>93</v>
      </c>
      <c r="C243"/>
      <c r="G243" t="s">
        <v>360</v>
      </c>
      <c r="K243" s="88" t="str">
        <f t="shared" si="8"/>
        <v>40-2</v>
      </c>
      <c r="L243" t="b">
        <f t="shared" si="9"/>
        <v>1</v>
      </c>
      <c r="M243" t="str">
        <f t="shared" si="10"/>
        <v>Serv.40-2</v>
      </c>
      <c r="N243" t="s">
        <v>69</v>
      </c>
      <c r="O243" t="s">
        <v>85</v>
      </c>
      <c r="P243" t="s">
        <v>86</v>
      </c>
      <c r="Q243" t="s">
        <v>93</v>
      </c>
      <c r="R243" t="s">
        <v>93</v>
      </c>
      <c r="AD243" s="91"/>
      <c r="AE243" s="91"/>
      <c r="AF243" s="91"/>
      <c r="AG243" s="91"/>
      <c r="AH243" s="91"/>
      <c r="AI243" s="91"/>
      <c r="AJ243" s="91"/>
      <c r="AK243" s="91"/>
      <c r="AL243" s="91"/>
      <c r="AM243" s="91"/>
      <c r="AN243" s="91"/>
    </row>
    <row r="244" spans="1:40" hidden="1" x14ac:dyDescent="0.3">
      <c r="A244" t="s">
        <v>195</v>
      </c>
      <c r="B244" t="s">
        <v>196</v>
      </c>
      <c r="C244"/>
      <c r="G244" t="s">
        <v>371</v>
      </c>
      <c r="K244" s="88" t="str">
        <f t="shared" si="8"/>
        <v>40-2</v>
      </c>
      <c r="L244" t="b">
        <f t="shared" si="9"/>
        <v>1</v>
      </c>
      <c r="M244" t="str">
        <f t="shared" si="10"/>
        <v>Serv.40-2</v>
      </c>
      <c r="N244" t="s">
        <v>69</v>
      </c>
      <c r="O244" t="s">
        <v>601</v>
      </c>
      <c r="P244" t="s">
        <v>86</v>
      </c>
      <c r="Q244" t="s">
        <v>473</v>
      </c>
      <c r="R244" t="s">
        <v>196</v>
      </c>
      <c r="AD244" s="91"/>
      <c r="AE244" s="91"/>
      <c r="AF244" s="91"/>
      <c r="AG244" s="91"/>
      <c r="AH244" s="91"/>
      <c r="AI244" s="91"/>
      <c r="AJ244" s="91"/>
      <c r="AK244" s="91"/>
      <c r="AL244" s="91"/>
      <c r="AM244" s="91"/>
      <c r="AN244" s="91"/>
    </row>
    <row r="245" spans="1:40" hidden="1" x14ac:dyDescent="0.3">
      <c r="A245" t="s">
        <v>201</v>
      </c>
      <c r="B245" t="s">
        <v>202</v>
      </c>
      <c r="C245"/>
      <c r="G245" t="s">
        <v>374</v>
      </c>
      <c r="K245" s="88" t="str">
        <f t="shared" si="8"/>
        <v>40-2</v>
      </c>
      <c r="L245" t="b">
        <f t="shared" si="9"/>
        <v>1</v>
      </c>
      <c r="M245" t="str">
        <f t="shared" si="10"/>
        <v>Serv.40-2</v>
      </c>
      <c r="N245" t="s">
        <v>69</v>
      </c>
      <c r="O245" t="s">
        <v>601</v>
      </c>
      <c r="P245" t="s">
        <v>86</v>
      </c>
      <c r="Q245" t="s">
        <v>460</v>
      </c>
      <c r="R245" t="s">
        <v>202</v>
      </c>
      <c r="AD245" s="91"/>
      <c r="AE245" s="91"/>
      <c r="AF245" s="91"/>
      <c r="AG245" s="91"/>
      <c r="AH245" s="91"/>
      <c r="AI245" s="91"/>
      <c r="AJ245" s="91"/>
      <c r="AK245" s="91"/>
      <c r="AL245" s="91"/>
      <c r="AM245" s="91"/>
      <c r="AN245" s="91"/>
    </row>
    <row r="246" spans="1:40" hidden="1" x14ac:dyDescent="0.3">
      <c r="A246" t="s">
        <v>205</v>
      </c>
      <c r="B246" t="s">
        <v>206</v>
      </c>
      <c r="C246"/>
      <c r="G246" t="s">
        <v>376</v>
      </c>
      <c r="K246" s="88" t="str">
        <f t="shared" si="8"/>
        <v>40-2</v>
      </c>
      <c r="L246" t="b">
        <f t="shared" si="9"/>
        <v>1</v>
      </c>
      <c r="M246" t="str">
        <f t="shared" si="10"/>
        <v>Serv.40-2</v>
      </c>
      <c r="N246" t="s">
        <v>69</v>
      </c>
      <c r="O246" t="s">
        <v>601</v>
      </c>
      <c r="P246" t="s">
        <v>86</v>
      </c>
      <c r="Q246" t="s">
        <v>469</v>
      </c>
      <c r="R246" t="s">
        <v>206</v>
      </c>
      <c r="AD246" s="91"/>
      <c r="AE246" s="91"/>
      <c r="AF246" s="91"/>
      <c r="AG246" s="91"/>
      <c r="AH246" s="91"/>
      <c r="AI246" s="91"/>
      <c r="AJ246" s="91"/>
      <c r="AK246" s="91"/>
      <c r="AL246" s="91"/>
      <c r="AM246" s="91"/>
      <c r="AN246" s="91"/>
    </row>
    <row r="247" spans="1:40" hidden="1" x14ac:dyDescent="0.3">
      <c r="A247" t="s">
        <v>161</v>
      </c>
      <c r="B247" t="s">
        <v>162</v>
      </c>
      <c r="C247"/>
      <c r="G247" t="s">
        <v>346</v>
      </c>
      <c r="K247" s="88" t="str">
        <f t="shared" si="8"/>
        <v>40-3</v>
      </c>
      <c r="L247" t="b">
        <f t="shared" si="9"/>
        <v>1</v>
      </c>
      <c r="M247" t="str">
        <f t="shared" si="10"/>
        <v>Serv.40-3</v>
      </c>
      <c r="N247" t="s">
        <v>69</v>
      </c>
      <c r="O247" t="s">
        <v>106</v>
      </c>
      <c r="P247" t="s">
        <v>107</v>
      </c>
      <c r="Q247" t="s">
        <v>113</v>
      </c>
      <c r="R247" t="s">
        <v>162</v>
      </c>
      <c r="AD247" s="91"/>
      <c r="AE247" s="91"/>
      <c r="AF247" s="91"/>
      <c r="AG247" s="91"/>
      <c r="AH247" s="91"/>
      <c r="AI247" s="91"/>
      <c r="AJ247" s="91"/>
      <c r="AK247" s="91"/>
      <c r="AL247" s="91"/>
      <c r="AM247" s="91"/>
      <c r="AN247" s="91"/>
    </row>
    <row r="248" spans="1:40" hidden="1" x14ac:dyDescent="0.3">
      <c r="A248" t="s">
        <v>163</v>
      </c>
      <c r="B248" t="s">
        <v>112</v>
      </c>
      <c r="C248"/>
      <c r="G248" t="s">
        <v>347</v>
      </c>
      <c r="K248" s="88" t="str">
        <f t="shared" si="8"/>
        <v>40-3</v>
      </c>
      <c r="L248" t="b">
        <f t="shared" si="9"/>
        <v>1</v>
      </c>
      <c r="M248" t="str">
        <f t="shared" si="10"/>
        <v>Serv.40-3</v>
      </c>
      <c r="N248" t="s">
        <v>69</v>
      </c>
      <c r="O248" t="s">
        <v>106</v>
      </c>
      <c r="P248" t="s">
        <v>107</v>
      </c>
      <c r="Q248" t="s">
        <v>112</v>
      </c>
      <c r="R248" t="s">
        <v>112</v>
      </c>
      <c r="AD248" s="91"/>
      <c r="AE248" s="91"/>
      <c r="AF248" s="91"/>
      <c r="AG248" s="91"/>
      <c r="AH248" s="91"/>
      <c r="AI248" s="91"/>
      <c r="AJ248" s="91"/>
      <c r="AK248" s="91"/>
      <c r="AL248" s="91"/>
      <c r="AM248" s="91"/>
      <c r="AN248" s="91"/>
    </row>
    <row r="249" spans="1:40" hidden="1" x14ac:dyDescent="0.3">
      <c r="A249" t="s">
        <v>164</v>
      </c>
      <c r="B249" t="s">
        <v>111</v>
      </c>
      <c r="C249"/>
      <c r="G249" t="s">
        <v>348</v>
      </c>
      <c r="K249" s="88" t="str">
        <f t="shared" si="8"/>
        <v>40-3</v>
      </c>
      <c r="L249" t="b">
        <f t="shared" si="9"/>
        <v>1</v>
      </c>
      <c r="M249" t="str">
        <f t="shared" si="10"/>
        <v>Serv.40-3</v>
      </c>
      <c r="N249" t="s">
        <v>69</v>
      </c>
      <c r="O249" t="s">
        <v>106</v>
      </c>
      <c r="P249" t="s">
        <v>107</v>
      </c>
      <c r="Q249" t="s">
        <v>110</v>
      </c>
      <c r="R249" t="s">
        <v>111</v>
      </c>
      <c r="AD249" s="91"/>
      <c r="AE249" s="91"/>
      <c r="AF249" s="91"/>
      <c r="AG249" s="91"/>
      <c r="AH249" s="91"/>
      <c r="AI249" s="91"/>
      <c r="AJ249" s="91"/>
      <c r="AK249" s="91"/>
      <c r="AL249" s="91"/>
      <c r="AM249" s="91"/>
      <c r="AN249" s="91"/>
    </row>
    <row r="250" spans="1:40" hidden="1" x14ac:dyDescent="0.3">
      <c r="A250" t="s">
        <v>165</v>
      </c>
      <c r="B250" t="s">
        <v>115</v>
      </c>
      <c r="C250"/>
      <c r="G250" t="s">
        <v>349</v>
      </c>
      <c r="K250" s="88" t="str">
        <f t="shared" si="8"/>
        <v>40-3</v>
      </c>
      <c r="L250" t="b">
        <f t="shared" si="9"/>
        <v>1</v>
      </c>
      <c r="M250" t="str">
        <f t="shared" si="10"/>
        <v>Serv.40-3</v>
      </c>
      <c r="N250" t="s">
        <v>69</v>
      </c>
      <c r="O250" t="s">
        <v>106</v>
      </c>
      <c r="P250" t="s">
        <v>107</v>
      </c>
      <c r="Q250" t="s">
        <v>115</v>
      </c>
      <c r="R250" t="s">
        <v>115</v>
      </c>
      <c r="AD250" s="91"/>
      <c r="AE250" s="91"/>
      <c r="AF250" s="91"/>
      <c r="AG250" s="91"/>
      <c r="AH250" s="91"/>
      <c r="AI250" s="91"/>
      <c r="AJ250" s="91"/>
      <c r="AK250" s="91"/>
      <c r="AL250" s="91"/>
      <c r="AM250" s="91"/>
      <c r="AN250" s="91"/>
    </row>
    <row r="251" spans="1:40" hidden="1" x14ac:dyDescent="0.3">
      <c r="A251" t="s">
        <v>166</v>
      </c>
      <c r="B251" t="s">
        <v>167</v>
      </c>
      <c r="C251"/>
      <c r="G251" t="s">
        <v>350</v>
      </c>
      <c r="K251" s="88" t="str">
        <f t="shared" si="8"/>
        <v>40-3</v>
      </c>
      <c r="L251" t="b">
        <f t="shared" si="9"/>
        <v>1</v>
      </c>
      <c r="M251" t="str">
        <f t="shared" si="10"/>
        <v>Serv.40-3</v>
      </c>
      <c r="N251" t="s">
        <v>69</v>
      </c>
      <c r="O251" t="s">
        <v>106</v>
      </c>
      <c r="P251" t="s">
        <v>107</v>
      </c>
      <c r="Q251" t="s">
        <v>108</v>
      </c>
      <c r="R251" t="s">
        <v>167</v>
      </c>
      <c r="AD251" s="91"/>
      <c r="AE251" s="91"/>
      <c r="AF251" s="91"/>
      <c r="AG251" s="91"/>
      <c r="AH251" s="91"/>
      <c r="AI251" s="91"/>
      <c r="AJ251" s="91"/>
      <c r="AK251" s="91"/>
      <c r="AL251" s="91"/>
      <c r="AM251" s="91"/>
      <c r="AN251" s="91"/>
    </row>
    <row r="252" spans="1:40" hidden="1" x14ac:dyDescent="0.3">
      <c r="A252" t="s">
        <v>197</v>
      </c>
      <c r="B252" t="s">
        <v>198</v>
      </c>
      <c r="C252"/>
      <c r="G252" t="s">
        <v>372</v>
      </c>
      <c r="K252" s="88" t="str">
        <f t="shared" si="8"/>
        <v>40-3</v>
      </c>
      <c r="L252" t="b">
        <f t="shared" si="9"/>
        <v>1</v>
      </c>
      <c r="M252" t="str">
        <f t="shared" si="10"/>
        <v>Serv.40-3</v>
      </c>
      <c r="N252" t="s">
        <v>69</v>
      </c>
      <c r="O252" t="s">
        <v>601</v>
      </c>
      <c r="P252" t="s">
        <v>107</v>
      </c>
      <c r="Q252" t="s">
        <v>475</v>
      </c>
      <c r="R252" t="s">
        <v>198</v>
      </c>
      <c r="AD252" s="91"/>
      <c r="AE252" s="91"/>
      <c r="AF252" s="91"/>
      <c r="AG252" s="91"/>
      <c r="AH252" s="91"/>
      <c r="AI252" s="91"/>
      <c r="AJ252" s="91"/>
      <c r="AK252" s="91"/>
      <c r="AL252" s="91"/>
      <c r="AM252" s="91"/>
      <c r="AN252" s="91"/>
    </row>
    <row r="253" spans="1:40" hidden="1" x14ac:dyDescent="0.3">
      <c r="A253" t="s">
        <v>203</v>
      </c>
      <c r="B253" t="s">
        <v>204</v>
      </c>
      <c r="C253"/>
      <c r="G253" t="s">
        <v>375</v>
      </c>
      <c r="K253" s="88" t="str">
        <f t="shared" si="8"/>
        <v>40-3</v>
      </c>
      <c r="L253" t="b">
        <f t="shared" si="9"/>
        <v>1</v>
      </c>
      <c r="M253" t="str">
        <f t="shared" si="10"/>
        <v>Serv.40-3</v>
      </c>
      <c r="N253" t="s">
        <v>69</v>
      </c>
      <c r="O253" t="s">
        <v>601</v>
      </c>
      <c r="P253" t="s">
        <v>107</v>
      </c>
      <c r="Q253" t="s">
        <v>462</v>
      </c>
      <c r="R253" t="s">
        <v>204</v>
      </c>
      <c r="AD253" s="91"/>
      <c r="AE253" s="91"/>
      <c r="AF253" s="91"/>
      <c r="AG253" s="91"/>
      <c r="AH253" s="91"/>
      <c r="AI253" s="91"/>
      <c r="AJ253" s="91"/>
      <c r="AK253" s="91"/>
      <c r="AL253" s="91"/>
      <c r="AM253" s="91"/>
      <c r="AN253" s="91"/>
    </row>
    <row r="254" spans="1:40" hidden="1" x14ac:dyDescent="0.3">
      <c r="A254" t="s">
        <v>207</v>
      </c>
      <c r="B254" t="s">
        <v>208</v>
      </c>
      <c r="C254"/>
      <c r="G254" t="s">
        <v>377</v>
      </c>
      <c r="K254" s="88" t="str">
        <f t="shared" si="8"/>
        <v>40-3</v>
      </c>
      <c r="L254" t="b">
        <f t="shared" si="9"/>
        <v>1</v>
      </c>
      <c r="M254" t="str">
        <f t="shared" si="10"/>
        <v>Serv.40-3</v>
      </c>
      <c r="N254" t="s">
        <v>69</v>
      </c>
      <c r="O254" t="s">
        <v>601</v>
      </c>
      <c r="P254" t="s">
        <v>107</v>
      </c>
      <c r="Q254" t="s">
        <v>471</v>
      </c>
      <c r="R254" t="s">
        <v>208</v>
      </c>
      <c r="AD254" s="91"/>
      <c r="AE254" s="91"/>
      <c r="AF254" s="91"/>
      <c r="AG254" s="91"/>
      <c r="AH254" s="91"/>
      <c r="AI254" s="91"/>
      <c r="AJ254" s="91"/>
      <c r="AK254" s="91"/>
      <c r="AL254" s="91"/>
      <c r="AM254" s="91"/>
      <c r="AN254" s="91"/>
    </row>
    <row r="255" spans="1:40" hidden="1" x14ac:dyDescent="0.3">
      <c r="A255" t="s">
        <v>180</v>
      </c>
      <c r="B255" t="s">
        <v>72</v>
      </c>
      <c r="C255"/>
      <c r="G255" t="s">
        <v>361</v>
      </c>
      <c r="K255" s="88" t="str">
        <f t="shared" si="8"/>
        <v>40-4</v>
      </c>
      <c r="L255" t="b">
        <f t="shared" si="9"/>
        <v>1</v>
      </c>
      <c r="M255" t="str">
        <f t="shared" si="10"/>
        <v>Serv.40-4</v>
      </c>
      <c r="N255" t="s">
        <v>69</v>
      </c>
      <c r="O255" t="s">
        <v>70</v>
      </c>
      <c r="P255" t="s">
        <v>71</v>
      </c>
      <c r="Q255" t="s">
        <v>72</v>
      </c>
      <c r="R255" t="s">
        <v>72</v>
      </c>
      <c r="AD255" s="91"/>
      <c r="AE255" s="91"/>
      <c r="AF255" s="91"/>
      <c r="AG255" s="91"/>
      <c r="AH255" s="91"/>
      <c r="AI255" s="91"/>
      <c r="AJ255" s="91"/>
      <c r="AK255" s="91"/>
      <c r="AL255" s="91"/>
      <c r="AM255" s="91"/>
      <c r="AN255" s="91"/>
    </row>
    <row r="256" spans="1:40" hidden="1" x14ac:dyDescent="0.3">
      <c r="A256" t="s">
        <v>181</v>
      </c>
      <c r="B256" t="s">
        <v>182</v>
      </c>
      <c r="C256"/>
      <c r="G256" t="s">
        <v>362</v>
      </c>
      <c r="K256" s="88" t="str">
        <f t="shared" si="8"/>
        <v>40-4</v>
      </c>
      <c r="L256" t="b">
        <f t="shared" si="9"/>
        <v>1</v>
      </c>
      <c r="M256" t="str">
        <f t="shared" si="10"/>
        <v>Serv.40-4</v>
      </c>
      <c r="N256" t="s">
        <v>69</v>
      </c>
      <c r="O256" t="s">
        <v>70</v>
      </c>
      <c r="P256" t="s">
        <v>71</v>
      </c>
      <c r="Q256" t="s">
        <v>81</v>
      </c>
      <c r="R256" t="s">
        <v>182</v>
      </c>
      <c r="AD256" s="91"/>
      <c r="AE256" s="91"/>
      <c r="AF256" s="91"/>
      <c r="AG256" s="91"/>
      <c r="AH256" s="91"/>
      <c r="AI256" s="91"/>
      <c r="AJ256" s="91"/>
      <c r="AK256" s="91"/>
      <c r="AL256" s="91"/>
      <c r="AM256" s="91"/>
      <c r="AN256" s="91"/>
    </row>
    <row r="257" spans="1:40" hidden="1" x14ac:dyDescent="0.3">
      <c r="A257" t="s">
        <v>183</v>
      </c>
      <c r="B257" t="s">
        <v>76</v>
      </c>
      <c r="C257"/>
      <c r="G257" t="s">
        <v>363</v>
      </c>
      <c r="K257" s="88" t="str">
        <f t="shared" si="8"/>
        <v>40-4</v>
      </c>
      <c r="L257" t="b">
        <f t="shared" si="9"/>
        <v>1</v>
      </c>
      <c r="M257" t="str">
        <f t="shared" si="10"/>
        <v>Serv.40-4</v>
      </c>
      <c r="N257" t="s">
        <v>69</v>
      </c>
      <c r="O257" t="s">
        <v>70</v>
      </c>
      <c r="P257" t="s">
        <v>71</v>
      </c>
      <c r="Q257" t="s">
        <v>76</v>
      </c>
      <c r="R257" t="s">
        <v>76</v>
      </c>
      <c r="AD257" s="91"/>
      <c r="AE257" s="91"/>
      <c r="AF257" s="91"/>
      <c r="AG257" s="91"/>
      <c r="AH257" s="91"/>
      <c r="AI257" s="91"/>
      <c r="AJ257" s="91"/>
      <c r="AK257" s="91"/>
      <c r="AL257" s="91"/>
      <c r="AM257" s="91"/>
      <c r="AN257" s="91"/>
    </row>
    <row r="258" spans="1:40" hidden="1" x14ac:dyDescent="0.3">
      <c r="A258" t="s">
        <v>184</v>
      </c>
      <c r="B258" t="s">
        <v>80</v>
      </c>
      <c r="C258"/>
      <c r="G258" t="s">
        <v>364</v>
      </c>
      <c r="K258" s="88" t="str">
        <f t="shared" si="8"/>
        <v>40-4</v>
      </c>
      <c r="L258" t="b">
        <f t="shared" si="9"/>
        <v>1</v>
      </c>
      <c r="M258" t="str">
        <f t="shared" si="10"/>
        <v>Serv.40-4</v>
      </c>
      <c r="N258" t="s">
        <v>69</v>
      </c>
      <c r="O258" t="s">
        <v>70</v>
      </c>
      <c r="P258" t="s">
        <v>71</v>
      </c>
      <c r="Q258" t="s">
        <v>79</v>
      </c>
      <c r="R258" t="s">
        <v>80</v>
      </c>
      <c r="AD258" s="91"/>
      <c r="AE258" s="91"/>
      <c r="AF258" s="91"/>
      <c r="AG258" s="91"/>
      <c r="AH258" s="91"/>
      <c r="AI258" s="91"/>
      <c r="AJ258" s="91"/>
      <c r="AK258" s="91"/>
      <c r="AL258" s="91"/>
      <c r="AM258" s="91"/>
      <c r="AN258" s="91"/>
    </row>
    <row r="259" spans="1:40" hidden="1" x14ac:dyDescent="0.3">
      <c r="A259" t="s">
        <v>185</v>
      </c>
      <c r="B259" t="s">
        <v>74</v>
      </c>
      <c r="C259"/>
      <c r="G259" t="s">
        <v>365</v>
      </c>
      <c r="K259" s="88" t="str">
        <f t="shared" si="8"/>
        <v>40-4</v>
      </c>
      <c r="L259" t="b">
        <f t="shared" si="9"/>
        <v>1</v>
      </c>
      <c r="M259" t="str">
        <f t="shared" si="10"/>
        <v>Serv.40-4</v>
      </c>
      <c r="N259" t="s">
        <v>69</v>
      </c>
      <c r="O259" t="s">
        <v>70</v>
      </c>
      <c r="P259" t="s">
        <v>71</v>
      </c>
      <c r="Q259" t="s">
        <v>74</v>
      </c>
      <c r="R259" t="s">
        <v>74</v>
      </c>
      <c r="AD259" s="91"/>
      <c r="AE259" s="91"/>
      <c r="AF259" s="91"/>
      <c r="AG259" s="91"/>
      <c r="AH259" s="91"/>
      <c r="AI259" s="91"/>
      <c r="AJ259" s="91"/>
      <c r="AK259" s="91"/>
      <c r="AL259" s="91"/>
      <c r="AM259" s="91"/>
      <c r="AN259" s="91"/>
    </row>
    <row r="260" spans="1:40" hidden="1" x14ac:dyDescent="0.3">
      <c r="A260" t="s">
        <v>186</v>
      </c>
      <c r="B260" t="s">
        <v>187</v>
      </c>
      <c r="C260"/>
      <c r="G260" t="s">
        <v>366</v>
      </c>
      <c r="K260" s="88" t="str">
        <f t="shared" si="8"/>
        <v>40-4</v>
      </c>
      <c r="L260" t="b">
        <f t="shared" si="9"/>
        <v>1</v>
      </c>
      <c r="M260" t="str">
        <f t="shared" si="10"/>
        <v>Serv.40-4</v>
      </c>
      <c r="N260" t="s">
        <v>69</v>
      </c>
      <c r="O260" t="s">
        <v>70</v>
      </c>
      <c r="P260" t="s">
        <v>71</v>
      </c>
      <c r="Q260" t="s">
        <v>83</v>
      </c>
      <c r="R260" t="s">
        <v>187</v>
      </c>
      <c r="AD260" s="91"/>
      <c r="AE260" s="91"/>
      <c r="AF260" s="91"/>
      <c r="AG260" s="91"/>
      <c r="AH260" s="91"/>
      <c r="AI260" s="91"/>
      <c r="AJ260" s="91"/>
      <c r="AK260" s="91"/>
      <c r="AL260" s="91"/>
      <c r="AM260" s="91"/>
      <c r="AN260" s="91"/>
    </row>
    <row r="261" spans="1:40" hidden="1" x14ac:dyDescent="0.3">
      <c r="A261" t="s">
        <v>188</v>
      </c>
      <c r="B261" t="s">
        <v>78</v>
      </c>
      <c r="C261"/>
      <c r="G261" t="s">
        <v>367</v>
      </c>
      <c r="K261" s="88" t="str">
        <f t="shared" si="8"/>
        <v>40-4</v>
      </c>
      <c r="L261" t="b">
        <f t="shared" si="9"/>
        <v>1</v>
      </c>
      <c r="M261" t="str">
        <f t="shared" si="10"/>
        <v>Serv.40-4</v>
      </c>
      <c r="N261" t="s">
        <v>69</v>
      </c>
      <c r="O261" t="s">
        <v>70</v>
      </c>
      <c r="P261" t="s">
        <v>71</v>
      </c>
      <c r="Q261" t="s">
        <v>78</v>
      </c>
      <c r="R261" t="s">
        <v>78</v>
      </c>
      <c r="AD261" s="91"/>
      <c r="AE261" s="91"/>
      <c r="AF261" s="91"/>
      <c r="AG261" s="91"/>
      <c r="AH261" s="91"/>
      <c r="AI261" s="91"/>
      <c r="AJ261" s="91"/>
      <c r="AK261" s="91"/>
      <c r="AL261" s="91"/>
      <c r="AM261" s="91"/>
      <c r="AN261" s="91"/>
    </row>
    <row r="262" spans="1:40" hidden="1" x14ac:dyDescent="0.3">
      <c r="A262" t="s">
        <v>189</v>
      </c>
      <c r="B262" t="s">
        <v>190</v>
      </c>
      <c r="C262"/>
      <c r="G262" t="s">
        <v>368</v>
      </c>
      <c r="K262" s="88" t="str">
        <f t="shared" si="8"/>
        <v>40-4</v>
      </c>
      <c r="L262" t="b">
        <f t="shared" si="9"/>
        <v>1</v>
      </c>
      <c r="M262" t="str">
        <f t="shared" si="10"/>
        <v>Serv.40-4</v>
      </c>
      <c r="N262" t="s">
        <v>69</v>
      </c>
      <c r="O262" t="s">
        <v>601</v>
      </c>
      <c r="P262" t="s">
        <v>71</v>
      </c>
      <c r="Q262" t="s">
        <v>481</v>
      </c>
      <c r="R262" t="s">
        <v>190</v>
      </c>
      <c r="AD262" s="91"/>
      <c r="AE262" s="91"/>
      <c r="AF262" s="91"/>
      <c r="AG262" s="91"/>
      <c r="AH262" s="91"/>
      <c r="AI262" s="91"/>
      <c r="AJ262" s="91"/>
      <c r="AK262" s="91"/>
      <c r="AL262" s="91"/>
      <c r="AM262" s="91"/>
      <c r="AN262" s="91"/>
    </row>
    <row r="263" spans="1:40" hidden="1" x14ac:dyDescent="0.3">
      <c r="A263" t="s">
        <v>193</v>
      </c>
      <c r="B263" t="s">
        <v>194</v>
      </c>
      <c r="C263"/>
      <c r="G263" t="s">
        <v>370</v>
      </c>
      <c r="K263" s="88" t="str">
        <f t="shared" si="8"/>
        <v>40-4</v>
      </c>
      <c r="L263" t="b">
        <f t="shared" si="9"/>
        <v>1</v>
      </c>
      <c r="M263" t="str">
        <f t="shared" si="10"/>
        <v>Serv.40-4</v>
      </c>
      <c r="N263" t="s">
        <v>69</v>
      </c>
      <c r="O263" t="s">
        <v>601</v>
      </c>
      <c r="P263" t="s">
        <v>71</v>
      </c>
      <c r="Q263" t="s">
        <v>477</v>
      </c>
      <c r="R263" t="s">
        <v>194</v>
      </c>
      <c r="AD263" s="91"/>
      <c r="AE263" s="91"/>
      <c r="AF263" s="91"/>
      <c r="AG263" s="91"/>
      <c r="AH263" s="91"/>
      <c r="AI263" s="91"/>
      <c r="AJ263" s="91"/>
      <c r="AK263" s="91"/>
      <c r="AL263" s="91"/>
      <c r="AM263" s="91"/>
      <c r="AN263" s="91"/>
    </row>
    <row r="264" spans="1:40" hidden="1" x14ac:dyDescent="0.3">
      <c r="A264" t="s">
        <v>199</v>
      </c>
      <c r="B264" t="s">
        <v>200</v>
      </c>
      <c r="C264"/>
      <c r="G264" t="s">
        <v>373</v>
      </c>
      <c r="K264" s="88" t="str">
        <f t="shared" ref="K264:K295" si="11">P264</f>
        <v>40-4</v>
      </c>
      <c r="L264" t="b">
        <f t="shared" ref="L264:L295" si="12">B264=R264</f>
        <v>1</v>
      </c>
      <c r="M264" t="str">
        <f t="shared" ref="M264:M295" si="13">CONCATENATE("Serv.",K264)</f>
        <v>Serv.40-4</v>
      </c>
      <c r="N264" t="s">
        <v>69</v>
      </c>
      <c r="O264" t="s">
        <v>601</v>
      </c>
      <c r="P264" t="s">
        <v>71</v>
      </c>
      <c r="Q264" t="s">
        <v>464</v>
      </c>
      <c r="R264" t="s">
        <v>200</v>
      </c>
      <c r="AD264" s="91"/>
      <c r="AE264" s="91"/>
      <c r="AF264" s="91"/>
      <c r="AG264" s="91"/>
      <c r="AH264" s="91"/>
      <c r="AI264" s="91"/>
      <c r="AJ264" s="91"/>
      <c r="AK264" s="91"/>
      <c r="AL264" s="91"/>
      <c r="AM264" s="91"/>
      <c r="AN264" s="91"/>
    </row>
    <row r="265" spans="1:40" hidden="1" x14ac:dyDescent="0.3">
      <c r="A265" t="s">
        <v>154</v>
      </c>
      <c r="B265" t="s">
        <v>155</v>
      </c>
      <c r="C265"/>
      <c r="G265" t="s">
        <v>342</v>
      </c>
      <c r="K265" s="88" t="str">
        <f t="shared" si="11"/>
        <v>40-5</v>
      </c>
      <c r="L265" t="b">
        <f t="shared" si="12"/>
        <v>1</v>
      </c>
      <c r="M265" t="str">
        <f t="shared" si="13"/>
        <v>Serv.40-5</v>
      </c>
      <c r="N265" t="s">
        <v>69</v>
      </c>
      <c r="O265" t="s">
        <v>116</v>
      </c>
      <c r="P265" t="s">
        <v>128</v>
      </c>
      <c r="Q265" t="s">
        <v>129</v>
      </c>
      <c r="R265" t="s">
        <v>155</v>
      </c>
      <c r="AD265" s="91"/>
      <c r="AE265" s="91"/>
      <c r="AF265" s="91"/>
      <c r="AG265" s="91"/>
      <c r="AH265" s="91"/>
      <c r="AI265" s="91"/>
      <c r="AJ265" s="91"/>
      <c r="AK265" s="91"/>
      <c r="AL265" s="91"/>
      <c r="AM265" s="91"/>
      <c r="AN265" s="91"/>
    </row>
    <row r="266" spans="1:40" hidden="1" x14ac:dyDescent="0.3">
      <c r="A266" t="s">
        <v>211</v>
      </c>
      <c r="B266" t="s">
        <v>212</v>
      </c>
      <c r="C266"/>
      <c r="G266" t="s">
        <v>379</v>
      </c>
      <c r="K266" s="88" t="str">
        <f t="shared" si="11"/>
        <v>40-6</v>
      </c>
      <c r="L266" t="b">
        <f t="shared" si="12"/>
        <v>1</v>
      </c>
      <c r="M266" t="str">
        <f t="shared" si="13"/>
        <v>Serv.40-6</v>
      </c>
      <c r="N266" t="s">
        <v>69</v>
      </c>
      <c r="O266" t="s">
        <v>602</v>
      </c>
      <c r="P266" t="s">
        <v>483</v>
      </c>
      <c r="Q266" t="s">
        <v>484</v>
      </c>
      <c r="R266" t="s">
        <v>212</v>
      </c>
      <c r="AD266" s="91"/>
      <c r="AE266" s="91"/>
      <c r="AF266" s="91"/>
      <c r="AG266" s="91"/>
      <c r="AH266" s="91"/>
      <c r="AI266" s="91"/>
      <c r="AJ266" s="91"/>
      <c r="AK266" s="91"/>
      <c r="AL266" s="91"/>
      <c r="AM266" s="91"/>
      <c r="AN266" s="91"/>
    </row>
    <row r="267" spans="1:40" hidden="1" x14ac:dyDescent="0.3">
      <c r="A267" t="s">
        <v>271</v>
      </c>
      <c r="B267" t="s">
        <v>272</v>
      </c>
      <c r="C267"/>
      <c r="G267" t="s">
        <v>412</v>
      </c>
      <c r="K267" s="88" t="str">
        <f t="shared" si="11"/>
        <v>50</v>
      </c>
      <c r="L267" t="b">
        <f t="shared" si="12"/>
        <v>1</v>
      </c>
      <c r="M267" t="str">
        <f t="shared" si="13"/>
        <v>Serv.50</v>
      </c>
      <c r="N267" t="s">
        <v>592</v>
      </c>
      <c r="O267" t="s">
        <v>607</v>
      </c>
      <c r="P267" t="s">
        <v>561</v>
      </c>
      <c r="Q267" t="s">
        <v>576</v>
      </c>
      <c r="R267" t="s">
        <v>272</v>
      </c>
      <c r="AD267" s="91"/>
      <c r="AE267" s="91"/>
      <c r="AF267" s="91"/>
      <c r="AG267" s="91"/>
      <c r="AH267" s="91"/>
      <c r="AI267" s="91"/>
      <c r="AJ267" s="91"/>
      <c r="AK267" s="91"/>
      <c r="AL267" s="91"/>
      <c r="AM267" s="91"/>
      <c r="AN267" s="91"/>
    </row>
    <row r="268" spans="1:40" hidden="1" x14ac:dyDescent="0.3">
      <c r="A268" t="s">
        <v>273</v>
      </c>
      <c r="B268" t="s">
        <v>223</v>
      </c>
      <c r="C268"/>
      <c r="G268" t="s">
        <v>413</v>
      </c>
      <c r="K268" s="88" t="str">
        <f t="shared" si="11"/>
        <v>50</v>
      </c>
      <c r="L268" t="b">
        <f t="shared" si="12"/>
        <v>1</v>
      </c>
      <c r="M268" t="str">
        <f t="shared" si="13"/>
        <v>Serv.50</v>
      </c>
      <c r="N268" t="s">
        <v>592</v>
      </c>
      <c r="O268" t="s">
        <v>607</v>
      </c>
      <c r="P268" t="s">
        <v>561</v>
      </c>
      <c r="Q268" t="s">
        <v>48</v>
      </c>
      <c r="R268" t="s">
        <v>223</v>
      </c>
      <c r="AD268" s="91"/>
      <c r="AE268" s="91"/>
      <c r="AF268" s="91"/>
      <c r="AG268" s="91"/>
      <c r="AH268" s="91"/>
      <c r="AI268" s="91"/>
      <c r="AJ268" s="91"/>
      <c r="AK268" s="91"/>
      <c r="AL268" s="91"/>
      <c r="AM268" s="91"/>
      <c r="AN268" s="91"/>
    </row>
    <row r="269" spans="1:40" hidden="1" x14ac:dyDescent="0.3">
      <c r="A269" t="s">
        <v>274</v>
      </c>
      <c r="B269" t="s">
        <v>275</v>
      </c>
      <c r="C269"/>
      <c r="G269" t="s">
        <v>414</v>
      </c>
      <c r="K269" s="88" t="str">
        <f t="shared" si="11"/>
        <v>50</v>
      </c>
      <c r="L269" t="b">
        <f t="shared" si="12"/>
        <v>1</v>
      </c>
      <c r="M269" t="str">
        <f t="shared" si="13"/>
        <v>Serv.50</v>
      </c>
      <c r="N269" t="s">
        <v>592</v>
      </c>
      <c r="O269" t="s">
        <v>607</v>
      </c>
      <c r="P269" t="s">
        <v>561</v>
      </c>
      <c r="Q269" t="s">
        <v>572</v>
      </c>
      <c r="R269" t="s">
        <v>275</v>
      </c>
      <c r="AD269" s="91"/>
      <c r="AE269" s="91"/>
      <c r="AF269" s="91"/>
      <c r="AG269" s="91"/>
      <c r="AH269" s="91"/>
      <c r="AI269" s="91"/>
      <c r="AJ269" s="91"/>
      <c r="AK269" s="91"/>
      <c r="AL269" s="91"/>
      <c r="AM269" s="91"/>
      <c r="AN269" s="91"/>
    </row>
    <row r="270" spans="1:40" hidden="1" x14ac:dyDescent="0.3">
      <c r="A270" t="s">
        <v>276</v>
      </c>
      <c r="B270" t="s">
        <v>277</v>
      </c>
      <c r="C270"/>
      <c r="G270" t="s">
        <v>415</v>
      </c>
      <c r="K270" s="88" t="str">
        <f t="shared" si="11"/>
        <v>50</v>
      </c>
      <c r="L270" t="b">
        <f t="shared" si="12"/>
        <v>1</v>
      </c>
      <c r="M270" t="str">
        <f t="shared" si="13"/>
        <v>Serv.50</v>
      </c>
      <c r="N270" t="s">
        <v>592</v>
      </c>
      <c r="O270" t="s">
        <v>607</v>
      </c>
      <c r="P270" t="s">
        <v>561</v>
      </c>
      <c r="Q270" t="s">
        <v>574</v>
      </c>
      <c r="R270" t="s">
        <v>277</v>
      </c>
      <c r="AD270" s="91"/>
      <c r="AE270" s="91"/>
      <c r="AF270" s="91"/>
      <c r="AG270" s="91"/>
      <c r="AH270" s="91"/>
      <c r="AI270" s="91"/>
      <c r="AJ270" s="91"/>
      <c r="AK270" s="91"/>
      <c r="AL270" s="91"/>
      <c r="AM270" s="91"/>
      <c r="AN270" s="91"/>
    </row>
    <row r="271" spans="1:40" hidden="1" x14ac:dyDescent="0.3">
      <c r="A271" t="s">
        <v>278</v>
      </c>
      <c r="B271" t="s">
        <v>279</v>
      </c>
      <c r="C271"/>
      <c r="G271" t="s">
        <v>416</v>
      </c>
      <c r="K271" s="88" t="str">
        <f t="shared" si="11"/>
        <v>50</v>
      </c>
      <c r="L271" t="b">
        <f t="shared" si="12"/>
        <v>1</v>
      </c>
      <c r="M271" t="str">
        <f t="shared" si="13"/>
        <v>Serv.50</v>
      </c>
      <c r="N271" t="s">
        <v>592</v>
      </c>
      <c r="O271" t="s">
        <v>607</v>
      </c>
      <c r="P271" t="s">
        <v>561</v>
      </c>
      <c r="Q271" t="s">
        <v>577</v>
      </c>
      <c r="R271" t="s">
        <v>279</v>
      </c>
      <c r="AD271" s="91"/>
      <c r="AE271" s="91"/>
      <c r="AF271" s="91"/>
      <c r="AG271" s="91"/>
      <c r="AH271" s="91"/>
      <c r="AI271" s="91"/>
      <c r="AJ271" s="91"/>
      <c r="AK271" s="91"/>
      <c r="AL271" s="91"/>
      <c r="AM271" s="91"/>
      <c r="AN271" s="91"/>
    </row>
    <row r="272" spans="1:40" hidden="1" x14ac:dyDescent="0.3">
      <c r="A272" t="s">
        <v>280</v>
      </c>
      <c r="B272" t="s">
        <v>281</v>
      </c>
      <c r="C272"/>
      <c r="G272" t="s">
        <v>417</v>
      </c>
      <c r="K272" s="88" t="str">
        <f t="shared" si="11"/>
        <v>50</v>
      </c>
      <c r="L272" t="b">
        <f t="shared" si="12"/>
        <v>1</v>
      </c>
      <c r="M272" t="str">
        <f t="shared" si="13"/>
        <v>Serv.50</v>
      </c>
      <c r="N272" t="s">
        <v>592</v>
      </c>
      <c r="O272" t="s">
        <v>607</v>
      </c>
      <c r="P272" t="s">
        <v>561</v>
      </c>
      <c r="Q272" t="s">
        <v>579</v>
      </c>
      <c r="R272" t="s">
        <v>281</v>
      </c>
      <c r="AD272" s="91"/>
      <c r="AE272" s="91"/>
      <c r="AF272" s="91"/>
      <c r="AG272" s="91"/>
      <c r="AH272" s="91"/>
      <c r="AI272" s="91"/>
      <c r="AJ272" s="91"/>
      <c r="AK272" s="91"/>
      <c r="AL272" s="91"/>
      <c r="AM272" s="91"/>
      <c r="AN272" s="91"/>
    </row>
    <row r="273" spans="1:40" hidden="1" x14ac:dyDescent="0.3">
      <c r="A273" t="s">
        <v>282</v>
      </c>
      <c r="B273" t="s">
        <v>283</v>
      </c>
      <c r="C273"/>
      <c r="G273" t="s">
        <v>418</v>
      </c>
      <c r="K273" s="88" t="str">
        <f t="shared" si="11"/>
        <v>50</v>
      </c>
      <c r="L273" t="b">
        <f t="shared" si="12"/>
        <v>1</v>
      </c>
      <c r="M273" t="str">
        <f t="shared" si="13"/>
        <v>Serv.50</v>
      </c>
      <c r="N273" t="s">
        <v>592</v>
      </c>
      <c r="O273" t="s">
        <v>607</v>
      </c>
      <c r="P273" t="s">
        <v>561</v>
      </c>
      <c r="Q273" t="s">
        <v>569</v>
      </c>
      <c r="R273" t="s">
        <v>283</v>
      </c>
      <c r="AD273" s="91"/>
      <c r="AE273" s="91"/>
      <c r="AF273" s="91"/>
      <c r="AG273" s="91"/>
      <c r="AH273" s="91"/>
      <c r="AI273" s="91"/>
      <c r="AJ273" s="91"/>
      <c r="AK273" s="91"/>
      <c r="AL273" s="91"/>
      <c r="AM273" s="91"/>
      <c r="AN273" s="91"/>
    </row>
    <row r="274" spans="1:40" hidden="1" x14ac:dyDescent="0.3">
      <c r="A274" t="s">
        <v>284</v>
      </c>
      <c r="B274" t="s">
        <v>285</v>
      </c>
      <c r="C274"/>
      <c r="G274" t="s">
        <v>419</v>
      </c>
      <c r="K274" s="88" t="str">
        <f t="shared" si="11"/>
        <v>50</v>
      </c>
      <c r="L274" t="b">
        <f t="shared" si="12"/>
        <v>1</v>
      </c>
      <c r="M274" t="str">
        <f t="shared" si="13"/>
        <v>Serv.50</v>
      </c>
      <c r="N274" t="s">
        <v>592</v>
      </c>
      <c r="O274" t="s">
        <v>607</v>
      </c>
      <c r="P274" t="s">
        <v>561</v>
      </c>
      <c r="Q274" t="s">
        <v>569</v>
      </c>
      <c r="R274" t="s">
        <v>285</v>
      </c>
      <c r="AD274" s="91"/>
      <c r="AE274" s="91"/>
      <c r="AF274" s="91"/>
      <c r="AG274" s="91"/>
      <c r="AH274" s="91"/>
      <c r="AI274" s="91"/>
      <c r="AJ274" s="91"/>
      <c r="AK274" s="91"/>
      <c r="AL274" s="91"/>
      <c r="AM274" s="91"/>
      <c r="AN274" s="91"/>
    </row>
    <row r="275" spans="1:40" hidden="1" x14ac:dyDescent="0.3">
      <c r="A275" t="s">
        <v>286</v>
      </c>
      <c r="B275" t="s">
        <v>287</v>
      </c>
      <c r="C275"/>
      <c r="G275" t="s">
        <v>420</v>
      </c>
      <c r="K275" s="88">
        <f t="shared" si="11"/>
        <v>50</v>
      </c>
      <c r="L275" t="b">
        <f t="shared" si="12"/>
        <v>1</v>
      </c>
      <c r="M275" t="str">
        <f t="shared" si="13"/>
        <v>Serv.50</v>
      </c>
      <c r="N275" t="s">
        <v>592</v>
      </c>
      <c r="O275" t="s">
        <v>608</v>
      </c>
      <c r="P275">
        <v>50</v>
      </c>
      <c r="Q275" t="s">
        <v>547</v>
      </c>
      <c r="R275" t="s">
        <v>287</v>
      </c>
      <c r="AD275" s="91"/>
      <c r="AE275" s="91"/>
      <c r="AF275" s="91"/>
      <c r="AG275" s="91"/>
      <c r="AH275" s="91"/>
      <c r="AI275" s="91"/>
      <c r="AJ275" s="91"/>
      <c r="AK275" s="91"/>
      <c r="AL275" s="91"/>
      <c r="AM275" s="91"/>
      <c r="AN275" s="91"/>
    </row>
    <row r="276" spans="1:40" ht="15" hidden="1" customHeight="1" x14ac:dyDescent="0.3">
      <c r="A276" t="s">
        <v>288</v>
      </c>
      <c r="B276" t="s">
        <v>289</v>
      </c>
      <c r="C276"/>
      <c r="G276" t="s">
        <v>421</v>
      </c>
      <c r="K276" s="88" t="str">
        <f t="shared" si="11"/>
        <v>50</v>
      </c>
      <c r="L276" t="b">
        <f t="shared" si="12"/>
        <v>1</v>
      </c>
      <c r="M276" t="str">
        <f t="shared" si="13"/>
        <v>Serv.50</v>
      </c>
      <c r="N276" t="s">
        <v>592</v>
      </c>
      <c r="O276" t="s">
        <v>608</v>
      </c>
      <c r="P276" t="s">
        <v>561</v>
      </c>
      <c r="Q276" t="s">
        <v>562</v>
      </c>
      <c r="R276" t="s">
        <v>289</v>
      </c>
      <c r="AD276" s="91"/>
      <c r="AE276" s="91"/>
      <c r="AF276" s="91"/>
      <c r="AG276" s="91"/>
      <c r="AH276" s="91"/>
      <c r="AI276" s="91"/>
      <c r="AJ276" s="91"/>
      <c r="AK276" s="91"/>
      <c r="AL276" s="91"/>
      <c r="AM276" s="91"/>
      <c r="AN276" s="91"/>
    </row>
    <row r="277" spans="1:40" hidden="1" x14ac:dyDescent="0.3">
      <c r="A277" t="s">
        <v>292</v>
      </c>
      <c r="B277" t="s">
        <v>293</v>
      </c>
      <c r="C277"/>
      <c r="G277" t="s">
        <v>423</v>
      </c>
      <c r="K277" s="88">
        <f t="shared" si="11"/>
        <v>50</v>
      </c>
      <c r="L277" t="b">
        <f t="shared" si="12"/>
        <v>1</v>
      </c>
      <c r="M277" t="str">
        <f t="shared" si="13"/>
        <v>Serv.50</v>
      </c>
      <c r="N277" t="s">
        <v>592</v>
      </c>
      <c r="O277" t="s">
        <v>608</v>
      </c>
      <c r="P277">
        <v>50</v>
      </c>
      <c r="Q277" t="s">
        <v>559</v>
      </c>
      <c r="R277" t="s">
        <v>293</v>
      </c>
      <c r="AD277" s="91"/>
      <c r="AE277" s="91"/>
      <c r="AF277" s="91"/>
      <c r="AG277" s="91"/>
      <c r="AH277" s="91"/>
      <c r="AI277" s="91"/>
      <c r="AJ277" s="91"/>
      <c r="AK277" s="91"/>
      <c r="AL277" s="91"/>
      <c r="AM277" s="91"/>
      <c r="AN277" s="91"/>
    </row>
    <row r="278" spans="1:40" hidden="1" x14ac:dyDescent="0.3">
      <c r="A278" t="s">
        <v>296</v>
      </c>
      <c r="B278" t="s">
        <v>297</v>
      </c>
      <c r="C278"/>
      <c r="G278" t="s">
        <v>425</v>
      </c>
      <c r="K278" s="88">
        <f t="shared" si="11"/>
        <v>50</v>
      </c>
      <c r="L278" t="b">
        <f t="shared" si="12"/>
        <v>1</v>
      </c>
      <c r="M278" t="str">
        <f t="shared" si="13"/>
        <v>Serv.50</v>
      </c>
      <c r="N278" t="s">
        <v>592</v>
      </c>
      <c r="O278" t="s">
        <v>608</v>
      </c>
      <c r="P278">
        <v>50</v>
      </c>
      <c r="Q278" t="s">
        <v>546</v>
      </c>
      <c r="R278" t="s">
        <v>297</v>
      </c>
      <c r="AD278" s="91"/>
      <c r="AE278" s="91"/>
      <c r="AF278" s="91"/>
      <c r="AG278" s="91"/>
      <c r="AH278" s="91"/>
      <c r="AI278" s="91"/>
      <c r="AJ278" s="91"/>
      <c r="AK278" s="91"/>
      <c r="AL278" s="91"/>
      <c r="AM278" s="91"/>
      <c r="AN278" s="91"/>
    </row>
    <row r="279" spans="1:40" hidden="1" x14ac:dyDescent="0.3">
      <c r="A279" t="s">
        <v>300</v>
      </c>
      <c r="B279" t="s">
        <v>301</v>
      </c>
      <c r="C279"/>
      <c r="G279" t="s">
        <v>427</v>
      </c>
      <c r="K279" s="88">
        <f t="shared" si="11"/>
        <v>50</v>
      </c>
      <c r="L279" t="b">
        <f t="shared" si="12"/>
        <v>1</v>
      </c>
      <c r="M279" t="str">
        <f t="shared" si="13"/>
        <v>Serv.50</v>
      </c>
      <c r="N279" t="s">
        <v>592</v>
      </c>
      <c r="O279" t="s">
        <v>608</v>
      </c>
      <c r="P279">
        <v>50</v>
      </c>
      <c r="Q279" t="s">
        <v>557</v>
      </c>
      <c r="R279" t="s">
        <v>301</v>
      </c>
      <c r="AD279" s="91"/>
      <c r="AE279" s="91"/>
      <c r="AF279" s="91"/>
      <c r="AG279" s="91"/>
      <c r="AH279" s="91"/>
      <c r="AI279" s="91"/>
      <c r="AJ279" s="91"/>
      <c r="AK279" s="91"/>
      <c r="AL279" s="91"/>
      <c r="AM279" s="91"/>
      <c r="AN279" s="91"/>
    </row>
    <row r="280" spans="1:40" hidden="1" x14ac:dyDescent="0.3">
      <c r="A280" t="s">
        <v>302</v>
      </c>
      <c r="B280" t="s">
        <v>303</v>
      </c>
      <c r="C280"/>
      <c r="G280" t="s">
        <v>428</v>
      </c>
      <c r="K280" s="88">
        <f t="shared" si="11"/>
        <v>50</v>
      </c>
      <c r="L280" t="b">
        <f t="shared" si="12"/>
        <v>1</v>
      </c>
      <c r="M280" t="str">
        <f t="shared" si="13"/>
        <v>Serv.50</v>
      </c>
      <c r="N280" t="s">
        <v>592</v>
      </c>
      <c r="O280" t="s">
        <v>608</v>
      </c>
      <c r="P280">
        <v>50</v>
      </c>
      <c r="Q280" t="s">
        <v>551</v>
      </c>
      <c r="R280" t="s">
        <v>303</v>
      </c>
      <c r="AD280" s="91"/>
      <c r="AE280" s="91"/>
      <c r="AF280" s="91"/>
      <c r="AG280" s="91"/>
      <c r="AH280" s="91"/>
      <c r="AI280" s="91"/>
      <c r="AJ280" s="91"/>
      <c r="AK280" s="91"/>
      <c r="AL280" s="91"/>
      <c r="AM280" s="91"/>
      <c r="AN280" s="91"/>
    </row>
    <row r="281" spans="1:40" hidden="1" x14ac:dyDescent="0.3">
      <c r="A281" t="s">
        <v>308</v>
      </c>
      <c r="B281" t="s">
        <v>309</v>
      </c>
      <c r="C281"/>
      <c r="G281" t="s">
        <v>431</v>
      </c>
      <c r="K281" s="88">
        <f t="shared" si="11"/>
        <v>50</v>
      </c>
      <c r="L281" t="b">
        <f t="shared" si="12"/>
        <v>1</v>
      </c>
      <c r="M281" t="str">
        <f t="shared" si="13"/>
        <v>Serv.50</v>
      </c>
      <c r="N281" t="s">
        <v>592</v>
      </c>
      <c r="O281" t="s">
        <v>609</v>
      </c>
      <c r="P281">
        <v>50</v>
      </c>
      <c r="Q281" t="s">
        <v>566</v>
      </c>
      <c r="R281" t="s">
        <v>309</v>
      </c>
      <c r="AD281" s="91"/>
      <c r="AE281" s="91"/>
      <c r="AF281" s="91"/>
      <c r="AG281" s="91"/>
      <c r="AH281" s="91"/>
      <c r="AI281" s="91"/>
      <c r="AJ281" s="91"/>
      <c r="AK281" s="91"/>
      <c r="AL281" s="91"/>
      <c r="AM281" s="91"/>
      <c r="AN281" s="91"/>
    </row>
    <row r="282" spans="1:40" hidden="1" x14ac:dyDescent="0.3">
      <c r="A282" t="s">
        <v>294</v>
      </c>
      <c r="B282" t="s">
        <v>295</v>
      </c>
      <c r="C282"/>
      <c r="G282" t="s">
        <v>424</v>
      </c>
      <c r="K282" s="88" t="str">
        <f t="shared" si="11"/>
        <v>50-1</v>
      </c>
      <c r="L282" t="b">
        <f t="shared" si="12"/>
        <v>1</v>
      </c>
      <c r="M282" t="str">
        <f t="shared" si="13"/>
        <v>Serv.50-1</v>
      </c>
      <c r="N282" t="s">
        <v>592</v>
      </c>
      <c r="O282" t="s">
        <v>608</v>
      </c>
      <c r="P282" t="s">
        <v>24</v>
      </c>
      <c r="Q282" t="s">
        <v>564</v>
      </c>
      <c r="R282" t="s">
        <v>295</v>
      </c>
      <c r="AD282" s="91"/>
      <c r="AE282" s="91"/>
      <c r="AF282" s="91"/>
      <c r="AG282" s="91"/>
      <c r="AH282" s="91"/>
      <c r="AI282" s="91"/>
      <c r="AJ282" s="91"/>
      <c r="AK282" s="91"/>
      <c r="AL282" s="91"/>
      <c r="AM282" s="91"/>
      <c r="AN282" s="91"/>
    </row>
    <row r="283" spans="1:40" hidden="1" x14ac:dyDescent="0.3">
      <c r="A283" t="s">
        <v>213</v>
      </c>
      <c r="B283" t="s">
        <v>214</v>
      </c>
      <c r="C283"/>
      <c r="G283" t="s">
        <v>380</v>
      </c>
      <c r="K283" s="88" t="str">
        <f t="shared" si="11"/>
        <v>50-22</v>
      </c>
      <c r="L283" t="b">
        <f t="shared" si="12"/>
        <v>1</v>
      </c>
      <c r="M283" t="str">
        <f t="shared" si="13"/>
        <v>Serv.50-22</v>
      </c>
      <c r="N283" t="s">
        <v>591</v>
      </c>
      <c r="O283" t="s">
        <v>603</v>
      </c>
      <c r="P283" t="s">
        <v>26</v>
      </c>
      <c r="Q283" t="s">
        <v>509</v>
      </c>
      <c r="R283" t="s">
        <v>214</v>
      </c>
      <c r="AD283" s="91"/>
      <c r="AE283" s="91"/>
      <c r="AF283" s="91"/>
      <c r="AG283" s="91"/>
      <c r="AH283" s="91"/>
      <c r="AI283" s="91"/>
      <c r="AJ283" s="91"/>
      <c r="AK283" s="91"/>
      <c r="AL283" s="91"/>
      <c r="AM283" s="91"/>
      <c r="AN283" s="91"/>
    </row>
    <row r="284" spans="1:40" hidden="1" x14ac:dyDescent="0.3">
      <c r="A284" t="s">
        <v>215</v>
      </c>
      <c r="B284" t="s">
        <v>36</v>
      </c>
      <c r="C284"/>
      <c r="G284" t="s">
        <v>381</v>
      </c>
      <c r="K284" s="88" t="str">
        <f t="shared" si="11"/>
        <v>50-22</v>
      </c>
      <c r="L284" t="b">
        <f t="shared" si="12"/>
        <v>1</v>
      </c>
      <c r="M284" t="str">
        <f t="shared" si="13"/>
        <v>Serv.50-22</v>
      </c>
      <c r="N284" t="s">
        <v>591</v>
      </c>
      <c r="O284" t="s">
        <v>603</v>
      </c>
      <c r="P284" t="s">
        <v>26</v>
      </c>
      <c r="Q284" t="s">
        <v>511</v>
      </c>
      <c r="R284" t="s">
        <v>36</v>
      </c>
      <c r="AD284" s="91"/>
      <c r="AE284" s="91"/>
      <c r="AF284" s="91"/>
      <c r="AG284" s="91"/>
      <c r="AH284" s="91"/>
      <c r="AI284" s="91"/>
      <c r="AJ284" s="91"/>
      <c r="AK284" s="91"/>
      <c r="AL284" s="91"/>
      <c r="AM284" s="91"/>
      <c r="AN284" s="91"/>
    </row>
    <row r="285" spans="1:40" hidden="1" x14ac:dyDescent="0.3">
      <c r="A285" t="s">
        <v>216</v>
      </c>
      <c r="B285" t="s">
        <v>217</v>
      </c>
      <c r="C285"/>
      <c r="G285" t="s">
        <v>382</v>
      </c>
      <c r="K285" s="88" t="str">
        <f t="shared" si="11"/>
        <v>50-22</v>
      </c>
      <c r="L285" t="b">
        <f t="shared" si="12"/>
        <v>1</v>
      </c>
      <c r="M285" t="str">
        <f t="shared" si="13"/>
        <v>Serv.50-22</v>
      </c>
      <c r="N285" t="s">
        <v>591</v>
      </c>
      <c r="O285" t="s">
        <v>603</v>
      </c>
      <c r="P285" t="s">
        <v>26</v>
      </c>
      <c r="Q285" t="s">
        <v>513</v>
      </c>
      <c r="R285" t="s">
        <v>217</v>
      </c>
      <c r="AD285" s="91"/>
      <c r="AE285" s="91"/>
      <c r="AF285" s="91"/>
      <c r="AG285" s="91"/>
      <c r="AH285" s="91"/>
      <c r="AI285" s="91"/>
      <c r="AJ285" s="91"/>
      <c r="AK285" s="91"/>
      <c r="AL285" s="91"/>
      <c r="AM285" s="91"/>
      <c r="AN285" s="91"/>
    </row>
    <row r="286" spans="1:40" hidden="1" x14ac:dyDescent="0.3">
      <c r="A286" t="s">
        <v>218</v>
      </c>
      <c r="B286" t="s">
        <v>219</v>
      </c>
      <c r="C286"/>
      <c r="G286" t="s">
        <v>383</v>
      </c>
      <c r="K286" s="88" t="str">
        <f t="shared" si="11"/>
        <v>50-22</v>
      </c>
      <c r="L286" t="b">
        <f t="shared" si="12"/>
        <v>1</v>
      </c>
      <c r="M286" t="str">
        <f t="shared" si="13"/>
        <v>Serv.50-22</v>
      </c>
      <c r="N286" t="s">
        <v>591</v>
      </c>
      <c r="O286" t="s">
        <v>603</v>
      </c>
      <c r="P286" t="s">
        <v>26</v>
      </c>
      <c r="Q286" t="s">
        <v>514</v>
      </c>
      <c r="R286" t="s">
        <v>219</v>
      </c>
      <c r="AD286" s="91"/>
      <c r="AE286" s="91"/>
      <c r="AF286" s="91"/>
      <c r="AG286" s="91"/>
      <c r="AH286" s="91"/>
      <c r="AI286" s="91"/>
      <c r="AJ286" s="91"/>
      <c r="AK286" s="91"/>
      <c r="AL286" s="91"/>
      <c r="AM286" s="91"/>
      <c r="AN286" s="91"/>
    </row>
    <row r="287" spans="1:40" hidden="1" x14ac:dyDescent="0.3">
      <c r="A287" t="s">
        <v>220</v>
      </c>
      <c r="B287" t="s">
        <v>221</v>
      </c>
      <c r="C287"/>
      <c r="G287" t="s">
        <v>384</v>
      </c>
      <c r="K287" s="88" t="str">
        <f t="shared" si="11"/>
        <v>50-22</v>
      </c>
      <c r="L287" t="b">
        <f t="shared" si="12"/>
        <v>1</v>
      </c>
      <c r="M287" t="str">
        <f t="shared" si="13"/>
        <v>Serv.50-22</v>
      </c>
      <c r="N287" t="s">
        <v>591</v>
      </c>
      <c r="O287" t="s">
        <v>603</v>
      </c>
      <c r="P287" t="s">
        <v>26</v>
      </c>
      <c r="Q287" t="s">
        <v>516</v>
      </c>
      <c r="R287" t="s">
        <v>221</v>
      </c>
      <c r="AD287" s="91"/>
      <c r="AE287" s="91"/>
      <c r="AF287" s="91"/>
      <c r="AG287" s="91"/>
      <c r="AH287" s="91"/>
      <c r="AI287" s="91"/>
      <c r="AJ287" s="91"/>
      <c r="AK287" s="91"/>
      <c r="AL287" s="91"/>
      <c r="AM287" s="91"/>
      <c r="AN287" s="91"/>
    </row>
    <row r="288" spans="1:40" hidden="1" x14ac:dyDescent="0.3">
      <c r="A288" t="s">
        <v>222</v>
      </c>
      <c r="B288" t="s">
        <v>223</v>
      </c>
      <c r="C288"/>
      <c r="G288" t="s">
        <v>385</v>
      </c>
      <c r="K288" s="88" t="str">
        <f t="shared" si="11"/>
        <v>50-22</v>
      </c>
      <c r="L288" t="b">
        <f t="shared" si="12"/>
        <v>1</v>
      </c>
      <c r="M288" t="str">
        <f t="shared" si="13"/>
        <v>Serv.50-22</v>
      </c>
      <c r="N288" t="s">
        <v>591</v>
      </c>
      <c r="O288" t="s">
        <v>603</v>
      </c>
      <c r="P288" t="s">
        <v>26</v>
      </c>
      <c r="Q288" t="s">
        <v>48</v>
      </c>
      <c r="R288" t="s">
        <v>223</v>
      </c>
      <c r="AD288" s="91"/>
      <c r="AE288" s="91"/>
      <c r="AF288" s="91"/>
      <c r="AG288" s="91"/>
      <c r="AH288" s="91"/>
      <c r="AI288" s="91"/>
      <c r="AJ288" s="91"/>
      <c r="AK288" s="91"/>
      <c r="AL288" s="91"/>
      <c r="AM288" s="91"/>
      <c r="AN288" s="91"/>
    </row>
    <row r="289" spans="1:40" hidden="1" x14ac:dyDescent="0.3">
      <c r="A289" t="s">
        <v>224</v>
      </c>
      <c r="B289" t="s">
        <v>225</v>
      </c>
      <c r="C289"/>
      <c r="G289" t="s">
        <v>386</v>
      </c>
      <c r="K289" s="88" t="str">
        <f t="shared" si="11"/>
        <v>50-22</v>
      </c>
      <c r="L289" t="b">
        <f t="shared" si="12"/>
        <v>1</v>
      </c>
      <c r="M289" t="str">
        <f t="shared" si="13"/>
        <v>Serv.50-22</v>
      </c>
      <c r="N289" t="s">
        <v>591</v>
      </c>
      <c r="O289" t="s">
        <v>604</v>
      </c>
      <c r="P289" t="s">
        <v>26</v>
      </c>
      <c r="Q289" t="s">
        <v>518</v>
      </c>
      <c r="R289" t="s">
        <v>225</v>
      </c>
      <c r="AD289" s="91"/>
      <c r="AE289" s="91"/>
      <c r="AF289" s="91"/>
      <c r="AG289" s="91"/>
      <c r="AH289" s="91"/>
      <c r="AI289" s="91"/>
      <c r="AJ289" s="91"/>
      <c r="AK289" s="91"/>
      <c r="AL289" s="91"/>
      <c r="AM289" s="91"/>
      <c r="AN289" s="91"/>
    </row>
    <row r="290" spans="1:40" hidden="1" x14ac:dyDescent="0.3">
      <c r="A290" t="s">
        <v>226</v>
      </c>
      <c r="B290" t="s">
        <v>227</v>
      </c>
      <c r="C290"/>
      <c r="G290" t="s">
        <v>387</v>
      </c>
      <c r="K290" s="88" t="str">
        <f t="shared" si="11"/>
        <v>50-22</v>
      </c>
      <c r="L290" t="b">
        <f t="shared" si="12"/>
        <v>1</v>
      </c>
      <c r="M290" t="str">
        <f t="shared" si="13"/>
        <v>Serv.50-22</v>
      </c>
      <c r="N290" t="s">
        <v>591</v>
      </c>
      <c r="O290" t="s">
        <v>604</v>
      </c>
      <c r="P290" t="s">
        <v>26</v>
      </c>
      <c r="Q290" t="s">
        <v>519</v>
      </c>
      <c r="R290" t="s">
        <v>227</v>
      </c>
      <c r="AD290" s="91"/>
      <c r="AE290" s="91"/>
      <c r="AF290" s="91"/>
      <c r="AG290" s="91"/>
      <c r="AH290" s="91"/>
      <c r="AI290" s="91"/>
      <c r="AJ290" s="91"/>
      <c r="AK290" s="91"/>
      <c r="AL290" s="91"/>
      <c r="AM290" s="91"/>
      <c r="AN290" s="91"/>
    </row>
    <row r="291" spans="1:40" hidden="1" x14ac:dyDescent="0.3">
      <c r="A291" t="s">
        <v>228</v>
      </c>
      <c r="B291" t="s">
        <v>229</v>
      </c>
      <c r="C291"/>
      <c r="G291" t="s">
        <v>388</v>
      </c>
      <c r="K291" s="88" t="str">
        <f t="shared" si="11"/>
        <v>50-22</v>
      </c>
      <c r="L291" t="b">
        <f t="shared" si="12"/>
        <v>1</v>
      </c>
      <c r="M291" t="str">
        <f t="shared" si="13"/>
        <v>Serv.50-22</v>
      </c>
      <c r="N291" t="s">
        <v>591</v>
      </c>
      <c r="O291" t="s">
        <v>604</v>
      </c>
      <c r="P291" t="s">
        <v>26</v>
      </c>
      <c r="Q291" t="s">
        <v>520</v>
      </c>
      <c r="R291" t="s">
        <v>229</v>
      </c>
      <c r="AD291" s="91"/>
      <c r="AE291" s="91"/>
      <c r="AF291" s="91"/>
      <c r="AG291" s="91"/>
      <c r="AH291" s="91"/>
      <c r="AI291" s="91"/>
      <c r="AJ291" s="91"/>
      <c r="AK291" s="91"/>
      <c r="AL291" s="91"/>
      <c r="AM291" s="91"/>
      <c r="AN291" s="91"/>
    </row>
    <row r="292" spans="1:40" hidden="1" x14ac:dyDescent="0.3">
      <c r="A292" t="s">
        <v>230</v>
      </c>
      <c r="B292" t="s">
        <v>231</v>
      </c>
      <c r="C292"/>
      <c r="G292" t="s">
        <v>389</v>
      </c>
      <c r="K292" s="88" t="str">
        <f t="shared" si="11"/>
        <v>50-22</v>
      </c>
      <c r="L292" t="b">
        <f t="shared" si="12"/>
        <v>1</v>
      </c>
      <c r="M292" t="str">
        <f t="shared" si="13"/>
        <v>Serv.50-22</v>
      </c>
      <c r="N292" t="s">
        <v>591</v>
      </c>
      <c r="O292" t="s">
        <v>605</v>
      </c>
      <c r="P292" t="s">
        <v>26</v>
      </c>
      <c r="Q292" t="s">
        <v>507</v>
      </c>
      <c r="R292" t="s">
        <v>231</v>
      </c>
      <c r="AD292" s="91"/>
      <c r="AE292" s="91"/>
      <c r="AF292" s="91"/>
      <c r="AG292" s="91"/>
      <c r="AH292" s="91"/>
      <c r="AI292" s="91"/>
      <c r="AJ292" s="91"/>
      <c r="AK292" s="91"/>
      <c r="AL292" s="91"/>
      <c r="AM292" s="91"/>
      <c r="AN292" s="91"/>
    </row>
    <row r="293" spans="1:40" hidden="1" x14ac:dyDescent="0.3">
      <c r="A293" t="s">
        <v>232</v>
      </c>
      <c r="B293" t="s">
        <v>233</v>
      </c>
      <c r="C293"/>
      <c r="G293" t="s">
        <v>390</v>
      </c>
      <c r="K293" s="88" t="str">
        <f t="shared" si="11"/>
        <v>50-22</v>
      </c>
      <c r="L293" t="b">
        <f t="shared" si="12"/>
        <v>1</v>
      </c>
      <c r="M293" t="str">
        <f t="shared" si="13"/>
        <v>Serv.50-22</v>
      </c>
      <c r="N293" t="s">
        <v>591</v>
      </c>
      <c r="O293" t="s">
        <v>605</v>
      </c>
      <c r="P293" t="s">
        <v>26</v>
      </c>
      <c r="Q293" t="s">
        <v>490</v>
      </c>
      <c r="R293" t="s">
        <v>233</v>
      </c>
      <c r="AD293" s="91"/>
      <c r="AE293" s="91"/>
      <c r="AF293" s="91"/>
      <c r="AG293" s="91"/>
      <c r="AH293" s="91"/>
      <c r="AI293" s="91"/>
      <c r="AJ293" s="91"/>
      <c r="AK293" s="91"/>
      <c r="AL293" s="91"/>
      <c r="AM293" s="91"/>
      <c r="AN293" s="91"/>
    </row>
    <row r="294" spans="1:40" hidden="1" x14ac:dyDescent="0.3">
      <c r="A294" t="s">
        <v>234</v>
      </c>
      <c r="B294" t="s">
        <v>33</v>
      </c>
      <c r="C294"/>
      <c r="G294" t="s">
        <v>391</v>
      </c>
      <c r="K294" s="88" t="str">
        <f t="shared" si="11"/>
        <v>50-22</v>
      </c>
      <c r="L294" t="b">
        <f t="shared" si="12"/>
        <v>1</v>
      </c>
      <c r="M294" t="str">
        <f t="shared" si="13"/>
        <v>Serv.50-22</v>
      </c>
      <c r="N294" t="s">
        <v>591</v>
      </c>
      <c r="O294" t="s">
        <v>605</v>
      </c>
      <c r="P294" t="s">
        <v>26</v>
      </c>
      <c r="Q294" t="s">
        <v>492</v>
      </c>
      <c r="R294" t="s">
        <v>33</v>
      </c>
      <c r="AD294" s="91"/>
      <c r="AE294" s="91"/>
      <c r="AF294" s="91"/>
      <c r="AG294" s="91"/>
      <c r="AH294" s="91"/>
      <c r="AI294" s="91"/>
      <c r="AJ294" s="91"/>
      <c r="AK294" s="91"/>
      <c r="AL294" s="91"/>
      <c r="AM294" s="91"/>
      <c r="AN294" s="91"/>
    </row>
    <row r="295" spans="1:40" hidden="1" x14ac:dyDescent="0.3">
      <c r="A295" t="s">
        <v>235</v>
      </c>
      <c r="B295" t="s">
        <v>32</v>
      </c>
      <c r="C295"/>
      <c r="G295" t="s">
        <v>392</v>
      </c>
      <c r="K295" s="88" t="str">
        <f t="shared" si="11"/>
        <v>50-22</v>
      </c>
      <c r="L295" t="b">
        <f t="shared" si="12"/>
        <v>1</v>
      </c>
      <c r="M295" t="str">
        <f t="shared" si="13"/>
        <v>Serv.50-22</v>
      </c>
      <c r="N295" t="s">
        <v>591</v>
      </c>
      <c r="O295" t="s">
        <v>605</v>
      </c>
      <c r="P295" t="s">
        <v>26</v>
      </c>
      <c r="Q295" t="s">
        <v>494</v>
      </c>
      <c r="R295" t="s">
        <v>32</v>
      </c>
      <c r="AD295" s="91"/>
      <c r="AE295" s="91"/>
      <c r="AF295" s="91"/>
      <c r="AG295" s="91"/>
      <c r="AH295" s="91"/>
      <c r="AI295" s="91"/>
      <c r="AJ295" s="91"/>
      <c r="AK295" s="91"/>
      <c r="AL295" s="91"/>
      <c r="AM295" s="91"/>
      <c r="AN295" s="91"/>
    </row>
    <row r="296" spans="1:40" hidden="1" x14ac:dyDescent="0.3">
      <c r="A296" t="s">
        <v>236</v>
      </c>
      <c r="B296" t="s">
        <v>237</v>
      </c>
      <c r="C296"/>
      <c r="G296" t="s">
        <v>393</v>
      </c>
      <c r="K296" s="88" t="str">
        <f t="shared" ref="K296:K312" si="14">P296</f>
        <v>50-22</v>
      </c>
      <c r="L296" t="b">
        <f t="shared" ref="L296:L312" si="15">B296=R296</f>
        <v>1</v>
      </c>
      <c r="M296" t="str">
        <f t="shared" ref="M296:M312" si="16">CONCATENATE("Serv.",K296)</f>
        <v>Serv.50-22</v>
      </c>
      <c r="N296" t="s">
        <v>591</v>
      </c>
      <c r="O296" t="s">
        <v>605</v>
      </c>
      <c r="P296" t="s">
        <v>26</v>
      </c>
      <c r="Q296" t="s">
        <v>496</v>
      </c>
      <c r="R296" t="s">
        <v>237</v>
      </c>
      <c r="AD296" s="91"/>
      <c r="AE296" s="91"/>
      <c r="AF296" s="91"/>
      <c r="AG296" s="91"/>
      <c r="AH296" s="91"/>
      <c r="AI296" s="91"/>
      <c r="AJ296" s="91"/>
      <c r="AK296" s="91"/>
      <c r="AL296" s="91"/>
      <c r="AM296" s="91"/>
      <c r="AN296" s="91"/>
    </row>
    <row r="297" spans="1:40" hidden="1" x14ac:dyDescent="0.3">
      <c r="A297" t="s">
        <v>238</v>
      </c>
      <c r="B297" t="s">
        <v>239</v>
      </c>
      <c r="C297"/>
      <c r="G297" t="s">
        <v>394</v>
      </c>
      <c r="K297" s="88" t="str">
        <f t="shared" si="14"/>
        <v>50-22</v>
      </c>
      <c r="L297" t="b">
        <f t="shared" si="15"/>
        <v>1</v>
      </c>
      <c r="M297" t="str">
        <f t="shared" si="16"/>
        <v>Serv.50-22</v>
      </c>
      <c r="N297" t="s">
        <v>591</v>
      </c>
      <c r="O297" t="s">
        <v>605</v>
      </c>
      <c r="P297" t="s">
        <v>26</v>
      </c>
      <c r="Q297" t="s">
        <v>498</v>
      </c>
      <c r="R297" t="s">
        <v>239</v>
      </c>
      <c r="AD297" s="91"/>
      <c r="AE297" s="91"/>
      <c r="AF297" s="91"/>
      <c r="AG297" s="91"/>
      <c r="AH297" s="91"/>
      <c r="AI297" s="91"/>
      <c r="AJ297" s="91"/>
      <c r="AK297" s="91"/>
      <c r="AL297" s="91"/>
      <c r="AM297" s="91"/>
      <c r="AN297" s="91"/>
    </row>
    <row r="298" spans="1:40" hidden="1" x14ac:dyDescent="0.3">
      <c r="A298" t="s">
        <v>240</v>
      </c>
      <c r="B298" t="s">
        <v>35</v>
      </c>
      <c r="C298"/>
      <c r="G298" t="s">
        <v>395</v>
      </c>
      <c r="K298" s="88" t="str">
        <f t="shared" si="14"/>
        <v>50-22</v>
      </c>
      <c r="L298" t="b">
        <f t="shared" si="15"/>
        <v>1</v>
      </c>
      <c r="M298" t="str">
        <f t="shared" si="16"/>
        <v>Serv.50-22</v>
      </c>
      <c r="N298" t="s">
        <v>591</v>
      </c>
      <c r="O298" t="s">
        <v>605</v>
      </c>
      <c r="P298" t="s">
        <v>26</v>
      </c>
      <c r="Q298" t="s">
        <v>499</v>
      </c>
      <c r="R298" t="s">
        <v>35</v>
      </c>
      <c r="AD298" s="91"/>
      <c r="AE298" s="91"/>
      <c r="AF298" s="91"/>
      <c r="AG298" s="91"/>
      <c r="AH298" s="91"/>
      <c r="AI298" s="91"/>
      <c r="AJ298" s="91"/>
      <c r="AK298" s="91"/>
      <c r="AL298" s="91"/>
      <c r="AM298" s="91"/>
      <c r="AN298" s="91"/>
    </row>
    <row r="299" spans="1:40" hidden="1" x14ac:dyDescent="0.3">
      <c r="A299" t="s">
        <v>241</v>
      </c>
      <c r="B299" t="s">
        <v>242</v>
      </c>
      <c r="C299"/>
      <c r="G299" t="s">
        <v>396</v>
      </c>
      <c r="K299" s="88" t="str">
        <f t="shared" si="14"/>
        <v>50-22</v>
      </c>
      <c r="L299" t="b">
        <f t="shared" si="15"/>
        <v>1</v>
      </c>
      <c r="M299" t="str">
        <f t="shared" si="16"/>
        <v>Serv.50-22</v>
      </c>
      <c r="N299" t="s">
        <v>591</v>
      </c>
      <c r="O299" t="s">
        <v>605</v>
      </c>
      <c r="P299" t="s">
        <v>26</v>
      </c>
      <c r="Q299" t="s">
        <v>500</v>
      </c>
      <c r="R299" t="s">
        <v>242</v>
      </c>
      <c r="AD299" s="91"/>
      <c r="AE299" s="91"/>
      <c r="AF299" s="91"/>
      <c r="AG299" s="91"/>
      <c r="AH299" s="91"/>
      <c r="AI299" s="91"/>
      <c r="AJ299" s="91"/>
      <c r="AK299" s="91"/>
      <c r="AL299" s="91"/>
      <c r="AM299" s="91"/>
      <c r="AN299" s="91"/>
    </row>
    <row r="300" spans="1:40" hidden="1" x14ac:dyDescent="0.3">
      <c r="A300" t="s">
        <v>243</v>
      </c>
      <c r="B300" t="s">
        <v>244</v>
      </c>
      <c r="C300"/>
      <c r="G300" t="s">
        <v>397</v>
      </c>
      <c r="K300" s="88" t="str">
        <f t="shared" si="14"/>
        <v>50-22</v>
      </c>
      <c r="L300" t="b">
        <f t="shared" si="15"/>
        <v>1</v>
      </c>
      <c r="M300" t="str">
        <f t="shared" si="16"/>
        <v>Serv.50-22</v>
      </c>
      <c r="N300" t="s">
        <v>591</v>
      </c>
      <c r="O300" t="s">
        <v>605</v>
      </c>
      <c r="P300" t="s">
        <v>26</v>
      </c>
      <c r="Q300" t="s">
        <v>501</v>
      </c>
      <c r="R300" t="s">
        <v>244</v>
      </c>
      <c r="AD300" s="91"/>
      <c r="AE300" s="91"/>
      <c r="AF300" s="91"/>
      <c r="AG300" s="91"/>
      <c r="AH300" s="91"/>
      <c r="AI300" s="91"/>
      <c r="AJ300" s="91"/>
      <c r="AK300" s="91"/>
      <c r="AL300" s="91"/>
      <c r="AM300" s="91"/>
      <c r="AN300" s="91"/>
    </row>
    <row r="301" spans="1:40" hidden="1" x14ac:dyDescent="0.3">
      <c r="A301" t="s">
        <v>245</v>
      </c>
      <c r="B301" t="s">
        <v>246</v>
      </c>
      <c r="C301"/>
      <c r="G301" t="s">
        <v>398</v>
      </c>
      <c r="K301" s="88" t="str">
        <f t="shared" si="14"/>
        <v>50-22</v>
      </c>
      <c r="L301" t="b">
        <f t="shared" si="15"/>
        <v>1</v>
      </c>
      <c r="M301" t="str">
        <f t="shared" si="16"/>
        <v>Serv.50-22</v>
      </c>
      <c r="N301" t="s">
        <v>591</v>
      </c>
      <c r="O301" t="s">
        <v>605</v>
      </c>
      <c r="P301" t="s">
        <v>26</v>
      </c>
      <c r="Q301" t="s">
        <v>502</v>
      </c>
      <c r="R301" t="s">
        <v>246</v>
      </c>
      <c r="AD301" s="91"/>
      <c r="AE301" s="91"/>
      <c r="AF301" s="91"/>
      <c r="AG301" s="91"/>
      <c r="AH301" s="91"/>
      <c r="AI301" s="91"/>
      <c r="AJ301" s="91"/>
      <c r="AK301" s="91"/>
      <c r="AL301" s="91"/>
      <c r="AM301" s="91"/>
      <c r="AN301" s="91"/>
    </row>
    <row r="302" spans="1:40" hidden="1" x14ac:dyDescent="0.3">
      <c r="A302" t="s">
        <v>247</v>
      </c>
      <c r="B302" t="s">
        <v>248</v>
      </c>
      <c r="C302"/>
      <c r="G302" t="s">
        <v>399</v>
      </c>
      <c r="K302" s="88" t="str">
        <f t="shared" si="14"/>
        <v>50-22</v>
      </c>
      <c r="L302" t="b">
        <f t="shared" si="15"/>
        <v>1</v>
      </c>
      <c r="M302" t="str">
        <f t="shared" si="16"/>
        <v>Serv.50-22</v>
      </c>
      <c r="N302" t="s">
        <v>591</v>
      </c>
      <c r="O302" t="s">
        <v>605</v>
      </c>
      <c r="P302" t="s">
        <v>26</v>
      </c>
      <c r="Q302" t="s">
        <v>488</v>
      </c>
      <c r="R302" t="s">
        <v>248</v>
      </c>
      <c r="AD302" s="91"/>
      <c r="AE302" s="91"/>
      <c r="AF302" s="91"/>
      <c r="AG302" s="91"/>
      <c r="AH302" s="91"/>
      <c r="AI302" s="91"/>
      <c r="AJ302" s="91"/>
      <c r="AK302" s="91"/>
      <c r="AL302" s="91"/>
      <c r="AM302" s="91"/>
      <c r="AN302" s="91"/>
    </row>
    <row r="303" spans="1:40" hidden="1" x14ac:dyDescent="0.3">
      <c r="A303" t="s">
        <v>249</v>
      </c>
      <c r="B303" t="s">
        <v>223</v>
      </c>
      <c r="C303"/>
      <c r="G303" t="s">
        <v>400</v>
      </c>
      <c r="K303" s="88" t="str">
        <f t="shared" si="14"/>
        <v>50-22</v>
      </c>
      <c r="L303" t="b">
        <f t="shared" si="15"/>
        <v>1</v>
      </c>
      <c r="M303" t="str">
        <f t="shared" si="16"/>
        <v>Serv.50-22</v>
      </c>
      <c r="N303" t="s">
        <v>591</v>
      </c>
      <c r="O303" t="s">
        <v>605</v>
      </c>
      <c r="P303" t="s">
        <v>26</v>
      </c>
      <c r="Q303" t="s">
        <v>48</v>
      </c>
      <c r="R303" t="s">
        <v>223</v>
      </c>
      <c r="AD303" s="91"/>
      <c r="AE303" s="91"/>
      <c r="AF303" s="91"/>
      <c r="AG303" s="91"/>
      <c r="AH303" s="91"/>
      <c r="AI303" s="91"/>
      <c r="AJ303" s="91"/>
      <c r="AK303" s="91"/>
      <c r="AL303" s="91"/>
      <c r="AM303" s="91"/>
      <c r="AN303" s="91"/>
    </row>
    <row r="304" spans="1:40" hidden="1" x14ac:dyDescent="0.3">
      <c r="A304" t="s">
        <v>250</v>
      </c>
      <c r="B304" t="s">
        <v>251</v>
      </c>
      <c r="C304"/>
      <c r="G304" t="s">
        <v>401</v>
      </c>
      <c r="K304" s="88" t="str">
        <f t="shared" si="14"/>
        <v>50-22</v>
      </c>
      <c r="L304" t="b">
        <f t="shared" si="15"/>
        <v>1</v>
      </c>
      <c r="M304" t="str">
        <f t="shared" si="16"/>
        <v>Serv.50-22</v>
      </c>
      <c r="N304" t="s">
        <v>591</v>
      </c>
      <c r="O304" t="s">
        <v>605</v>
      </c>
      <c r="P304" t="s">
        <v>26</v>
      </c>
      <c r="Q304" t="s">
        <v>505</v>
      </c>
      <c r="R304" t="s">
        <v>251</v>
      </c>
      <c r="AD304" s="91"/>
      <c r="AE304" s="91"/>
      <c r="AF304" s="91"/>
      <c r="AG304" s="91"/>
      <c r="AH304" s="91"/>
      <c r="AI304" s="91"/>
      <c r="AJ304" s="91"/>
      <c r="AK304" s="91"/>
      <c r="AL304" s="91"/>
      <c r="AM304" s="91"/>
      <c r="AN304" s="91"/>
    </row>
    <row r="305" spans="1:40" ht="15" hidden="1" customHeight="1" x14ac:dyDescent="0.3">
      <c r="A305" t="s">
        <v>252</v>
      </c>
      <c r="B305" t="s">
        <v>253</v>
      </c>
      <c r="C305"/>
      <c r="G305" t="s">
        <v>402</v>
      </c>
      <c r="K305" s="88" t="str">
        <f t="shared" si="14"/>
        <v>50-22</v>
      </c>
      <c r="L305" t="b">
        <f t="shared" si="15"/>
        <v>1</v>
      </c>
      <c r="M305" t="str">
        <f t="shared" si="16"/>
        <v>Serv.50-22</v>
      </c>
      <c r="N305" t="s">
        <v>591</v>
      </c>
      <c r="O305" t="s">
        <v>605</v>
      </c>
      <c r="P305" t="s">
        <v>26</v>
      </c>
      <c r="Q305" t="s">
        <v>486</v>
      </c>
      <c r="R305" t="s">
        <v>253</v>
      </c>
      <c r="AD305" s="91"/>
      <c r="AE305" s="91"/>
      <c r="AF305" s="91"/>
      <c r="AG305" s="91"/>
      <c r="AH305" s="91"/>
      <c r="AI305" s="91"/>
      <c r="AJ305" s="91"/>
      <c r="AK305" s="91"/>
      <c r="AL305" s="91"/>
      <c r="AM305" s="91"/>
      <c r="AN305" s="91"/>
    </row>
    <row r="306" spans="1:40" hidden="1" x14ac:dyDescent="0.3">
      <c r="A306" t="s">
        <v>254</v>
      </c>
      <c r="B306" t="s">
        <v>255</v>
      </c>
      <c r="C306"/>
      <c r="G306" t="s">
        <v>403</v>
      </c>
      <c r="K306" s="88" t="str">
        <f t="shared" si="14"/>
        <v>50-22</v>
      </c>
      <c r="L306" t="b">
        <f t="shared" si="15"/>
        <v>1</v>
      </c>
      <c r="M306" t="str">
        <f t="shared" si="16"/>
        <v>Serv.50-22</v>
      </c>
      <c r="N306" t="s">
        <v>591</v>
      </c>
      <c r="O306" t="s">
        <v>605</v>
      </c>
      <c r="P306" t="s">
        <v>26</v>
      </c>
      <c r="Q306" t="s">
        <v>504</v>
      </c>
      <c r="R306" t="s">
        <v>255</v>
      </c>
      <c r="AD306" s="91"/>
      <c r="AE306" s="91"/>
      <c r="AF306" s="91"/>
      <c r="AG306" s="91"/>
      <c r="AH306" s="91"/>
      <c r="AI306" s="91"/>
      <c r="AJ306" s="91"/>
      <c r="AK306" s="91"/>
      <c r="AL306" s="91"/>
      <c r="AM306" s="91"/>
      <c r="AN306" s="91"/>
    </row>
    <row r="307" spans="1:40" hidden="1" x14ac:dyDescent="0.3">
      <c r="A307" t="s">
        <v>306</v>
      </c>
      <c r="B307" t="s">
        <v>307</v>
      </c>
      <c r="C307"/>
      <c r="G307" t="s">
        <v>430</v>
      </c>
      <c r="K307" s="88" t="str">
        <f t="shared" si="14"/>
        <v>50-22</v>
      </c>
      <c r="L307" t="b">
        <f t="shared" si="15"/>
        <v>1</v>
      </c>
      <c r="M307" t="str">
        <f t="shared" si="16"/>
        <v>Serv.50-22</v>
      </c>
      <c r="N307" t="s">
        <v>592</v>
      </c>
      <c r="O307" t="s">
        <v>609</v>
      </c>
      <c r="P307" t="s">
        <v>26</v>
      </c>
      <c r="Q307" t="s">
        <v>568</v>
      </c>
      <c r="R307" t="s">
        <v>34</v>
      </c>
      <c r="AD307" s="91"/>
      <c r="AE307" s="91"/>
      <c r="AF307" s="91"/>
      <c r="AG307" s="91"/>
      <c r="AH307" s="91"/>
      <c r="AI307" s="91"/>
      <c r="AJ307" s="91"/>
      <c r="AK307" s="91"/>
      <c r="AL307" s="91"/>
      <c r="AM307" s="91"/>
      <c r="AN307" s="91"/>
    </row>
    <row r="308" spans="1:40" hidden="1" x14ac:dyDescent="0.3">
      <c r="A308" t="s">
        <v>304</v>
      </c>
      <c r="B308" t="s">
        <v>305</v>
      </c>
      <c r="C308"/>
      <c r="G308" t="s">
        <v>429</v>
      </c>
      <c r="K308" s="88" t="str">
        <f t="shared" si="14"/>
        <v>50-3</v>
      </c>
      <c r="L308" t="b">
        <f t="shared" si="15"/>
        <v>1</v>
      </c>
      <c r="M308" t="str">
        <f t="shared" si="16"/>
        <v>Serv.50-3</v>
      </c>
      <c r="N308" t="s">
        <v>592</v>
      </c>
      <c r="O308" t="s">
        <v>608</v>
      </c>
      <c r="P308" t="s">
        <v>25</v>
      </c>
      <c r="Q308" t="s">
        <v>553</v>
      </c>
      <c r="R308" t="s">
        <v>305</v>
      </c>
      <c r="AD308" s="91"/>
      <c r="AE308" s="91"/>
      <c r="AF308" s="91"/>
      <c r="AG308" s="91"/>
      <c r="AH308" s="91"/>
      <c r="AI308" s="91"/>
      <c r="AJ308" s="91"/>
      <c r="AK308" s="91"/>
      <c r="AL308" s="91"/>
      <c r="AM308" s="91"/>
      <c r="AN308" s="91"/>
    </row>
    <row r="309" spans="1:40" hidden="1" x14ac:dyDescent="0.3">
      <c r="A309" t="s">
        <v>140</v>
      </c>
      <c r="B309" t="s">
        <v>0</v>
      </c>
      <c r="C309"/>
      <c r="G309" t="s">
        <v>333</v>
      </c>
      <c r="K309" s="88" t="str">
        <f t="shared" si="14"/>
        <v>50-4</v>
      </c>
      <c r="L309" t="b">
        <f t="shared" si="15"/>
        <v>1</v>
      </c>
      <c r="M309" t="str">
        <f t="shared" si="16"/>
        <v>Serv.50-4</v>
      </c>
      <c r="N309" t="s">
        <v>40</v>
      </c>
      <c r="O309" t="s">
        <v>41</v>
      </c>
      <c r="P309" t="s">
        <v>27</v>
      </c>
      <c r="Q309" t="s">
        <v>54</v>
      </c>
      <c r="R309" t="s">
        <v>0</v>
      </c>
      <c r="AD309" s="91"/>
      <c r="AE309" s="91"/>
      <c r="AF309" s="91"/>
      <c r="AG309" s="91"/>
      <c r="AH309" s="91"/>
      <c r="AI309" s="91"/>
      <c r="AJ309" s="91"/>
      <c r="AK309" s="91"/>
      <c r="AL309" s="91"/>
      <c r="AM309" s="91"/>
      <c r="AN309" s="91"/>
    </row>
    <row r="310" spans="1:40" hidden="1" x14ac:dyDescent="0.3">
      <c r="A310" t="s">
        <v>143</v>
      </c>
      <c r="B310" t="s">
        <v>144</v>
      </c>
      <c r="C310"/>
      <c r="G310" t="s">
        <v>336</v>
      </c>
      <c r="K310" s="88" t="str">
        <f t="shared" si="14"/>
        <v>50-5</v>
      </c>
      <c r="L310" t="b">
        <f t="shared" si="15"/>
        <v>1</v>
      </c>
      <c r="M310" t="str">
        <f t="shared" si="16"/>
        <v>Serv.50-5</v>
      </c>
      <c r="N310" t="s">
        <v>61</v>
      </c>
      <c r="O310" t="s">
        <v>62</v>
      </c>
      <c r="P310" t="s">
        <v>28</v>
      </c>
      <c r="Q310" t="s">
        <v>63</v>
      </c>
      <c r="R310" t="s">
        <v>144</v>
      </c>
      <c r="AD310" s="91"/>
      <c r="AE310" s="91"/>
      <c r="AF310" s="91"/>
      <c r="AG310" s="91"/>
      <c r="AH310" s="91"/>
      <c r="AI310" s="91"/>
      <c r="AJ310" s="91"/>
      <c r="AK310" s="91"/>
      <c r="AL310" s="91"/>
      <c r="AM310" s="91"/>
      <c r="AN310" s="91"/>
    </row>
    <row r="311" spans="1:40" hidden="1" x14ac:dyDescent="0.3">
      <c r="A311" t="s">
        <v>145</v>
      </c>
      <c r="B311" t="s">
        <v>66</v>
      </c>
      <c r="C311"/>
      <c r="G311" t="s">
        <v>337</v>
      </c>
      <c r="K311" s="88" t="str">
        <f t="shared" si="14"/>
        <v>50-5</v>
      </c>
      <c r="L311" t="b">
        <f t="shared" si="15"/>
        <v>1</v>
      </c>
      <c r="M311" t="str">
        <f t="shared" si="16"/>
        <v>Serv.50-5</v>
      </c>
      <c r="N311" t="s">
        <v>61</v>
      </c>
      <c r="O311" t="s">
        <v>62</v>
      </c>
      <c r="P311" t="s">
        <v>28</v>
      </c>
      <c r="Q311" t="s">
        <v>65</v>
      </c>
      <c r="R311" t="s">
        <v>66</v>
      </c>
      <c r="AD311" s="91"/>
      <c r="AE311" s="91"/>
      <c r="AF311" s="91"/>
      <c r="AG311" s="91"/>
      <c r="AH311" s="91"/>
      <c r="AI311" s="91"/>
      <c r="AJ311" s="91"/>
      <c r="AK311" s="91"/>
      <c r="AL311" s="91"/>
      <c r="AM311" s="91"/>
      <c r="AN311" s="91"/>
    </row>
    <row r="312" spans="1:40" hidden="1" x14ac:dyDescent="0.3">
      <c r="A312" t="s">
        <v>147</v>
      </c>
      <c r="B312" t="s">
        <v>68</v>
      </c>
      <c r="C312"/>
      <c r="G312" t="s">
        <v>338</v>
      </c>
      <c r="K312" s="88" t="str">
        <f t="shared" si="14"/>
        <v>50-5</v>
      </c>
      <c r="L312" t="b">
        <f t="shared" si="15"/>
        <v>1</v>
      </c>
      <c r="M312" t="str">
        <f t="shared" si="16"/>
        <v>Serv.50-5</v>
      </c>
      <c r="N312" t="s">
        <v>61</v>
      </c>
      <c r="O312" t="s">
        <v>67</v>
      </c>
      <c r="P312" t="s">
        <v>28</v>
      </c>
      <c r="Q312" t="s">
        <v>67</v>
      </c>
      <c r="R312" t="s">
        <v>68</v>
      </c>
      <c r="AD312" s="91"/>
      <c r="AE312" s="91"/>
      <c r="AF312" s="91"/>
      <c r="AG312" s="91"/>
      <c r="AH312" s="91"/>
      <c r="AI312" s="91"/>
      <c r="AJ312" s="91"/>
      <c r="AK312" s="91"/>
      <c r="AL312" s="91"/>
      <c r="AM312" s="91"/>
      <c r="AN312" s="91"/>
    </row>
    <row r="313" spans="1:40" hidden="1" x14ac:dyDescent="0.3">
      <c r="C313"/>
      <c r="AD313" s="91"/>
      <c r="AE313" s="91"/>
      <c r="AF313" s="91"/>
      <c r="AG313" s="91"/>
      <c r="AH313" s="91"/>
      <c r="AI313" s="91"/>
      <c r="AJ313" s="91"/>
      <c r="AK313" s="91"/>
      <c r="AL313" s="91"/>
      <c r="AM313" s="91"/>
      <c r="AN313" s="91"/>
    </row>
    <row r="314" spans="1:40" hidden="1" x14ac:dyDescent="0.3">
      <c r="C314"/>
      <c r="D314" t="s">
        <v>614</v>
      </c>
      <c r="AD314" s="91"/>
      <c r="AE314" s="91"/>
      <c r="AF314" s="91"/>
      <c r="AG314" s="91"/>
      <c r="AH314" s="91"/>
      <c r="AI314" s="91"/>
      <c r="AJ314" s="91"/>
      <c r="AK314" s="91"/>
      <c r="AL314" s="91"/>
      <c r="AM314" s="91"/>
      <c r="AN314" s="91"/>
    </row>
    <row r="315" spans="1:40" hidden="1" x14ac:dyDescent="0.3">
      <c r="C315"/>
      <c r="D315" t="s">
        <v>615</v>
      </c>
      <c r="N315" t="s">
        <v>69</v>
      </c>
      <c r="O315" t="s">
        <v>613</v>
      </c>
      <c r="P315" t="s">
        <v>71</v>
      </c>
      <c r="Q315" t="s">
        <v>70</v>
      </c>
      <c r="R315" t="s">
        <v>72</v>
      </c>
      <c r="AD315" s="91"/>
      <c r="AE315" s="91"/>
      <c r="AF315" s="91"/>
      <c r="AG315" s="91"/>
      <c r="AH315" s="91"/>
      <c r="AI315" s="91"/>
      <c r="AJ315" s="91"/>
      <c r="AK315" s="91"/>
      <c r="AL315" s="91"/>
      <c r="AM315" s="91"/>
      <c r="AN315" s="91"/>
    </row>
    <row r="316" spans="1:40" hidden="1" x14ac:dyDescent="0.3">
      <c r="C316"/>
      <c r="D316" t="s">
        <v>616</v>
      </c>
      <c r="N316" t="s">
        <v>69</v>
      </c>
      <c r="O316" t="s">
        <v>613</v>
      </c>
      <c r="P316" t="s">
        <v>86</v>
      </c>
      <c r="Q316" t="s">
        <v>85</v>
      </c>
      <c r="R316" t="s">
        <v>588</v>
      </c>
      <c r="AD316" s="91"/>
      <c r="AE316" s="91"/>
      <c r="AF316" s="91"/>
      <c r="AG316" s="91"/>
      <c r="AH316" s="91"/>
      <c r="AI316" s="91"/>
      <c r="AJ316" s="91"/>
      <c r="AK316" s="91"/>
      <c r="AL316" s="91"/>
      <c r="AM316" s="91"/>
      <c r="AN316" s="91"/>
    </row>
    <row r="317" spans="1:40" hidden="1" x14ac:dyDescent="0.3">
      <c r="C317"/>
      <c r="D317" t="s">
        <v>617</v>
      </c>
      <c r="N317" t="s">
        <v>69</v>
      </c>
      <c r="O317" t="s">
        <v>613</v>
      </c>
      <c r="P317" t="s">
        <v>86</v>
      </c>
      <c r="Q317" t="s">
        <v>85</v>
      </c>
      <c r="R317" t="s">
        <v>589</v>
      </c>
      <c r="AD317" s="91"/>
      <c r="AE317" s="91"/>
      <c r="AF317" s="91"/>
      <c r="AG317" s="91"/>
      <c r="AH317" s="91"/>
      <c r="AI317" s="91"/>
      <c r="AJ317" s="91"/>
      <c r="AK317" s="91"/>
      <c r="AL317" s="91"/>
      <c r="AM317" s="91"/>
      <c r="AN317" s="91"/>
    </row>
    <row r="318" spans="1:40" hidden="1" x14ac:dyDescent="0.3">
      <c r="C318"/>
      <c r="D318" t="s">
        <v>618</v>
      </c>
      <c r="N318" t="s">
        <v>69</v>
      </c>
      <c r="O318" t="s">
        <v>613</v>
      </c>
      <c r="P318" t="s">
        <v>86</v>
      </c>
      <c r="Q318" t="s">
        <v>85</v>
      </c>
      <c r="R318" t="s">
        <v>590</v>
      </c>
      <c r="AD318" s="91"/>
      <c r="AE318" s="91"/>
      <c r="AF318" s="91"/>
      <c r="AG318" s="91"/>
      <c r="AH318" s="91"/>
      <c r="AI318" s="91"/>
      <c r="AJ318" s="91"/>
      <c r="AK318" s="91"/>
      <c r="AL318" s="91"/>
      <c r="AM318" s="91"/>
      <c r="AN318" s="91"/>
    </row>
    <row r="319" spans="1:40" hidden="1" x14ac:dyDescent="0.3">
      <c r="C319"/>
      <c r="D319" t="s">
        <v>619</v>
      </c>
      <c r="N319" t="s">
        <v>69</v>
      </c>
      <c r="O319" t="s">
        <v>613</v>
      </c>
      <c r="P319" t="s">
        <v>86</v>
      </c>
      <c r="Q319" t="s">
        <v>106</v>
      </c>
      <c r="R319" t="s">
        <v>697</v>
      </c>
      <c r="AD319" s="91"/>
      <c r="AE319" s="91"/>
      <c r="AF319" s="91"/>
      <c r="AG319" s="91"/>
      <c r="AH319" s="91"/>
      <c r="AI319" s="91"/>
      <c r="AJ319" s="91"/>
      <c r="AK319" s="91"/>
      <c r="AL319" s="91"/>
      <c r="AM319" s="91"/>
      <c r="AN319" s="91"/>
    </row>
    <row r="320" spans="1:40" hidden="1" x14ac:dyDescent="0.3">
      <c r="D320" t="s">
        <v>620</v>
      </c>
    </row>
    <row r="321" spans="4:4" hidden="1" x14ac:dyDescent="0.3">
      <c r="D321" t="s">
        <v>621</v>
      </c>
    </row>
    <row r="322" spans="4:4" hidden="1" x14ac:dyDescent="0.3">
      <c r="D322" t="s">
        <v>622</v>
      </c>
    </row>
    <row r="323" spans="4:4" hidden="1" x14ac:dyDescent="0.3">
      <c r="D323" t="s">
        <v>623</v>
      </c>
    </row>
    <row r="324" spans="4:4" hidden="1" x14ac:dyDescent="0.3">
      <c r="D324" t="s">
        <v>624</v>
      </c>
    </row>
    <row r="325" spans="4:4" hidden="1" x14ac:dyDescent="0.3">
      <c r="D325" t="s">
        <v>625</v>
      </c>
    </row>
    <row r="326" spans="4:4" hidden="1" x14ac:dyDescent="0.3">
      <c r="D326" t="s">
        <v>626</v>
      </c>
    </row>
    <row r="327" spans="4:4" hidden="1" x14ac:dyDescent="0.3">
      <c r="D327" t="s">
        <v>627</v>
      </c>
    </row>
    <row r="328" spans="4:4" hidden="1" x14ac:dyDescent="0.3">
      <c r="D328" t="s">
        <v>628</v>
      </c>
    </row>
    <row r="329" spans="4:4" hidden="1" x14ac:dyDescent="0.3">
      <c r="D329" t="s">
        <v>629</v>
      </c>
    </row>
    <row r="330" spans="4:4" hidden="1" x14ac:dyDescent="0.3">
      <c r="D330" t="s">
        <v>630</v>
      </c>
    </row>
    <row r="331" spans="4:4" hidden="1" x14ac:dyDescent="0.3">
      <c r="D331" t="s">
        <v>631</v>
      </c>
    </row>
    <row r="332" spans="4:4" hidden="1" x14ac:dyDescent="0.3">
      <c r="D332" t="s">
        <v>632</v>
      </c>
    </row>
    <row r="333" spans="4:4" hidden="1" x14ac:dyDescent="0.3">
      <c r="D333" t="s">
        <v>633</v>
      </c>
    </row>
    <row r="334" spans="4:4" hidden="1" x14ac:dyDescent="0.3">
      <c r="D334" t="s">
        <v>634</v>
      </c>
    </row>
    <row r="335" spans="4:4" hidden="1" x14ac:dyDescent="0.3">
      <c r="D335" t="s">
        <v>635</v>
      </c>
    </row>
    <row r="336" spans="4:4" hidden="1" x14ac:dyDescent="0.3">
      <c r="D336" s="50" t="s">
        <v>613</v>
      </c>
    </row>
  </sheetData>
  <sheetProtection password="DF57" sheet="1" objects="1" scenarios="1"/>
  <autoFilter ref="AD6:AU36" xr:uid="{00000000-0009-0000-0000-000000000000}"/>
  <sortState xmlns:xlrd2="http://schemas.microsoft.com/office/spreadsheetml/2017/richdata2" ref="AJ16:AJ21">
    <sortCondition ref="AJ15"/>
  </sortState>
  <mergeCells count="78">
    <mergeCell ref="R35:T35"/>
    <mergeCell ref="P25:R25"/>
    <mergeCell ref="B12:C12"/>
    <mergeCell ref="I13:O13"/>
    <mergeCell ref="B37:F37"/>
    <mergeCell ref="B34:J35"/>
    <mergeCell ref="O20:O21"/>
    <mergeCell ref="B22:N22"/>
    <mergeCell ref="B23:N23"/>
    <mergeCell ref="B24:N24"/>
    <mergeCell ref="B20:N21"/>
    <mergeCell ref="B25:N25"/>
    <mergeCell ref="B26:N26"/>
    <mergeCell ref="B27:N27"/>
    <mergeCell ref="B28:N28"/>
    <mergeCell ref="P34:S34"/>
    <mergeCell ref="P30:R30"/>
    <mergeCell ref="P31:R31"/>
    <mergeCell ref="P32:R32"/>
    <mergeCell ref="D10:K10"/>
    <mergeCell ref="M10:T10"/>
    <mergeCell ref="P29:R29"/>
    <mergeCell ref="B29:N29"/>
    <mergeCell ref="B30:N30"/>
    <mergeCell ref="B31:N31"/>
    <mergeCell ref="B32:N32"/>
    <mergeCell ref="P26:R26"/>
    <mergeCell ref="S20:T20"/>
    <mergeCell ref="P20:R21"/>
    <mergeCell ref="B17:D18"/>
    <mergeCell ref="U30:W30"/>
    <mergeCell ref="U31:W31"/>
    <mergeCell ref="U32:W32"/>
    <mergeCell ref="Y35:Z35"/>
    <mergeCell ref="Y26:Z26"/>
    <mergeCell ref="Y28:Z28"/>
    <mergeCell ref="U27:W27"/>
    <mergeCell ref="U26:W26"/>
    <mergeCell ref="Y29:Z29"/>
    <mergeCell ref="Y30:Z30"/>
    <mergeCell ref="Y31:Z31"/>
    <mergeCell ref="Y32:Z32"/>
    <mergeCell ref="U29:W29"/>
    <mergeCell ref="Y33:Z33"/>
    <mergeCell ref="Y34:Z34"/>
    <mergeCell ref="Y27:Z27"/>
    <mergeCell ref="U28:W28"/>
    <mergeCell ref="U22:W22"/>
    <mergeCell ref="U23:W23"/>
    <mergeCell ref="P28:R28"/>
    <mergeCell ref="P27:R27"/>
    <mergeCell ref="U24:W24"/>
    <mergeCell ref="U25:W25"/>
    <mergeCell ref="P22:R22"/>
    <mergeCell ref="P23:R23"/>
    <mergeCell ref="P24:R24"/>
    <mergeCell ref="Y24:Z24"/>
    <mergeCell ref="Y25:Z25"/>
    <mergeCell ref="Y20:Z21"/>
    <mergeCell ref="X20:X21"/>
    <mergeCell ref="U20:W21"/>
    <mergeCell ref="Y23:Z23"/>
    <mergeCell ref="AA14:AB14"/>
    <mergeCell ref="AA17:AB17"/>
    <mergeCell ref="E17:O18"/>
    <mergeCell ref="G1:Z1"/>
    <mergeCell ref="S18:W18"/>
    <mergeCell ref="S17:W17"/>
    <mergeCell ref="P18:R18"/>
    <mergeCell ref="X3:Z4"/>
    <mergeCell ref="X12:Y12"/>
    <mergeCell ref="X13:Y13"/>
    <mergeCell ref="D7:K7"/>
    <mergeCell ref="M7:T7"/>
    <mergeCell ref="S5:T5"/>
    <mergeCell ref="E13:F13"/>
    <mergeCell ref="S13:V13"/>
    <mergeCell ref="X10:Z11"/>
  </mergeCells>
  <phoneticPr fontId="2" type="noConversion"/>
  <conditionalFormatting sqref="L200:L312">
    <cfRule type="cellIs" dxfId="0" priority="1" operator="equal">
      <formula>TRUE</formula>
    </cfRule>
  </conditionalFormatting>
  <dataValidations count="8">
    <dataValidation type="list" allowBlank="1" showInputMessage="1" showErrorMessage="1" sqref="S40:S58 X49:X52" xr:uid="{00000000-0002-0000-0000-000000000000}">
      <formula1>"6A,6B"</formula1>
    </dataValidation>
    <dataValidation type="list" allowBlank="1" showInputMessage="1" showErrorMessage="1" sqref="D7 D10" xr:uid="{00000000-0002-0000-0000-000001000000}">
      <formula1>DESTINATIONS</formula1>
    </dataValidation>
    <dataValidation type="list" allowBlank="1" showInputMessage="1" showErrorMessage="1" sqref="M7 M10" xr:uid="{00000000-0002-0000-0000-000002000000}">
      <formula1>INDIRECT(D7)</formula1>
    </dataValidation>
    <dataValidation type="list" allowBlank="1" showInputMessage="1" showErrorMessage="1" sqref="AD6" xr:uid="{00000000-0002-0000-0000-000003000000}">
      <formula1>$AD$7:$AD$18</formula1>
    </dataValidation>
    <dataValidation type="list" allowBlank="1" showInputMessage="1" showErrorMessage="1" sqref="AF4" xr:uid="{00000000-0002-0000-0000-000004000000}">
      <formula1>$AF$7:$AF$27</formula1>
    </dataValidation>
    <dataValidation type="list" allowBlank="1" showInputMessage="1" showErrorMessage="1" sqref="AE4" xr:uid="{00000000-0002-0000-0000-000005000000}">
      <formula1>$AE$7:$AE$42</formula1>
    </dataValidation>
    <dataValidation type="list" allowBlank="1" showInputMessage="1" showErrorMessage="1" sqref="E13" xr:uid="{00000000-0002-0000-0000-000006000000}">
      <formula1>SERVICES</formula1>
    </dataValidation>
    <dataValidation type="list" allowBlank="1" showInputMessage="1" showErrorMessage="1" sqref="I13" xr:uid="{00000000-0002-0000-0000-000007000000}">
      <formula1>INDIRECT(E13)</formula1>
    </dataValidation>
  </dataValidations>
  <printOptions horizontalCentered="1" verticalCentered="1"/>
  <pageMargins left="0.19685039370078741" right="0.19685039370078741" top="0.19685039370078741" bottom="0.19685039370078741" header="0.19685039370078741" footer="0"/>
  <pageSetup paperSize="9" scale="84" orientation="landscape" r:id="rId1"/>
  <headerFooter alignWithMargins="0">
    <oddFooter>&amp;R&amp;G</oddFooter>
  </headerFooter>
  <drawing r:id="rId2"/>
  <legacyDrawing r:id="rId3"/>
  <legacyDrawingHF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904" r:id="rId5" name="Drop Down 736">
              <controlPr locked="0" defaultSize="0" autoLine="0" autoPict="0">
                <anchor moveWithCells="1">
                  <from>
                    <xdr:col>23</xdr:col>
                    <xdr:colOff>30480</xdr:colOff>
                    <xdr:row>13</xdr:row>
                    <xdr:rowOff>7620</xdr:rowOff>
                  </from>
                  <to>
                    <xdr:col>25</xdr:col>
                    <xdr:colOff>617220</xdr:colOff>
                    <xdr:row>14</xdr:row>
                    <xdr:rowOff>68580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10" r:id="rId6" name="Drop Down 742">
              <controlPr locked="0" defaultSize="0" autoLine="0" autoPict="0">
                <anchor moveWithCells="1">
                  <from>
                    <xdr:col>19</xdr:col>
                    <xdr:colOff>495300</xdr:colOff>
                    <xdr:row>3</xdr:row>
                    <xdr:rowOff>60960</xdr:rowOff>
                  </from>
                  <to>
                    <xdr:col>21</xdr:col>
                    <xdr:colOff>182880</xdr:colOff>
                    <xdr:row>4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35" r:id="rId7" name="Drop Down 767">
              <controlPr locked="0" defaultSize="0" autoLine="0" autoPict="0">
                <anchor moveWithCells="1">
                  <from>
                    <xdr:col>15</xdr:col>
                    <xdr:colOff>160020</xdr:colOff>
                    <xdr:row>3</xdr:row>
                    <xdr:rowOff>68580</xdr:rowOff>
                  </from>
                  <to>
                    <xdr:col>17</xdr:col>
                    <xdr:colOff>121920</xdr:colOff>
                    <xdr:row>4</xdr:row>
                    <xdr:rowOff>182880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/>
  <dimension ref="M1"/>
  <sheetViews>
    <sheetView workbookViewId="0">
      <selection activeCell="M1" sqref="M1"/>
    </sheetView>
  </sheetViews>
  <sheetFormatPr baseColWidth="10" defaultRowHeight="13.2" x14ac:dyDescent="0.25"/>
  <sheetData>
    <row r="1" spans="13:13" x14ac:dyDescent="0.25">
      <c r="M1" s="31">
        <v>963</v>
      </c>
    </row>
  </sheetData>
  <phoneticPr fontId="2" type="noConversion"/>
  <pageMargins left="0.78740157499999996" right="0.78740157499999996" top="0.984251969" bottom="0.984251969" header="0.4921259845" footer="0.492125984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44</vt:i4>
      </vt:variant>
    </vt:vector>
  </HeadingPairs>
  <TitlesOfParts>
    <vt:vector size="46" baseType="lpstr">
      <vt:lpstr>ENIB 2017</vt:lpstr>
      <vt:lpstr>Feuil1</vt:lpstr>
      <vt:lpstr>D102.FORMATION.INITIALE.ET.CONTINUE</vt:lpstr>
      <vt:lpstr>D105.BIBLIOTHEQUE.ET.DOCUMENTATION</vt:lpstr>
      <vt:lpstr>D106.RECH.COORDINATION.RECHERCHE</vt:lpstr>
      <vt:lpstr>D106.RECH.I.R.D.L.</vt:lpstr>
      <vt:lpstr>D106.RECH.LAB_STICC.ELECTRONIQUE</vt:lpstr>
      <vt:lpstr>D106.RECH.LAB_STICC.INFORMATIQUE</vt:lpstr>
      <vt:lpstr>D106.RECH.SOUTIEN.RECHERCHE</vt:lpstr>
      <vt:lpstr>D106.RECH.VALORISATION</vt:lpstr>
      <vt:lpstr>D114.IMMOBILIER.ADAPTATION.DES.LOCAUX</vt:lpstr>
      <vt:lpstr>D114.IMMOBILIER.EFFICIENCE.DU.PARC.IMMOBILIER</vt:lpstr>
      <vt:lpstr>D114.IMMOBILIER.MAINTIEN.EN.ETAT.DES.LOCAUX</vt:lpstr>
      <vt:lpstr>D115.PILOTAGE.SUPPORT.DEPENSES.COMMUNES</vt:lpstr>
      <vt:lpstr>D115.PILOTAGE.SUPPORT.DEVELOPPEMENT.DE.L_ATTRACTIVITE</vt:lpstr>
      <vt:lpstr>D115.PILOTAGE.SUPPORT.GOUVERNANCE</vt:lpstr>
      <vt:lpstr>D115.PILOTAGE.SUPPORT.SANTE.ET.SECURITE.AU.TRAVAIL</vt:lpstr>
      <vt:lpstr>D115.PILOTAGE.SUPPORT.STRATEGIE.PARTENARIALE</vt:lpstr>
      <vt:lpstr>D203.SANTE.ASSO.SPORT.CULTURE</vt:lpstr>
      <vt:lpstr>D203.SANTE_.ASSO._.SPORT_.CULTURE</vt:lpstr>
      <vt:lpstr>DESTINATIONS</vt:lpstr>
      <vt:lpstr>SACD</vt:lpstr>
      <vt:lpstr>Serv.10</vt:lpstr>
      <vt:lpstr>Serv.10.3</vt:lpstr>
      <vt:lpstr>Serv.10.4</vt:lpstr>
      <vt:lpstr>Serv.20.2</vt:lpstr>
      <vt:lpstr>Serv.20.7</vt:lpstr>
      <vt:lpstr>Serv.20.8</vt:lpstr>
      <vt:lpstr>Serv.20.9</vt:lpstr>
      <vt:lpstr>Serv.30.1</vt:lpstr>
      <vt:lpstr>Serv.30.2</vt:lpstr>
      <vt:lpstr>Serv.40</vt:lpstr>
      <vt:lpstr>Serv.40.1</vt:lpstr>
      <vt:lpstr>Serv.40.2</vt:lpstr>
      <vt:lpstr>Serv.40.3</vt:lpstr>
      <vt:lpstr>Serv.40.4</vt:lpstr>
      <vt:lpstr>Serv.40.5</vt:lpstr>
      <vt:lpstr>Serv.40.6</vt:lpstr>
      <vt:lpstr>Serv.50</vt:lpstr>
      <vt:lpstr>Serv.50.1</vt:lpstr>
      <vt:lpstr>Serv.50.22</vt:lpstr>
      <vt:lpstr>Serv.50.3</vt:lpstr>
      <vt:lpstr>Serv.50.4</vt:lpstr>
      <vt:lpstr>Serv.50.5</vt:lpstr>
      <vt:lpstr>SERVICES</vt:lpstr>
      <vt:lpstr>'ENIB 2017'!Zone_d_impression</vt:lpstr>
    </vt:vector>
  </TitlesOfParts>
  <Company>enib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eni</dc:creator>
  <cp:lastModifiedBy>Corentin Esnault</cp:lastModifiedBy>
  <cp:lastPrinted>2019-10-08T13:54:30Z</cp:lastPrinted>
  <dcterms:created xsi:type="dcterms:W3CDTF">2006-01-09T11:19:42Z</dcterms:created>
  <dcterms:modified xsi:type="dcterms:W3CDTF">2021-10-12T09:19:46Z</dcterms:modified>
</cp:coreProperties>
</file>