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e-Tech\Documents\R\rye-tech-home\2020-season-summary\check sample work\TA processing 20201020\"/>
    </mc:Choice>
  </mc:AlternateContent>
  <xr:revisionPtr revIDLastSave="0" documentId="13_ncr:1_{2034835A-35E6-4763-A675-6B84CB30B902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pH to mV from calibration" sheetId="4" r:id="rId1"/>
    <sheet name="sample metadata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4" l="1"/>
  <c r="P30" i="4" l="1"/>
  <c r="P19" i="4"/>
  <c r="P27" i="4"/>
  <c r="P26" i="4"/>
  <c r="P28" i="4" l="1"/>
  <c r="P29" i="4"/>
  <c r="P16" i="4" l="1"/>
  <c r="P20" i="4" l="1"/>
  <c r="P21" i="4"/>
  <c r="P22" i="4"/>
  <c r="P23" i="4"/>
  <c r="P24" i="4" l="1"/>
  <c r="P25" i="4"/>
  <c r="C21" i="4"/>
  <c r="P18" i="4" l="1"/>
  <c r="P17" i="4"/>
  <c r="I17" i="4"/>
  <c r="I20" i="4" s="1"/>
  <c r="I16" i="4"/>
  <c r="K17" i="4" l="1"/>
  <c r="C22" i="4"/>
  <c r="D22" i="4" s="1"/>
  <c r="D21" i="4"/>
  <c r="F16" i="4"/>
  <c r="C17" i="4"/>
  <c r="D17" i="4" s="1"/>
  <c r="C18" i="4"/>
  <c r="D18" i="4" s="1"/>
  <c r="C19" i="4"/>
  <c r="D19" i="4" s="1"/>
  <c r="C20" i="4"/>
  <c r="D20" i="4" s="1"/>
  <c r="D16" i="4"/>
  <c r="B7" i="4"/>
  <c r="D7" i="4" s="1"/>
  <c r="B6" i="4"/>
  <c r="D6" i="4" s="1"/>
  <c r="B5" i="4"/>
  <c r="C5" i="4" s="1"/>
  <c r="B4" i="4"/>
  <c r="D4" i="4" s="1"/>
  <c r="B3" i="4"/>
  <c r="D3" i="4" s="1"/>
  <c r="D5" i="4" l="1"/>
  <c r="G4" i="4"/>
  <c r="J4" i="4" s="1"/>
  <c r="G3" i="4"/>
  <c r="J3" i="4" s="1"/>
  <c r="C3" i="4"/>
  <c r="C7" i="4"/>
  <c r="C4" i="4"/>
  <c r="C6" i="4"/>
</calcChain>
</file>

<file path=xl/sharedStrings.xml><?xml version="1.0" encoding="utf-8"?>
<sst xmlns="http://schemas.openxmlformats.org/spreadsheetml/2006/main" count="73" uniqueCount="53">
  <si>
    <t>"+- 25 mV"</t>
  </si>
  <si>
    <t>acceptable slope offset</t>
  </si>
  <si>
    <t>85-105%</t>
  </si>
  <si>
    <t>mV from calibration</t>
  </si>
  <si>
    <t>slope1</t>
  </si>
  <si>
    <t>slope2</t>
  </si>
  <si>
    <t>slope1%</t>
  </si>
  <si>
    <t>slope2%</t>
  </si>
  <si>
    <t>acceptable probe offset from 0mV at pH7</t>
  </si>
  <si>
    <t>pH</t>
  </si>
  <si>
    <t>"+25mV"</t>
  </si>
  <si>
    <t>"-25mV"</t>
  </si>
  <si>
    <t>Nernst Slope at 25degC with offsets</t>
  </si>
  <si>
    <t>slope</t>
  </si>
  <si>
    <t>mV</t>
  </si>
  <si>
    <t>Enter from calibration</t>
  </si>
  <si>
    <t>slope%</t>
  </si>
  <si>
    <t>Use calibration generated slope to calculate mV</t>
  </si>
  <si>
    <t>no offset at pH7</t>
  </si>
  <si>
    <t>offset at pH 7</t>
  </si>
  <si>
    <t>mL</t>
  </si>
  <si>
    <t>cup mass</t>
  </si>
  <si>
    <t>sample +cup</t>
  </si>
  <si>
    <t>sample mass</t>
  </si>
  <si>
    <t>sample id</t>
  </si>
  <si>
    <t>dispense increment Volume</t>
  </si>
  <si>
    <t>first aliquot</t>
  </si>
  <si>
    <t>sample #</t>
  </si>
  <si>
    <t>Enter This value to end first titration, round down to next mV</t>
  </si>
  <si>
    <t>Enter This value to end gran titration, round up to next mV</t>
  </si>
  <si>
    <t>salinity</t>
  </si>
  <si>
    <t>in situ temperature</t>
  </si>
  <si>
    <t>ETris</t>
  </si>
  <si>
    <t>pHTris</t>
  </si>
  <si>
    <t>EHigh</t>
  </si>
  <si>
    <t>ELow</t>
  </si>
  <si>
    <t>Gran titration "upper bound" aka Ehigh</t>
  </si>
  <si>
    <t>Gran titration "lower bound" aka Elow</t>
  </si>
  <si>
    <t>SAC-1</t>
  </si>
  <si>
    <t>SAC-2</t>
  </si>
  <si>
    <t>SAC-3</t>
  </si>
  <si>
    <t>BAYSTD1-10122020-1</t>
  </si>
  <si>
    <t>BAYSTD1-10122020-2</t>
  </si>
  <si>
    <t>BAYSTD1-10122020-3</t>
  </si>
  <si>
    <t>P-0077-1-2</t>
  </si>
  <si>
    <t>P-0077-1-1</t>
  </si>
  <si>
    <t>P-0077-1-3</t>
  </si>
  <si>
    <t>P-0077-2-1</t>
  </si>
  <si>
    <t>P-0077-2-2</t>
  </si>
  <si>
    <t>P-0077-2-3</t>
  </si>
  <si>
    <t>P-0077-3-1</t>
  </si>
  <si>
    <t>P-0077-3-2</t>
  </si>
  <si>
    <t>P-0077-3-3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</si>
</sst>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Fill="1" applyBorder="1"/>
    <xf numFmtId="0" fontId="0" fillId="0" borderId="0" xfId="0" applyAlignment="1">
      <alignment wrapText="1"/>
    </xf>
    <xf numFmtId="0" fontId="0" fillId="0" borderId="0" xfId="0" applyBorder="1"/>
    <xf numFmtId="0" fontId="0" fillId="0" borderId="1" xfId="0" applyBorder="1" applyAlignment="1">
      <alignment wrapText="1"/>
    </xf>
    <xf numFmtId="0" fontId="0" fillId="2" borderId="0" xfId="0" applyFill="1" applyBorder="1"/>
    <xf numFmtId="0" fontId="0" fillId="3" borderId="0" xfId="0" applyFill="1" applyBorder="1"/>
    <xf numFmtId="164" fontId="0" fillId="0" borderId="0" xfId="0" applyNumberFormat="1"/>
    <xf numFmtId="0" fontId="0" fillId="0" borderId="0" xfId="0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tabSelected="1" topLeftCell="A9" workbookViewId="0">
      <selection activeCell="B26" sqref="B26"/>
    </sheetView>
  </sheetViews>
  <sheetFormatPr defaultRowHeight="15" x14ac:dyDescent="0.25"/>
  <cols>
    <col min="1" max="1" width="11.28515625" customWidth="1"/>
    <col min="2" max="2" width="18.85546875" bestFit="1" customWidth="1"/>
    <col min="3" max="3" width="15.140625" bestFit="1" customWidth="1"/>
    <col min="4" max="4" width="15.42578125" style="4" customWidth="1"/>
    <col min="5" max="5" width="30.85546875" style="10" customWidth="1"/>
    <col min="13" max="13" width="19.42578125" bestFit="1" customWidth="1"/>
    <col min="14" max="14" width="12" style="9" bestFit="1" customWidth="1"/>
    <col min="15" max="16" width="12.28515625" style="9" bestFit="1" customWidth="1"/>
  </cols>
  <sheetData>
    <row r="1" spans="1:17" x14ac:dyDescent="0.25">
      <c r="A1" t="s">
        <v>12</v>
      </c>
    </row>
    <row r="2" spans="1:17" x14ac:dyDescent="0.25">
      <c r="A2" t="s">
        <v>9</v>
      </c>
      <c r="B2" t="s">
        <v>3</v>
      </c>
      <c r="C2" t="s">
        <v>10</v>
      </c>
      <c r="D2" s="4" t="s">
        <v>11</v>
      </c>
    </row>
    <row r="3" spans="1:17" x14ac:dyDescent="0.25">
      <c r="A3">
        <v>4</v>
      </c>
      <c r="B3">
        <f>(7-A3)*59.16</f>
        <v>177.48</v>
      </c>
      <c r="C3">
        <f>B3+25</f>
        <v>202.48</v>
      </c>
      <c r="D3" s="4">
        <f>B3-25</f>
        <v>152.47999999999999</v>
      </c>
      <c r="F3" t="s">
        <v>4</v>
      </c>
      <c r="G3">
        <f>(B4-B3)/(A4-A3)</f>
        <v>-59.16</v>
      </c>
      <c r="I3" t="s">
        <v>6</v>
      </c>
      <c r="J3">
        <f>ABS(G3/59.16)*100</f>
        <v>100</v>
      </c>
      <c r="L3" t="s">
        <v>8</v>
      </c>
    </row>
    <row r="4" spans="1:17" x14ac:dyDescent="0.25">
      <c r="A4">
        <v>7</v>
      </c>
      <c r="B4">
        <f t="shared" ref="B4:B7" si="0">(7-A4)*59.16</f>
        <v>0</v>
      </c>
      <c r="C4">
        <f t="shared" ref="C4:C7" si="1">B4+25</f>
        <v>25</v>
      </c>
      <c r="D4" s="4">
        <f t="shared" ref="D4:D7" si="2">B4-25</f>
        <v>-25</v>
      </c>
      <c r="F4" t="s">
        <v>5</v>
      </c>
      <c r="G4">
        <f>(B4-B5)/(A4-A5)</f>
        <v>-59.16</v>
      </c>
      <c r="I4" t="s">
        <v>7</v>
      </c>
      <c r="J4">
        <f>ABS(G4/59.16)*100</f>
        <v>100</v>
      </c>
      <c r="L4" t="s">
        <v>0</v>
      </c>
    </row>
    <row r="5" spans="1:17" x14ac:dyDescent="0.25">
      <c r="A5">
        <v>10</v>
      </c>
      <c r="B5">
        <f t="shared" si="0"/>
        <v>-177.48</v>
      </c>
      <c r="C5">
        <f t="shared" si="1"/>
        <v>-152.47999999999999</v>
      </c>
      <c r="D5" s="4">
        <f t="shared" si="2"/>
        <v>-202.48</v>
      </c>
    </row>
    <row r="6" spans="1:17" x14ac:dyDescent="0.25">
      <c r="A6">
        <v>3</v>
      </c>
      <c r="B6">
        <f t="shared" si="0"/>
        <v>236.64</v>
      </c>
      <c r="C6">
        <f t="shared" si="1"/>
        <v>261.64</v>
      </c>
      <c r="D6" s="4">
        <f t="shared" si="2"/>
        <v>211.64</v>
      </c>
      <c r="L6" t="s">
        <v>1</v>
      </c>
    </row>
    <row r="7" spans="1:17" x14ac:dyDescent="0.25">
      <c r="A7">
        <v>3.5</v>
      </c>
      <c r="B7">
        <f t="shared" si="0"/>
        <v>207.06</v>
      </c>
      <c r="C7">
        <f t="shared" si="1"/>
        <v>232.06</v>
      </c>
      <c r="D7" s="4">
        <f t="shared" si="2"/>
        <v>182.06</v>
      </c>
      <c r="L7" t="s">
        <v>2</v>
      </c>
    </row>
    <row r="11" spans="1:17" x14ac:dyDescent="0.25">
      <c r="A11" t="s">
        <v>17</v>
      </c>
    </row>
    <row r="12" spans="1:17" x14ac:dyDescent="0.25">
      <c r="A12" s="2" t="s">
        <v>15</v>
      </c>
    </row>
    <row r="13" spans="1:17" ht="15.75" thickBot="1" x14ac:dyDescent="0.3">
      <c r="A13" s="2"/>
      <c r="C13" t="s">
        <v>18</v>
      </c>
      <c r="D13" s="4" t="s">
        <v>19</v>
      </c>
    </row>
    <row r="14" spans="1:17" ht="15.75" thickBot="1" x14ac:dyDescent="0.3">
      <c r="A14" s="2"/>
      <c r="D14" s="6">
        <v>39.299999999999997</v>
      </c>
    </row>
    <row r="15" spans="1:17" ht="15.75" thickBot="1" x14ac:dyDescent="0.3">
      <c r="A15" t="s">
        <v>9</v>
      </c>
      <c r="B15" t="s">
        <v>13</v>
      </c>
      <c r="C15" t="s">
        <v>14</v>
      </c>
      <c r="D15" t="s">
        <v>14</v>
      </c>
      <c r="F15" t="s">
        <v>16</v>
      </c>
      <c r="I15" t="s">
        <v>25</v>
      </c>
      <c r="M15" t="s">
        <v>24</v>
      </c>
      <c r="N15" s="9" t="s">
        <v>21</v>
      </c>
      <c r="O15" s="9" t="s">
        <v>22</v>
      </c>
      <c r="P15" s="9" t="s">
        <v>23</v>
      </c>
      <c r="Q15" t="s">
        <v>27</v>
      </c>
    </row>
    <row r="16" spans="1:17" ht="15.75" thickBot="1" x14ac:dyDescent="0.3">
      <c r="A16">
        <v>4</v>
      </c>
      <c r="B16" s="1">
        <v>58.6</v>
      </c>
      <c r="C16">
        <f>(7-A16)*$B$16</f>
        <v>175.8</v>
      </c>
      <c r="D16" s="5">
        <f>C16+$D$14</f>
        <v>215.10000000000002</v>
      </c>
      <c r="F16">
        <f>(B16/59.16)*100</f>
        <v>99.053414469235975</v>
      </c>
      <c r="I16">
        <f>(50/125)*0.05</f>
        <v>2.0000000000000004E-2</v>
      </c>
      <c r="J16" t="s">
        <v>20</v>
      </c>
      <c r="M16" t="s">
        <v>38</v>
      </c>
      <c r="N16" s="9">
        <v>7.2720000000000002</v>
      </c>
      <c r="O16" s="9">
        <v>58.715000000000003</v>
      </c>
      <c r="P16" s="9">
        <f>O16-N16</f>
        <v>51.443000000000005</v>
      </c>
      <c r="Q16">
        <v>1</v>
      </c>
    </row>
    <row r="17" spans="1:17" x14ac:dyDescent="0.25">
      <c r="A17">
        <v>7</v>
      </c>
      <c r="C17">
        <f t="shared" ref="C17:C22" si="3">(7-A17)*$B$16</f>
        <v>0</v>
      </c>
      <c r="D17" s="5">
        <f t="shared" ref="D17:D22" si="4">C17+$D$14</f>
        <v>39.299999999999997</v>
      </c>
      <c r="I17">
        <f>50/125</f>
        <v>0.4</v>
      </c>
      <c r="J17">
        <v>0.05</v>
      </c>
      <c r="K17">
        <f>I17*J17</f>
        <v>2.0000000000000004E-2</v>
      </c>
      <c r="M17" t="s">
        <v>39</v>
      </c>
      <c r="N17" s="9">
        <v>7.2690000000000001</v>
      </c>
      <c r="O17" s="9">
        <v>58.658000000000001</v>
      </c>
      <c r="P17" s="9">
        <f>O17-N17</f>
        <v>51.389000000000003</v>
      </c>
      <c r="Q17">
        <v>2</v>
      </c>
    </row>
    <row r="18" spans="1:17" x14ac:dyDescent="0.25">
      <c r="A18">
        <v>10</v>
      </c>
      <c r="C18">
        <f t="shared" si="3"/>
        <v>-175.8</v>
      </c>
      <c r="D18" s="5">
        <f t="shared" si="4"/>
        <v>-136.5</v>
      </c>
      <c r="M18" t="s">
        <v>40</v>
      </c>
      <c r="N18" s="9">
        <v>7.2720000000000002</v>
      </c>
      <c r="O18" s="9">
        <v>59.139000000000003</v>
      </c>
      <c r="P18" s="9">
        <f t="shared" ref="P18:P29" si="5">O18-N18</f>
        <v>51.867000000000004</v>
      </c>
      <c r="Q18">
        <v>3</v>
      </c>
    </row>
    <row r="19" spans="1:17" ht="30" x14ac:dyDescent="0.25">
      <c r="A19">
        <v>3.5</v>
      </c>
      <c r="C19">
        <f t="shared" si="3"/>
        <v>205.1</v>
      </c>
      <c r="D19" s="5">
        <f t="shared" si="4"/>
        <v>244.39999999999998</v>
      </c>
      <c r="E19" s="10" t="s">
        <v>36</v>
      </c>
      <c r="I19" t="s">
        <v>26</v>
      </c>
      <c r="M19" t="s">
        <v>45</v>
      </c>
      <c r="N19" s="9">
        <v>7.2939999999999996</v>
      </c>
      <c r="O19" s="9">
        <v>60.853000000000002</v>
      </c>
      <c r="P19" s="9">
        <f t="shared" ref="P19" si="6">O19-N19</f>
        <v>53.559000000000005</v>
      </c>
      <c r="Q19">
        <v>4</v>
      </c>
    </row>
    <row r="20" spans="1:17" ht="30" x14ac:dyDescent="0.25">
      <c r="A20">
        <v>3</v>
      </c>
      <c r="C20">
        <f t="shared" si="3"/>
        <v>234.4</v>
      </c>
      <c r="D20" s="5">
        <f t="shared" si="4"/>
        <v>273.7</v>
      </c>
      <c r="E20" s="10" t="s">
        <v>37</v>
      </c>
      <c r="I20">
        <f>I17*3</f>
        <v>1.2000000000000002</v>
      </c>
      <c r="J20" t="s">
        <v>20</v>
      </c>
      <c r="M20" t="s">
        <v>44</v>
      </c>
      <c r="N20" s="9">
        <v>7.2919999999999998</v>
      </c>
      <c r="O20" s="9">
        <v>59.533999999999999</v>
      </c>
      <c r="P20" s="9">
        <f t="shared" si="5"/>
        <v>52.241999999999997</v>
      </c>
      <c r="Q20">
        <v>5</v>
      </c>
    </row>
    <row r="21" spans="1:17" ht="34.5" customHeight="1" x14ac:dyDescent="0.25">
      <c r="A21">
        <v>3.7</v>
      </c>
      <c r="C21" s="3">
        <f>(7-A21)*$B$16</f>
        <v>193.38</v>
      </c>
      <c r="D21" s="7">
        <f t="shared" si="4"/>
        <v>232.68</v>
      </c>
      <c r="E21" s="11" t="s">
        <v>28</v>
      </c>
      <c r="M21" t="s">
        <v>46</v>
      </c>
      <c r="N21" s="9">
        <v>7.2930000000000001</v>
      </c>
      <c r="O21" s="9">
        <v>60.326999999999998</v>
      </c>
      <c r="P21" s="9">
        <f t="shared" si="5"/>
        <v>53.033999999999999</v>
      </c>
      <c r="Q21">
        <v>6</v>
      </c>
    </row>
    <row r="22" spans="1:17" ht="36.75" customHeight="1" x14ac:dyDescent="0.25">
      <c r="A22">
        <v>2.8</v>
      </c>
      <c r="C22" s="3">
        <f t="shared" si="3"/>
        <v>246.12</v>
      </c>
      <c r="D22" s="8">
        <f t="shared" si="4"/>
        <v>285.42</v>
      </c>
      <c r="E22" s="12" t="s">
        <v>29</v>
      </c>
      <c r="M22" t="s">
        <v>47</v>
      </c>
      <c r="N22" s="9">
        <v>7.2930000000000001</v>
      </c>
      <c r="O22" s="9">
        <v>60.180999999999997</v>
      </c>
      <c r="P22" s="9">
        <f t="shared" si="5"/>
        <v>52.887999999999998</v>
      </c>
      <c r="Q22">
        <v>7</v>
      </c>
    </row>
    <row r="23" spans="1:17" x14ac:dyDescent="0.25">
      <c r="M23" t="s">
        <v>48</v>
      </c>
      <c r="N23" s="9">
        <v>7.2670000000000003</v>
      </c>
      <c r="O23" s="9">
        <v>59.670999999999999</v>
      </c>
      <c r="P23" s="9">
        <f t="shared" si="5"/>
        <v>52.403999999999996</v>
      </c>
      <c r="Q23">
        <v>8</v>
      </c>
    </row>
    <row r="24" spans="1:17" x14ac:dyDescent="0.25">
      <c r="M24" t="s">
        <v>49</v>
      </c>
      <c r="N24" s="9">
        <v>7.2670000000000003</v>
      </c>
      <c r="O24" s="9">
        <v>59.768999999999998</v>
      </c>
      <c r="P24" s="9">
        <f t="shared" si="5"/>
        <v>52.501999999999995</v>
      </c>
      <c r="Q24">
        <v>9</v>
      </c>
    </row>
    <row r="25" spans="1:17" x14ac:dyDescent="0.25">
      <c r="M25" t="s">
        <v>50</v>
      </c>
      <c r="N25" s="9">
        <v>7.2690000000000001</v>
      </c>
      <c r="O25" s="9">
        <v>60.548000000000002</v>
      </c>
      <c r="P25" s="9">
        <f t="shared" si="5"/>
        <v>53.279000000000003</v>
      </c>
      <c r="Q25">
        <v>10</v>
      </c>
    </row>
    <row r="26" spans="1:17" x14ac:dyDescent="0.25">
      <c r="M26" t="s">
        <v>51</v>
      </c>
      <c r="N26" s="9">
        <v>7.2889999999999997</v>
      </c>
      <c r="O26" s="9">
        <v>60.302999999999997</v>
      </c>
      <c r="P26" s="9">
        <f t="shared" ref="P26:P27" si="7">O26-N26</f>
        <v>53.013999999999996</v>
      </c>
      <c r="Q26">
        <v>11</v>
      </c>
    </row>
    <row r="27" spans="1:17" x14ac:dyDescent="0.25">
      <c r="M27" t="s">
        <v>52</v>
      </c>
      <c r="N27" s="9">
        <v>7.274</v>
      </c>
      <c r="O27" s="9">
        <v>58.466999999999999</v>
      </c>
      <c r="P27" s="9">
        <f t="shared" si="7"/>
        <v>51.192999999999998</v>
      </c>
      <c r="Q27">
        <v>12</v>
      </c>
    </row>
    <row r="28" spans="1:17" x14ac:dyDescent="0.25">
      <c r="M28" t="s">
        <v>41</v>
      </c>
      <c r="N28" s="9">
        <v>7.2720000000000002</v>
      </c>
      <c r="O28" s="9">
        <v>57.920999999999999</v>
      </c>
      <c r="P28" s="9">
        <f t="shared" si="5"/>
        <v>50.649000000000001</v>
      </c>
      <c r="Q28">
        <v>14</v>
      </c>
    </row>
    <row r="29" spans="1:17" x14ac:dyDescent="0.25">
      <c r="M29" t="s">
        <v>42</v>
      </c>
      <c r="N29" s="9">
        <v>7.2949999999999999</v>
      </c>
      <c r="O29" s="9">
        <v>57.453000000000003</v>
      </c>
      <c r="P29" s="9">
        <f t="shared" si="5"/>
        <v>50.158000000000001</v>
      </c>
      <c r="Q29">
        <v>15</v>
      </c>
    </row>
    <row r="30" spans="1:17" x14ac:dyDescent="0.25">
      <c r="M30" t="s">
        <v>43</v>
      </c>
      <c r="N30" s="9">
        <v>7.2960000000000003</v>
      </c>
      <c r="O30" s="9">
        <v>59.713000000000001</v>
      </c>
      <c r="P30" s="9">
        <f t="shared" ref="P30" si="8">O30-N30</f>
        <v>52.417000000000002</v>
      </c>
      <c r="Q30">
        <v>16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249A-1587-482E-88F7-7947B3554D67}">
  <dimension ref="A1:H16"/>
  <sheetViews>
    <sheetView workbookViewId="0">
      <selection activeCell="M10" sqref="M10"/>
    </sheetView>
  </sheetViews>
  <sheetFormatPr defaultRowHeight="15" x14ac:dyDescent="0.25"/>
  <cols>
    <col min="1" max="1" width="19.42578125" bestFit="1" customWidth="1"/>
    <col min="2" max="2" width="12.28515625" bestFit="1" customWidth="1"/>
    <col min="3" max="3" width="7.42578125" bestFit="1" customWidth="1"/>
    <col min="4" max="4" width="18.42578125" bestFit="1" customWidth="1"/>
    <col min="5" max="5" width="5.140625" bestFit="1" customWidth="1"/>
    <col min="6" max="6" width="6.5703125" bestFit="1" customWidth="1"/>
    <col min="7" max="8" width="6" bestFit="1" customWidth="1"/>
  </cols>
  <sheetData>
    <row r="1" spans="1:8" x14ac:dyDescent="0.25">
      <c r="A1" t="s">
        <v>24</v>
      </c>
      <c r="B1" t="s">
        <v>23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2" spans="1:8" x14ac:dyDescent="0.25">
      <c r="A2" t="s">
        <v>38</v>
      </c>
      <c r="B2">
        <v>51.443000000000005</v>
      </c>
      <c r="C2">
        <v>31.5</v>
      </c>
      <c r="D2">
        <v>25</v>
      </c>
      <c r="E2">
        <v>39.299999999999997</v>
      </c>
      <c r="F2">
        <v>7</v>
      </c>
      <c r="G2">
        <v>244.39999999999998</v>
      </c>
      <c r="H2">
        <v>273.7</v>
      </c>
    </row>
    <row r="3" spans="1:8" x14ac:dyDescent="0.25">
      <c r="A3" t="s">
        <v>39</v>
      </c>
      <c r="B3">
        <v>51.389000000000003</v>
      </c>
      <c r="C3">
        <v>31.5</v>
      </c>
      <c r="D3">
        <v>25</v>
      </c>
      <c r="E3">
        <v>39.299999999999997</v>
      </c>
      <c r="F3">
        <v>7</v>
      </c>
      <c r="G3">
        <v>244.39999999999998</v>
      </c>
      <c r="H3">
        <v>273.7</v>
      </c>
    </row>
    <row r="4" spans="1:8" x14ac:dyDescent="0.25">
      <c r="A4" t="s">
        <v>40</v>
      </c>
      <c r="B4">
        <v>51.867000000000004</v>
      </c>
      <c r="C4">
        <v>31.5</v>
      </c>
      <c r="D4">
        <v>25</v>
      </c>
      <c r="E4">
        <v>39.299999999999997</v>
      </c>
      <c r="F4">
        <v>7</v>
      </c>
      <c r="G4">
        <v>244.39999999999998</v>
      </c>
      <c r="H4">
        <v>273.7</v>
      </c>
    </row>
    <row r="5" spans="1:8" x14ac:dyDescent="0.25">
      <c r="A5" t="s">
        <v>45</v>
      </c>
      <c r="B5">
        <v>53.559000000000005</v>
      </c>
      <c r="C5">
        <v>31.5</v>
      </c>
      <c r="D5">
        <v>16.5</v>
      </c>
      <c r="E5">
        <v>39.299999999999997</v>
      </c>
      <c r="F5">
        <v>7</v>
      </c>
      <c r="G5">
        <v>244.39999999999998</v>
      </c>
      <c r="H5">
        <v>273.7</v>
      </c>
    </row>
    <row r="6" spans="1:8" x14ac:dyDescent="0.25">
      <c r="A6" t="s">
        <v>44</v>
      </c>
      <c r="B6">
        <v>52.241999999999997</v>
      </c>
      <c r="C6">
        <v>31.5</v>
      </c>
      <c r="D6">
        <v>16.5</v>
      </c>
      <c r="E6">
        <v>39.299999999999997</v>
      </c>
      <c r="F6">
        <v>7</v>
      </c>
      <c r="G6">
        <v>244.39999999999998</v>
      </c>
      <c r="H6">
        <v>273.7</v>
      </c>
    </row>
    <row r="7" spans="1:8" x14ac:dyDescent="0.25">
      <c r="A7" t="s">
        <v>46</v>
      </c>
      <c r="B7">
        <v>53.033999999999999</v>
      </c>
      <c r="C7">
        <v>31.5</v>
      </c>
      <c r="D7">
        <v>16.5</v>
      </c>
      <c r="E7">
        <v>39.299999999999997</v>
      </c>
      <c r="F7">
        <v>7</v>
      </c>
      <c r="G7">
        <v>244.39999999999998</v>
      </c>
      <c r="H7">
        <v>273.7</v>
      </c>
    </row>
    <row r="8" spans="1:8" x14ac:dyDescent="0.25">
      <c r="A8" t="s">
        <v>47</v>
      </c>
      <c r="B8">
        <v>52.887999999999998</v>
      </c>
      <c r="C8">
        <v>31.5</v>
      </c>
      <c r="D8">
        <v>16.5</v>
      </c>
      <c r="E8">
        <v>39.299999999999997</v>
      </c>
      <c r="F8">
        <v>7</v>
      </c>
      <c r="G8">
        <v>244.39999999999998</v>
      </c>
      <c r="H8">
        <v>273.7</v>
      </c>
    </row>
    <row r="9" spans="1:8" x14ac:dyDescent="0.25">
      <c r="A9" t="s">
        <v>48</v>
      </c>
      <c r="B9">
        <v>52.403999999999996</v>
      </c>
      <c r="C9">
        <v>31.5</v>
      </c>
      <c r="D9">
        <v>16.5</v>
      </c>
      <c r="E9">
        <v>39.299999999999997</v>
      </c>
      <c r="F9">
        <v>7</v>
      </c>
      <c r="G9">
        <v>244.39999999999998</v>
      </c>
      <c r="H9">
        <v>273.7</v>
      </c>
    </row>
    <row r="10" spans="1:8" x14ac:dyDescent="0.25">
      <c r="A10" t="s">
        <v>49</v>
      </c>
      <c r="B10">
        <v>52.501999999999995</v>
      </c>
      <c r="C10">
        <v>31.5</v>
      </c>
      <c r="D10">
        <v>16.5</v>
      </c>
      <c r="E10">
        <v>39.299999999999997</v>
      </c>
      <c r="F10">
        <v>7</v>
      </c>
      <c r="G10">
        <v>244.39999999999998</v>
      </c>
      <c r="H10">
        <v>273.7</v>
      </c>
    </row>
    <row r="11" spans="1:8" x14ac:dyDescent="0.25">
      <c r="A11" t="s">
        <v>50</v>
      </c>
      <c r="B11">
        <v>53.279000000000003</v>
      </c>
      <c r="C11">
        <v>31.5</v>
      </c>
      <c r="D11">
        <v>16.5</v>
      </c>
      <c r="E11">
        <v>39.299999999999997</v>
      </c>
      <c r="F11">
        <v>7</v>
      </c>
      <c r="G11">
        <v>244.39999999999998</v>
      </c>
      <c r="H11">
        <v>273.7</v>
      </c>
    </row>
    <row r="12" spans="1:8" x14ac:dyDescent="0.25">
      <c r="A12" t="s">
        <v>51</v>
      </c>
      <c r="B12">
        <v>53.013999999999996</v>
      </c>
      <c r="C12">
        <v>31.5</v>
      </c>
      <c r="D12">
        <v>16.5</v>
      </c>
      <c r="E12">
        <v>39.299999999999997</v>
      </c>
      <c r="F12">
        <v>7</v>
      </c>
      <c r="G12">
        <v>244.39999999999998</v>
      </c>
      <c r="H12">
        <v>273.7</v>
      </c>
    </row>
    <row r="13" spans="1:8" x14ac:dyDescent="0.25">
      <c r="A13" t="s">
        <v>52</v>
      </c>
      <c r="B13">
        <v>51.192999999999998</v>
      </c>
      <c r="C13">
        <v>31.5</v>
      </c>
      <c r="D13">
        <v>16.5</v>
      </c>
      <c r="E13">
        <v>39.299999999999997</v>
      </c>
      <c r="F13">
        <v>7</v>
      </c>
      <c r="G13">
        <v>244.39999999999998</v>
      </c>
      <c r="H13">
        <v>273.7</v>
      </c>
    </row>
    <row r="14" spans="1:8" x14ac:dyDescent="0.25">
      <c r="A14" t="s">
        <v>41</v>
      </c>
      <c r="B14">
        <v>50.649000000000001</v>
      </c>
      <c r="C14">
        <v>27.53</v>
      </c>
      <c r="D14">
        <v>11.92</v>
      </c>
      <c r="E14">
        <v>39.299999999999997</v>
      </c>
      <c r="F14">
        <v>7</v>
      </c>
      <c r="G14">
        <v>244.39999999999998</v>
      </c>
      <c r="H14">
        <v>273.7</v>
      </c>
    </row>
    <row r="15" spans="1:8" x14ac:dyDescent="0.25">
      <c r="A15" t="s">
        <v>42</v>
      </c>
      <c r="B15">
        <v>50.158000000000001</v>
      </c>
      <c r="C15">
        <v>27.53</v>
      </c>
      <c r="D15">
        <v>11.92</v>
      </c>
      <c r="E15">
        <v>39.299999999999997</v>
      </c>
      <c r="F15">
        <v>7</v>
      </c>
      <c r="G15">
        <v>244.39999999999998</v>
      </c>
      <c r="H15">
        <v>273.7</v>
      </c>
    </row>
    <row r="16" spans="1:8" x14ac:dyDescent="0.25">
      <c r="A16" t="s">
        <v>43</v>
      </c>
      <c r="B16">
        <v>52.417000000000002</v>
      </c>
      <c r="C16">
        <v>27.53</v>
      </c>
      <c r="D16">
        <v>11.92</v>
      </c>
      <c r="E16">
        <v>39.299999999999997</v>
      </c>
      <c r="F16">
        <v>7</v>
      </c>
      <c r="G16">
        <v>244.39999999999998</v>
      </c>
      <c r="H16">
        <v>273.7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 to mV from calibration</vt:lpstr>
      <vt:lpstr>sample 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J. Hartnett</dc:creator>
  <cp:lastModifiedBy>Rye-Tech</cp:lastModifiedBy>
  <dcterms:created xsi:type="dcterms:W3CDTF">2019-09-17T05:37:44Z</dcterms:created>
  <dcterms:modified xsi:type="dcterms:W3CDTF">2020-10-23T01:20:41Z</dcterms:modified>
</cp:coreProperties>
</file>