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ye-Tech\Documents\R\rye-tech-home\2020-season-summary\check sample work\pH QAQC\"/>
    </mc:Choice>
  </mc:AlternateContent>
  <xr:revisionPtr revIDLastSave="0" documentId="13_ncr:1_{EA25FA0E-7726-4E4E-98F4-0623AC9CC417}" xr6:coauthVersionLast="45" xr6:coauthVersionMax="45" xr10:uidLastSave="{00000000-0000-0000-0000-000000000000}"/>
  <bookViews>
    <workbookView xWindow="-120" yWindow="-11640" windowWidth="20730" windowHeight="11160" firstSheet="1" activeTab="1" xr2:uid="{00000000-000D-0000-FFFF-FFFF00000000}"/>
  </bookViews>
  <sheets>
    <sheet name="example to follow" sheetId="1" r:id="rId1"/>
    <sheet name="pH samples jul 2018 feb 2020" sheetId="2" r:id="rId2"/>
    <sheet name="QAQC crm &amp; baystd assessment" sheetId="3" r:id="rId3"/>
    <sheet name="QAQC crms assessment" sheetId="4" r:id="rId4"/>
    <sheet name="QAQC baystds assessment" sheetId="5" r:id="rId5"/>
  </sheets>
  <definedNames>
    <definedName name="_xlnm._FilterDatabase" localSheetId="1" hidden="1">'pH samples jul 2018 feb 2020'!$B$136:$B$144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D7" i="5" s="1"/>
  <c r="E7" i="5" s="1"/>
  <c r="C14" i="5"/>
  <c r="D14" i="5" s="1"/>
  <c r="E14" i="5" s="1"/>
  <c r="C15" i="5"/>
  <c r="D15" i="5" s="1"/>
  <c r="E15" i="5" s="1"/>
  <c r="C16" i="5"/>
  <c r="D16" i="5" s="1"/>
  <c r="E16" i="5" s="1"/>
  <c r="C17" i="5"/>
  <c r="D17" i="5" s="1"/>
  <c r="E17" i="5" s="1"/>
  <c r="C18" i="5"/>
  <c r="D18" i="5" s="1"/>
  <c r="E18" i="5" s="1"/>
  <c r="C19" i="5"/>
  <c r="D19" i="5" s="1"/>
  <c r="E19" i="5" s="1"/>
  <c r="C20" i="5"/>
  <c r="D20" i="5" s="1"/>
  <c r="E20" i="5" s="1"/>
  <c r="C21" i="5"/>
  <c r="D21" i="5" s="1"/>
  <c r="E21" i="5" s="1"/>
  <c r="C22" i="5"/>
  <c r="D22" i="5" s="1"/>
  <c r="E22" i="5" s="1"/>
  <c r="C23" i="5"/>
  <c r="D23" i="5" s="1"/>
  <c r="E23" i="5" s="1"/>
  <c r="C24" i="5"/>
  <c r="D24" i="5" s="1"/>
  <c r="E24" i="5" s="1"/>
  <c r="C25" i="5"/>
  <c r="D25" i="5" s="1"/>
  <c r="E25" i="5" s="1"/>
  <c r="D48" i="3"/>
  <c r="E48" i="3" s="1"/>
  <c r="D60" i="3"/>
  <c r="E60" i="3" s="1"/>
  <c r="D62" i="3"/>
  <c r="E62" i="3" s="1"/>
  <c r="C61" i="3"/>
  <c r="D61" i="3" s="1"/>
  <c r="E61" i="3" s="1"/>
  <c r="C60" i="3"/>
  <c r="C59" i="3"/>
  <c r="D59" i="3" s="1"/>
  <c r="E59" i="3" s="1"/>
  <c r="C58" i="3"/>
  <c r="D58" i="3" s="1"/>
  <c r="E58" i="3" s="1"/>
  <c r="C57" i="3"/>
  <c r="D57" i="3" s="1"/>
  <c r="E57" i="3" s="1"/>
  <c r="C56" i="3"/>
  <c r="D56" i="3" s="1"/>
  <c r="E56" i="3" s="1"/>
  <c r="C52" i="3"/>
  <c r="D52" i="3" s="1"/>
  <c r="E52" i="3" s="1"/>
  <c r="C51" i="3"/>
  <c r="D51" i="3" s="1"/>
  <c r="E51" i="3" s="1"/>
  <c r="C50" i="3"/>
  <c r="D50" i="3" s="1"/>
  <c r="E50" i="3" s="1"/>
  <c r="C49" i="3"/>
  <c r="D49" i="3" s="1"/>
  <c r="E49" i="3" s="1"/>
  <c r="C48" i="3"/>
  <c r="C47" i="3"/>
  <c r="D47" i="3" s="1"/>
  <c r="E47" i="3" s="1"/>
  <c r="C64" i="3"/>
  <c r="D64" i="3" s="1"/>
  <c r="E64" i="3" s="1"/>
  <c r="C63" i="3"/>
  <c r="D63" i="3" s="1"/>
  <c r="E63" i="3" s="1"/>
  <c r="C62" i="3"/>
  <c r="C55" i="3"/>
  <c r="D55" i="3" s="1"/>
  <c r="E55" i="3" s="1"/>
  <c r="C54" i="3"/>
  <c r="D54" i="3" s="1"/>
  <c r="E54" i="3" s="1"/>
  <c r="C53" i="3"/>
  <c r="D53" i="3" s="1"/>
  <c r="E53" i="3" s="1"/>
  <c r="C35" i="4"/>
  <c r="D35" i="4" s="1"/>
  <c r="E35" i="4" s="1"/>
  <c r="C36" i="4"/>
  <c r="D36" i="4" s="1"/>
  <c r="E36" i="4" s="1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M143" i="2"/>
  <c r="L143" i="2"/>
  <c r="H143" i="2"/>
  <c r="G143" i="2"/>
  <c r="M139" i="2"/>
  <c r="L139" i="2"/>
  <c r="H139" i="2"/>
  <c r="G139" i="2"/>
  <c r="M136" i="2"/>
  <c r="L136" i="2"/>
  <c r="H136" i="2"/>
  <c r="G136" i="2"/>
  <c r="M133" i="2"/>
  <c r="L133" i="2"/>
  <c r="H133" i="2"/>
  <c r="G133" i="2"/>
  <c r="M130" i="2"/>
  <c r="L130" i="2"/>
  <c r="H130" i="2"/>
  <c r="G130" i="2"/>
  <c r="M127" i="2"/>
  <c r="L127" i="2"/>
  <c r="H127" i="2"/>
  <c r="G127" i="2"/>
  <c r="J136" i="2" l="1"/>
  <c r="K136" i="2" s="1"/>
  <c r="J130" i="2"/>
  <c r="K130" i="2" s="1"/>
  <c r="J143" i="2"/>
  <c r="K143" i="2" s="1"/>
  <c r="N130" i="2"/>
  <c r="N136" i="2"/>
  <c r="N143" i="2"/>
  <c r="J127" i="2"/>
  <c r="K127" i="2" s="1"/>
  <c r="J139" i="2"/>
  <c r="K139" i="2" s="1"/>
  <c r="N127" i="2"/>
  <c r="N133" i="2"/>
  <c r="J133" i="2"/>
  <c r="K133" i="2" s="1"/>
  <c r="N139" i="2"/>
  <c r="I143" i="2"/>
  <c r="I139" i="2"/>
  <c r="I136" i="2"/>
  <c r="I133" i="2"/>
  <c r="I130" i="2"/>
  <c r="I127" i="2"/>
  <c r="D41" i="3"/>
  <c r="E41" i="3" s="1"/>
  <c r="C46" i="3"/>
  <c r="D46" i="3" s="1"/>
  <c r="E46" i="3" s="1"/>
  <c r="C45" i="3"/>
  <c r="D45" i="3" s="1"/>
  <c r="E45" i="3" s="1"/>
  <c r="C44" i="3"/>
  <c r="D44" i="3" s="1"/>
  <c r="E44" i="3" s="1"/>
  <c r="C43" i="3"/>
  <c r="D43" i="3" s="1"/>
  <c r="E43" i="3" s="1"/>
  <c r="C42" i="3"/>
  <c r="D42" i="3" s="1"/>
  <c r="E42" i="3" s="1"/>
  <c r="C41" i="3"/>
  <c r="C40" i="3"/>
  <c r="D40" i="3" s="1"/>
  <c r="E40" i="3" s="1"/>
  <c r="C39" i="3"/>
  <c r="D39" i="3" s="1"/>
  <c r="E39" i="3" s="1"/>
  <c r="C38" i="3"/>
  <c r="D38" i="3" s="1"/>
  <c r="E38" i="3" s="1"/>
  <c r="C32" i="4"/>
  <c r="D32" i="4" s="1"/>
  <c r="E32" i="4" s="1"/>
  <c r="C33" i="4"/>
  <c r="D33" i="4" s="1"/>
  <c r="E33" i="4" s="1"/>
  <c r="C34" i="4"/>
  <c r="D34" i="4" s="1"/>
  <c r="E34" i="4" s="1"/>
  <c r="C8" i="5"/>
  <c r="D8" i="5" s="1"/>
  <c r="E8" i="5" s="1"/>
  <c r="C9" i="5"/>
  <c r="D9" i="5" s="1"/>
  <c r="E9" i="5" s="1"/>
  <c r="C10" i="5"/>
  <c r="D10" i="5" s="1"/>
  <c r="E10" i="5" s="1"/>
  <c r="C11" i="5"/>
  <c r="D11" i="5" s="1"/>
  <c r="E11" i="5" s="1"/>
  <c r="C12" i="5"/>
  <c r="D12" i="5" s="1"/>
  <c r="E12" i="5" s="1"/>
  <c r="C13" i="5"/>
  <c r="D13" i="5" s="1"/>
  <c r="E13" i="5" s="1"/>
  <c r="M123" i="2"/>
  <c r="L123" i="2"/>
  <c r="H123" i="2"/>
  <c r="G123" i="2"/>
  <c r="M120" i="2"/>
  <c r="L120" i="2"/>
  <c r="H120" i="2"/>
  <c r="G120" i="2"/>
  <c r="M117" i="2"/>
  <c r="L117" i="2"/>
  <c r="H117" i="2"/>
  <c r="G117" i="2"/>
  <c r="M114" i="2"/>
  <c r="L114" i="2"/>
  <c r="H114" i="2"/>
  <c r="G114" i="2"/>
  <c r="M111" i="2"/>
  <c r="L111" i="2"/>
  <c r="H111" i="2"/>
  <c r="G111" i="2"/>
  <c r="M108" i="2"/>
  <c r="L108" i="2"/>
  <c r="H108" i="2"/>
  <c r="G108" i="2"/>
  <c r="J111" i="2" l="1"/>
  <c r="K111" i="2" s="1"/>
  <c r="J123" i="2"/>
  <c r="K123" i="2" s="1"/>
  <c r="J117" i="2"/>
  <c r="K117" i="2" s="1"/>
  <c r="N111" i="2"/>
  <c r="N117" i="2"/>
  <c r="N123" i="2"/>
  <c r="J120" i="2"/>
  <c r="K120" i="2" s="1"/>
  <c r="N114" i="2"/>
  <c r="N120" i="2"/>
  <c r="J114" i="2"/>
  <c r="K114" i="2" s="1"/>
  <c r="N108" i="2"/>
  <c r="J108" i="2"/>
  <c r="K108" i="2" s="1"/>
  <c r="I123" i="2"/>
  <c r="I120" i="2"/>
  <c r="I117" i="2"/>
  <c r="I114" i="2"/>
  <c r="I111" i="2"/>
  <c r="I108" i="2"/>
  <c r="C6" i="5"/>
  <c r="D6" i="5" s="1"/>
  <c r="E6" i="5" s="1"/>
  <c r="C5" i="5"/>
  <c r="D5" i="5" s="1"/>
  <c r="E5" i="5" s="1"/>
  <c r="C4" i="5"/>
  <c r="D4" i="5" s="1"/>
  <c r="E4" i="5" s="1"/>
  <c r="C3" i="5"/>
  <c r="D3" i="5" s="1"/>
  <c r="E3" i="5" s="1"/>
  <c r="C2" i="5"/>
  <c r="D2" i="5" s="1"/>
  <c r="E2" i="5" s="1"/>
  <c r="C31" i="4"/>
  <c r="D31" i="4" s="1"/>
  <c r="E31" i="4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E27" i="4" s="1"/>
  <c r="C26" i="4"/>
  <c r="D26" i="4" s="1"/>
  <c r="E26" i="4" s="1"/>
  <c r="C25" i="4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C18" i="4"/>
  <c r="D18" i="4" s="1"/>
  <c r="E18" i="4" s="1"/>
  <c r="C17" i="4"/>
  <c r="D17" i="4" s="1"/>
  <c r="E17" i="4" s="1"/>
  <c r="C16" i="4"/>
  <c r="D16" i="4" s="1"/>
  <c r="E16" i="4" s="1"/>
  <c r="C15" i="4"/>
  <c r="D15" i="4" s="1"/>
  <c r="E15" i="4" s="1"/>
  <c r="C14" i="4"/>
  <c r="D14" i="4" s="1"/>
  <c r="E14" i="4" s="1"/>
  <c r="C13" i="4"/>
  <c r="D13" i="4" s="1"/>
  <c r="E13" i="4" s="1"/>
  <c r="C12" i="4"/>
  <c r="D12" i="4" s="1"/>
  <c r="E12" i="4" s="1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C2" i="4"/>
  <c r="D2" i="4" s="1"/>
  <c r="E2" i="4" s="1"/>
  <c r="G17" i="4" s="1"/>
  <c r="C7" i="4"/>
  <c r="D7" i="4" s="1"/>
  <c r="E7" i="4" s="1"/>
  <c r="C6" i="4"/>
  <c r="D6" i="4" s="1"/>
  <c r="E6" i="4" s="1"/>
  <c r="C5" i="4"/>
  <c r="D5" i="4" s="1"/>
  <c r="E5" i="4" s="1"/>
  <c r="C4" i="4"/>
  <c r="D4" i="4" s="1"/>
  <c r="E4" i="4" s="1"/>
  <c r="C3" i="4"/>
  <c r="D3" i="4" s="1"/>
  <c r="E3" i="4" s="1"/>
  <c r="C37" i="3"/>
  <c r="D37" i="3" s="1"/>
  <c r="E37" i="3" s="1"/>
  <c r="C35" i="3"/>
  <c r="D35" i="3" s="1"/>
  <c r="E35" i="3" s="1"/>
  <c r="C34" i="3"/>
  <c r="D34" i="3" s="1"/>
  <c r="E34" i="3" s="1"/>
  <c r="C33" i="3"/>
  <c r="D33" i="3" s="1"/>
  <c r="E33" i="3" s="1"/>
  <c r="C32" i="3"/>
  <c r="D32" i="3" s="1"/>
  <c r="E32" i="3" s="1"/>
  <c r="C29" i="3"/>
  <c r="D29" i="3" s="1"/>
  <c r="E29" i="3" s="1"/>
  <c r="C36" i="3"/>
  <c r="D36" i="3" s="1"/>
  <c r="E36" i="3" s="1"/>
  <c r="C31" i="3"/>
  <c r="D31" i="3" s="1"/>
  <c r="E31" i="3" s="1"/>
  <c r="C30" i="3"/>
  <c r="D30" i="3" s="1"/>
  <c r="E30" i="3" s="1"/>
  <c r="C28" i="3"/>
  <c r="D28" i="3" s="1"/>
  <c r="E28" i="3" s="1"/>
  <c r="C27" i="3"/>
  <c r="D27" i="3" s="1"/>
  <c r="E27" i="3" s="1"/>
  <c r="C26" i="3"/>
  <c r="D26" i="3" s="1"/>
  <c r="E26" i="3" s="1"/>
  <c r="C25" i="3"/>
  <c r="D25" i="3" s="1"/>
  <c r="E25" i="3" s="1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6" i="3"/>
  <c r="D16" i="3" s="1"/>
  <c r="E16" i="3" s="1"/>
  <c r="C15" i="3"/>
  <c r="D15" i="3" s="1"/>
  <c r="E15" i="3" s="1"/>
  <c r="C14" i="3"/>
  <c r="D14" i="3" s="1"/>
  <c r="E14" i="3" s="1"/>
  <c r="C13" i="3"/>
  <c r="D13" i="3" s="1"/>
  <c r="E13" i="3" s="1"/>
  <c r="C12" i="3"/>
  <c r="D12" i="3" s="1"/>
  <c r="E12" i="3" s="1"/>
  <c r="C11" i="3"/>
  <c r="D11" i="3" s="1"/>
  <c r="E11" i="3" s="1"/>
  <c r="C10" i="3"/>
  <c r="D10" i="3" s="1"/>
  <c r="E10" i="3" s="1"/>
  <c r="C9" i="3"/>
  <c r="D9" i="3" s="1"/>
  <c r="E9" i="3" s="1"/>
  <c r="C8" i="3"/>
  <c r="D8" i="3" s="1"/>
  <c r="E8" i="3" s="1"/>
  <c r="C7" i="3"/>
  <c r="D7" i="3" s="1"/>
  <c r="E7" i="3" s="1"/>
  <c r="M104" i="2"/>
  <c r="L104" i="2"/>
  <c r="H104" i="2"/>
  <c r="G104" i="2"/>
  <c r="M88" i="2"/>
  <c r="L88" i="2"/>
  <c r="H88" i="2"/>
  <c r="G88" i="2"/>
  <c r="M67" i="2"/>
  <c r="L67" i="2"/>
  <c r="H67" i="2"/>
  <c r="G67" i="2"/>
  <c r="M71" i="2"/>
  <c r="L71" i="2"/>
  <c r="H71" i="2"/>
  <c r="G71" i="2"/>
  <c r="M73" i="2"/>
  <c r="L73" i="2"/>
  <c r="H73" i="2"/>
  <c r="G73" i="2"/>
  <c r="G76" i="2"/>
  <c r="G65" i="2"/>
  <c r="M82" i="2"/>
  <c r="L82" i="2"/>
  <c r="H82" i="2"/>
  <c r="G82" i="2"/>
  <c r="M77" i="2"/>
  <c r="L77" i="2"/>
  <c r="H77" i="2"/>
  <c r="G77" i="2"/>
  <c r="J77" i="2" l="1"/>
  <c r="K77" i="2" s="1"/>
  <c r="N73" i="2"/>
  <c r="J71" i="2"/>
  <c r="K71" i="2" s="1"/>
  <c r="J88" i="2"/>
  <c r="K88" i="2" s="1"/>
  <c r="J82" i="2"/>
  <c r="K82" i="2" s="1"/>
  <c r="N82" i="2"/>
  <c r="N71" i="2"/>
  <c r="N88" i="2"/>
  <c r="N67" i="2"/>
  <c r="N104" i="2"/>
  <c r="N77" i="2"/>
  <c r="J73" i="2"/>
  <c r="K73" i="2" s="1"/>
  <c r="J67" i="2"/>
  <c r="K67" i="2" s="1"/>
  <c r="J104" i="2"/>
  <c r="K104" i="2" s="1"/>
  <c r="G2" i="5"/>
  <c r="G4" i="5" s="1"/>
  <c r="G5" i="5" s="1"/>
  <c r="G9" i="4"/>
  <c r="D25" i="4"/>
  <c r="E25" i="4" s="1"/>
  <c r="G2" i="4" s="1"/>
  <c r="I104" i="2"/>
  <c r="I88" i="2"/>
  <c r="I67" i="2"/>
  <c r="I71" i="2"/>
  <c r="I73" i="2"/>
  <c r="I82" i="2"/>
  <c r="I77" i="2"/>
  <c r="M84" i="2"/>
  <c r="L84" i="2"/>
  <c r="H84" i="2"/>
  <c r="G84" i="2"/>
  <c r="M94" i="2"/>
  <c r="L94" i="2"/>
  <c r="H94" i="2"/>
  <c r="G94" i="2"/>
  <c r="M57" i="2"/>
  <c r="L57" i="2"/>
  <c r="H57" i="2"/>
  <c r="G57" i="2"/>
  <c r="M46" i="2"/>
  <c r="L46" i="2"/>
  <c r="H46" i="2"/>
  <c r="G46" i="2"/>
  <c r="M43" i="2"/>
  <c r="L43" i="2"/>
  <c r="H43" i="2"/>
  <c r="G43" i="2"/>
  <c r="M32" i="2"/>
  <c r="L32" i="2"/>
  <c r="H32" i="2"/>
  <c r="G32" i="2"/>
  <c r="M29" i="2"/>
  <c r="L29" i="2"/>
  <c r="H29" i="2"/>
  <c r="G29" i="2"/>
  <c r="M21" i="2"/>
  <c r="L21" i="2"/>
  <c r="H21" i="2"/>
  <c r="G21" i="2"/>
  <c r="M18" i="2"/>
  <c r="L18" i="2"/>
  <c r="H18" i="2"/>
  <c r="I18" i="2" s="1"/>
  <c r="G18" i="2"/>
  <c r="C6" i="3"/>
  <c r="D6" i="3" s="1"/>
  <c r="C5" i="3"/>
  <c r="D5" i="3" s="1"/>
  <c r="C4" i="3"/>
  <c r="D4" i="3" s="1"/>
  <c r="C3" i="3"/>
  <c r="D3" i="3" s="1"/>
  <c r="C2" i="3"/>
  <c r="D2" i="3" s="1"/>
  <c r="M61" i="2"/>
  <c r="L61" i="2"/>
  <c r="H61" i="2"/>
  <c r="G61" i="2"/>
  <c r="M92" i="2"/>
  <c r="L92" i="2"/>
  <c r="H92" i="2"/>
  <c r="G92" i="2"/>
  <c r="M65" i="2"/>
  <c r="L65" i="2"/>
  <c r="H65" i="2"/>
  <c r="J65" i="2" s="1"/>
  <c r="K65" i="2" s="1"/>
  <c r="M76" i="2"/>
  <c r="L76" i="2"/>
  <c r="H76" i="2"/>
  <c r="J76" i="2" s="1"/>
  <c r="K76" i="2" s="1"/>
  <c r="M80" i="2"/>
  <c r="L80" i="2"/>
  <c r="H80" i="2"/>
  <c r="G80" i="2"/>
  <c r="M103" i="2"/>
  <c r="L103" i="2"/>
  <c r="H103" i="2"/>
  <c r="G103" i="2"/>
  <c r="M100" i="2"/>
  <c r="L100" i="2"/>
  <c r="H100" i="2"/>
  <c r="G100" i="2"/>
  <c r="M97" i="2"/>
  <c r="L97" i="2"/>
  <c r="H97" i="2"/>
  <c r="G97" i="2"/>
  <c r="M55" i="2"/>
  <c r="L55" i="2"/>
  <c r="H55" i="2"/>
  <c r="G55" i="2"/>
  <c r="M52" i="2"/>
  <c r="L52" i="2"/>
  <c r="H52" i="2"/>
  <c r="G52" i="2"/>
  <c r="M49" i="2"/>
  <c r="L49" i="2"/>
  <c r="H49" i="2"/>
  <c r="G49" i="2"/>
  <c r="M41" i="2"/>
  <c r="L41" i="2"/>
  <c r="H41" i="2"/>
  <c r="G41" i="2"/>
  <c r="M38" i="2"/>
  <c r="L38" i="2"/>
  <c r="H38" i="2"/>
  <c r="G38" i="2"/>
  <c r="M27" i="2"/>
  <c r="L27" i="2"/>
  <c r="H27" i="2"/>
  <c r="G27" i="2"/>
  <c r="M24" i="2"/>
  <c r="L24" i="2"/>
  <c r="H24" i="2"/>
  <c r="G24" i="2"/>
  <c r="M16" i="2"/>
  <c r="L16" i="2"/>
  <c r="H16" i="2"/>
  <c r="G16" i="2"/>
  <c r="M13" i="2"/>
  <c r="L13" i="2"/>
  <c r="H13" i="2"/>
  <c r="G13" i="2"/>
  <c r="N29" i="2" l="1"/>
  <c r="J21" i="2"/>
  <c r="K21" i="2" s="1"/>
  <c r="J32" i="2"/>
  <c r="K32" i="2" s="1"/>
  <c r="J46" i="2"/>
  <c r="K46" i="2" s="1"/>
  <c r="J94" i="2"/>
  <c r="K94" i="2" s="1"/>
  <c r="N18" i="2"/>
  <c r="N16" i="2"/>
  <c r="N41" i="2"/>
  <c r="N13" i="2"/>
  <c r="N24" i="2"/>
  <c r="N38" i="2"/>
  <c r="N49" i="2"/>
  <c r="N55" i="2"/>
  <c r="N100" i="2"/>
  <c r="N80" i="2"/>
  <c r="J92" i="2"/>
  <c r="K92" i="2" s="1"/>
  <c r="J13" i="2"/>
  <c r="K13" i="2" s="1"/>
  <c r="J24" i="2"/>
  <c r="K24" i="2" s="1"/>
  <c r="J38" i="2"/>
  <c r="K38" i="2" s="1"/>
  <c r="J49" i="2"/>
  <c r="K49" i="2" s="1"/>
  <c r="J27" i="2"/>
  <c r="K27" i="2" s="1"/>
  <c r="J97" i="2"/>
  <c r="K97" i="2" s="1"/>
  <c r="J103" i="2"/>
  <c r="K103" i="2" s="1"/>
  <c r="N92" i="2"/>
  <c r="J41" i="2"/>
  <c r="K41" i="2" s="1"/>
  <c r="N76" i="2"/>
  <c r="N21" i="2"/>
  <c r="N32" i="2"/>
  <c r="N46" i="2"/>
  <c r="N94" i="2"/>
  <c r="N52" i="2"/>
  <c r="N97" i="2"/>
  <c r="N103" i="2"/>
  <c r="J61" i="2"/>
  <c r="K61" i="2" s="1"/>
  <c r="J52" i="2"/>
  <c r="K52" i="2" s="1"/>
  <c r="N27" i="2"/>
  <c r="J29" i="2"/>
  <c r="K29" i="2" s="1"/>
  <c r="J43" i="2"/>
  <c r="K43" i="2" s="1"/>
  <c r="J57" i="2"/>
  <c r="K57" i="2" s="1"/>
  <c r="J84" i="2"/>
  <c r="K84" i="2" s="1"/>
  <c r="J16" i="2"/>
  <c r="K16" i="2" s="1"/>
  <c r="J55" i="2"/>
  <c r="K55" i="2" s="1"/>
  <c r="J100" i="2"/>
  <c r="K100" i="2" s="1"/>
  <c r="J80" i="2"/>
  <c r="K80" i="2" s="1"/>
  <c r="N65" i="2"/>
  <c r="N61" i="2"/>
  <c r="N43" i="2"/>
  <c r="N57" i="2"/>
  <c r="N84" i="2"/>
  <c r="G24" i="4"/>
  <c r="G26" i="4" s="1"/>
  <c r="G27" i="4" s="1"/>
  <c r="G19" i="4"/>
  <c r="G20" i="4" s="1"/>
  <c r="G4" i="4"/>
  <c r="G11" i="4"/>
  <c r="G12" i="4" s="1"/>
  <c r="I84" i="2"/>
  <c r="I94" i="2"/>
  <c r="I57" i="2"/>
  <c r="I46" i="2"/>
  <c r="I43" i="2"/>
  <c r="I32" i="2"/>
  <c r="I29" i="2"/>
  <c r="I21" i="2"/>
  <c r="J18" i="2"/>
  <c r="K18" i="2" s="1"/>
  <c r="I61" i="2"/>
  <c r="I92" i="2"/>
  <c r="I65" i="2"/>
  <c r="I76" i="2"/>
  <c r="I80" i="2"/>
  <c r="I103" i="2"/>
  <c r="I100" i="2"/>
  <c r="I97" i="2"/>
  <c r="I55" i="2"/>
  <c r="I52" i="2"/>
  <c r="I49" i="2"/>
  <c r="I41" i="2"/>
  <c r="I38" i="2"/>
  <c r="I27" i="2"/>
  <c r="I24" i="2"/>
  <c r="I16" i="2"/>
  <c r="I13" i="2"/>
  <c r="M10" i="2"/>
  <c r="L10" i="2"/>
  <c r="H10" i="2"/>
  <c r="I10" i="2" s="1"/>
  <c r="G10" i="2"/>
  <c r="N10" i="2" l="1"/>
  <c r="J10" i="2"/>
  <c r="K10" i="2" s="1"/>
  <c r="E6" i="3"/>
  <c r="E5" i="3"/>
  <c r="E4" i="3"/>
  <c r="E3" i="3"/>
  <c r="M8" i="2"/>
  <c r="L8" i="2"/>
  <c r="H8" i="2"/>
  <c r="G8" i="2"/>
  <c r="M37" i="2"/>
  <c r="L37" i="2"/>
  <c r="H37" i="2"/>
  <c r="G37" i="2"/>
  <c r="E2" i="3" l="1"/>
  <c r="G3" i="3" s="1"/>
  <c r="J37" i="2"/>
  <c r="K37" i="2" s="1"/>
  <c r="J8" i="2"/>
  <c r="K8" i="2" s="1"/>
  <c r="N37" i="2"/>
  <c r="N8" i="2"/>
  <c r="I8" i="2"/>
  <c r="I37" i="2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<sst xmlns="http://schemas.openxmlformats.org/spreadsheetml/2006/main" count="437" uniqueCount="275">
  <si>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</si>
  <si>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</si>
  <si>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</si>
  <si>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</si>
  <si>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</si>
  <si>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</si>
  <si>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</si>
  <si>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</si>
  <si>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</si>
  <si>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</si>
  <si>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</si>
  <si>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</si>
  <si>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</si>
  <si>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</si>
  <si>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</si>
  <si>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</si>
  <si>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</si>
  <si>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</si>
  <si>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</si>
  <si>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</si>
  <si>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</si>
  <si>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</si>
  <si>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</si>
  <si>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</si>
  <si>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</si>
  <si>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</si>
  <si>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</si>
  <si>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</si>
  <si>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</si>
  <si>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</si>
  <si>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</si>
  <si>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</si>
  <si>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</si>
  <si>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</si>
  <si>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</si>
  <si>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</si>
  <si>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</si>
  <si>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</si>
  <si>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</si>
  <si>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</si>
  <si>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crm130_12112019_1</t>
  </si>
  <si>
    <t>crm130_12112019_2</t>
  </si>
  <si>
    <t>crm130_12112019_3</t>
  </si>
  <si>
    <t>crm130_12112019_4</t>
  </si>
  <si>
    <t>crm130_12112019_5</t>
  </si>
  <si>
    <t>sample/crm</t>
  </si>
  <si>
    <t>source:</t>
  </si>
  <si>
    <t>crm130_01272020_1</t>
  </si>
  <si>
    <t>crm162_01272020_2</t>
  </si>
  <si>
    <t>crm130_01272020_2</t>
  </si>
  <si>
    <t>Dickson STD</t>
  </si>
  <si>
    <t>Batch 162</t>
  </si>
  <si>
    <t>Batch 130</t>
  </si>
  <si>
    <t>Batch 186</t>
  </si>
  <si>
    <t>TA</t>
  </si>
  <si>
    <t>Salinity</t>
  </si>
  <si>
    <t>crm130_01282020_1</t>
  </si>
  <si>
    <t>crm186_01282020_2</t>
  </si>
  <si>
    <t>crm186_01282020_3</t>
  </si>
  <si>
    <t>crm186_01292020_1</t>
  </si>
  <si>
    <t>crm186_01292020_2</t>
  </si>
  <si>
    <t>crm186_01292020_3</t>
  </si>
  <si>
    <t>crm186_01292020_4</t>
  </si>
  <si>
    <t>crm186_01302020_1</t>
  </si>
  <si>
    <t>crm186_01202020_2</t>
  </si>
  <si>
    <t>crm186_01302020_3</t>
  </si>
  <si>
    <t>crm186_01202020_4</t>
  </si>
  <si>
    <t>crm186_01312020_1</t>
  </si>
  <si>
    <t>crm186_01312020_2</t>
  </si>
  <si>
    <t>crm186_01312020_3</t>
  </si>
  <si>
    <t>crm186_01312020_4</t>
  </si>
  <si>
    <t>crm186_02102020_1</t>
  </si>
  <si>
    <t>crm186_02102020_2</t>
  </si>
  <si>
    <t>crm186_02102020_3</t>
  </si>
  <si>
    <t>crm186_02102020_4</t>
  </si>
  <si>
    <t>bay001_02122020_2</t>
  </si>
  <si>
    <t>bay001_02122020_3</t>
  </si>
  <si>
    <t>bay001_02122020_4</t>
  </si>
  <si>
    <t>crm186_02122020_1</t>
  </si>
  <si>
    <t>crm186_02122020_2</t>
  </si>
  <si>
    <t>crm186_02132020_1</t>
  </si>
  <si>
    <t>bay001_02132020_1</t>
  </si>
  <si>
    <t>bay001_02132020_2</t>
  </si>
  <si>
    <t>bay001_02132020_3</t>
  </si>
  <si>
    <t>alk at 25degC</t>
  </si>
  <si>
    <t>BayStd1</t>
  </si>
  <si>
    <t>crm130</t>
  </si>
  <si>
    <t>crm162</t>
  </si>
  <si>
    <t>crm186</t>
  </si>
  <si>
    <t>all crms</t>
  </si>
  <si>
    <t>all standards</t>
  </si>
  <si>
    <t>NA</t>
  </si>
  <si>
    <t>bay001_02172020_1</t>
  </si>
  <si>
    <t>bay001_02172020_2</t>
  </si>
  <si>
    <t>bay001_02172020_3</t>
  </si>
  <si>
    <t>bay001_02172020_4</t>
  </si>
  <si>
    <t>bay001_02172020_5</t>
  </si>
  <si>
    <t>bay001_02172020_6</t>
  </si>
  <si>
    <t>crm186_02172020_1</t>
  </si>
  <si>
    <t>crm186_02172020_2</t>
  </si>
  <si>
    <t>crm186_02172020_3</t>
  </si>
  <si>
    <t>BAYSTD1-02192020-1</t>
  </si>
  <si>
    <t>BAYSTD1-02192020-2</t>
  </si>
  <si>
    <t>BAYSTD1-02192020-3</t>
  </si>
  <si>
    <t>BAYSTD1-02192020-4</t>
  </si>
  <si>
    <t>BAYSTD1-02192020-5</t>
  </si>
  <si>
    <t>BAYSTD1-02192020-6</t>
  </si>
  <si>
    <t>CRM186-02192020-1</t>
  </si>
  <si>
    <t>CRM186-02192020-2</t>
  </si>
  <si>
    <t>CRM186-02192020-3</t>
  </si>
  <si>
    <t>BAYSTD1-02202020-1</t>
  </si>
  <si>
    <t>BAYSTD1-02202020-2</t>
  </si>
  <si>
    <t>BAYSTD1-02202020-3</t>
  </si>
  <si>
    <t>BAYSTD1-02202020-4</t>
  </si>
  <si>
    <t>BAYSTD1-02202020-5</t>
  </si>
  <si>
    <t>BAYSTD1-02202020-6</t>
  </si>
  <si>
    <t>CRM186-02202020-1</t>
  </si>
  <si>
    <t>CRM186-02202020-2</t>
  </si>
  <si>
    <t>CRM186-02202020-3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</si>
  <si>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</si>
  <si>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</si>
  <si>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</si>
  <si>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</si>
  <si>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</si>
  <si>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</si>
  <si>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</si>
  <si>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</si>
  <si>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</si>
  <si>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</si>
  <si>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</si>
  <si>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</si>
  <si>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</si>
  <si>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</si>
  <si>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</si>
  <si>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</si>
  <si>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</si>
  <si>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</si>
  <si>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</si>
  <si>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</si>
  <si>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</si>
  <si>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</si>
  <si>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</si>
  <si>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</si>
  <si>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</si>
  <si>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</si>
  <si>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</si>
  <si>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</si>
  <si>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</si>
  <si>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</si>
  <si>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>need to process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</si>
  <si>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</si>
  <si>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</si>
  <si>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</si>
  <si>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</si>
  <si>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</si>
  <si>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</si>
  <si>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</si>
  <si>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</si>
  <si>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</si>
  <si>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</si>
  <si>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</si>
  <si>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</si>
  <si>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</si>
  <si>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</si>
  <si>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</si>
  <si>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</si>
  <si>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</si>
  <si>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</si>
  <si>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</si>
  <si>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</si>
  <si>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</si>
  <si>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</si>
  <si>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</si>
  <si>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</si>
  <si>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</si>
  <si>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</si>
  <si>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</si>
  <si>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</si>
  <si>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</si>
  <si>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</si>
  <si>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</si>
  <si>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</si>
  <si>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</si>
  <si>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</si>
  <si>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</si>
  <si>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</si>
  <si>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</si>
  <si>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</si>
  <si>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</si>
  <si>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</si>
  <si>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</si>
  <si>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</si>
  <si>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</si>
  <si>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</si>
  <si>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</si>
  <si>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</si>
  <si>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</si>
  <si>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</si>
  <si>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</si>
  <si>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</si>
  <si>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</si>
  <si>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</si>
  <si>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</si>
  <si>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</si>
  <si>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</si>
  <si>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</si>
  <si>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</si>
  <si>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</si>
  <si>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</si>
  <si>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</si>
  <si>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</si>
  <si>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</si>
  <si>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</si>
  <si>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</si>
  <si>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</si>
  <si>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</si>
  <si>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</si>
  <si>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</si>
  <si>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</si>
  <si>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</si>
  <si>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</si>
  <si>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</si>
  <si>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</si>
  <si>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</si>
  <si>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</si>
  <si>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</si>
  <si>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</si>
  <si>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</si>
  <si>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</si>
  <si>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</si>
  <si>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</si>
  <si>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</si>
  <si>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</si>
  <si>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</si>
  <si>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</si>
  <si>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</si>
  <si>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</si>
  <si>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</si>
  <si>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</si>
  <si>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</si>
  <si>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</si>
  <si>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</si>
  <si>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</si>
  <si>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</si>
  <si>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</si>
  <si>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</si>
  <si>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</si>
  <si>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</si>
  <si>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</si>
  <si>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</si>
  <si>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</si>
  <si>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</si>
  <si>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</si>
  <si>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</si>
  <si>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</si>
  <si>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</si>
  <si>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</si>
  <si>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</si>
  <si>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</si>
  <si>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</si>
  <si>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</si>
  <si>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</si>
  <si>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</si>
  <si>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</si>
  <si>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</si>
  <si>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</si>
  <si>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</si>
  <si>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</si>
  <si>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</si>
  <si>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</si>
  <si>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</si>
  <si>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</si>
  <si>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</si>
  <si>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BAY-STD-BATCH-1</t>
  </si>
  <si>
    <t xml:space="preserve"> DIC-09232020-1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</si>
</sst>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wrapText="1"/>
    </xf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165" fontId="0" fillId="2" borderId="0" xfId="0" applyNumberFormat="1" applyFill="1"/>
    <xf numFmtId="165" fontId="0" fillId="3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/>
    <xf numFmtId="165" fontId="0" fillId="4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wrapText="1"/>
    </xf>
    <xf numFmtId="165" fontId="0" fillId="3" borderId="1" xfId="0" applyNumberFormat="1" applyFill="1" applyBorder="1"/>
    <xf numFmtId="165" fontId="0" fillId="0" borderId="1" xfId="0" applyNumberFormat="1" applyBorder="1" applyAlignment="1">
      <alignment wrapText="1"/>
    </xf>
    <xf numFmtId="165" fontId="0" fillId="0" borderId="1" xfId="0" applyNumberFormat="1" applyBorder="1"/>
    <xf numFmtId="165" fontId="0" fillId="2" borderId="1" xfId="0" applyNumberFormat="1" applyFill="1" applyBorder="1" applyAlignment="1">
      <alignment wrapText="1"/>
    </xf>
    <xf numFmtId="165" fontId="0" fillId="0" borderId="0" xfId="0" applyNumberFormat="1" applyFill="1"/>
    <xf numFmtId="0" fontId="0" fillId="0" borderId="0" xfId="0" applyFill="1"/>
    <xf numFmtId="165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719E12CB-A75E-4893-86A3-A8E34830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10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F7898118-6E64-459D-AD3F-0B0647324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80" zoomScaleNormal="80" workbookViewId="0">
      <selection activeCell="G29" sqref="G29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5"/>
  <sheetViews>
    <sheetView tabSelected="1" zoomScale="80" zoomScaleNormal="80" workbookViewId="0">
      <pane ySplit="1" topLeftCell="A140" activePane="bottomLeft" state="frozen"/>
      <selection pane="bottomLeft" activeCell="D129" sqref="D129"/>
    </sheetView>
  </sheetViews>
  <sheetFormatPr defaultRowHeight="21" customHeight="1" x14ac:dyDescent="0.25"/>
  <cols>
    <col min="1" max="1" width="30.85546875" style="31" bestFit="1" customWidth="1"/>
    <col min="2" max="2" width="17" style="31" bestFit="1" customWidth="1"/>
    <col min="3" max="3" width="13.7109375" style="31" bestFit="1" customWidth="1"/>
    <col min="4" max="4" width="26.42578125" style="32" bestFit="1" customWidth="1"/>
    <col min="5" max="5" width="17" style="32" bestFit="1" customWidth="1"/>
    <col min="6" max="6" width="42.85546875" style="33" bestFit="1" customWidth="1"/>
    <col min="7" max="9" width="13" style="31" bestFit="1" customWidth="1"/>
    <col min="10" max="10" width="13" style="31" customWidth="1"/>
    <col min="11" max="14" width="13" style="31" bestFit="1" customWidth="1"/>
    <col min="15" max="15" width="51.140625" style="34" customWidth="1"/>
    <col min="16" max="16384" width="9.140625" style="34"/>
  </cols>
  <sheetData>
    <row r="1" spans="1:15" ht="21" customHeight="1" x14ac:dyDescent="0.25">
      <c r="A1" s="31" t="s">
        <v>0</v>
      </c>
      <c r="B1" s="31" t="s">
        <v>124</v>
      </c>
      <c r="C1" s="31" t="s">
        <v>129</v>
      </c>
      <c r="D1" s="32" t="s">
        <v>123</v>
      </c>
      <c r="E1" s="32" t="s">
        <v>122</v>
      </c>
      <c r="F1" s="33" t="s">
        <v>2</v>
      </c>
      <c r="G1" s="31" t="s">
        <v>21</v>
      </c>
      <c r="H1" s="31" t="s">
        <v>22</v>
      </c>
      <c r="I1" s="31" t="s">
        <v>37</v>
      </c>
      <c r="J1" s="31" t="s">
        <v>23</v>
      </c>
      <c r="K1" s="31" t="s">
        <v>24</v>
      </c>
      <c r="L1" s="31" t="s">
        <v>25</v>
      </c>
      <c r="M1" s="31" t="s">
        <v>26</v>
      </c>
      <c r="N1" s="31" t="s">
        <v>27</v>
      </c>
    </row>
    <row r="2" spans="1:15" ht="21" customHeight="1" x14ac:dyDescent="0.25">
      <c r="A2" s="31" t="s">
        <v>125</v>
      </c>
      <c r="B2" s="35">
        <v>43299</v>
      </c>
      <c r="C2" s="35"/>
      <c r="D2" s="32">
        <v>7.8012316544676699</v>
      </c>
      <c r="E2" s="32">
        <v>7.74153486291614</v>
      </c>
    </row>
    <row r="3" spans="1:15" ht="21" customHeight="1" x14ac:dyDescent="0.25">
      <c r="A3" s="31" t="s">
        <v>126</v>
      </c>
      <c r="B3" s="35">
        <v>43299</v>
      </c>
      <c r="C3" s="35"/>
      <c r="D3" s="32">
        <v>7.7901587961725198</v>
      </c>
      <c r="E3" s="32">
        <v>7.6711108307698099</v>
      </c>
    </row>
    <row r="4" spans="1:15" ht="21" customHeight="1" x14ac:dyDescent="0.25">
      <c r="A4" s="31" t="s">
        <v>127</v>
      </c>
      <c r="B4" s="35">
        <v>43299</v>
      </c>
      <c r="C4" s="35"/>
      <c r="D4" s="32">
        <v>7.7996095609335203</v>
      </c>
      <c r="E4" s="32">
        <v>7.6932718858840703</v>
      </c>
      <c r="G4" s="32"/>
      <c r="H4" s="32"/>
      <c r="I4" s="32"/>
      <c r="J4" s="32"/>
      <c r="K4" s="36"/>
      <c r="O4" s="37"/>
    </row>
    <row r="5" spans="1:15" ht="21" customHeight="1" x14ac:dyDescent="0.25">
      <c r="A5" s="31" t="s">
        <v>128</v>
      </c>
      <c r="B5" s="35">
        <v>43299</v>
      </c>
      <c r="D5" s="32">
        <v>8.0789632362488106</v>
      </c>
      <c r="E5" s="32">
        <v>8.0789632362488106</v>
      </c>
    </row>
    <row r="6" spans="1:15" ht="21" customHeight="1" x14ac:dyDescent="0.25">
      <c r="A6" s="31" t="s">
        <v>130</v>
      </c>
      <c r="B6" s="35">
        <v>43531</v>
      </c>
      <c r="D6" s="32">
        <v>7.9888786669999998</v>
      </c>
      <c r="E6" s="32">
        <v>7.8372515959999998</v>
      </c>
    </row>
    <row r="7" spans="1:15" ht="21" customHeight="1" x14ac:dyDescent="0.25">
      <c r="A7" s="31" t="s">
        <v>131</v>
      </c>
      <c r="B7" s="35">
        <v>43531</v>
      </c>
      <c r="D7" s="32">
        <v>7.9789145799999996</v>
      </c>
      <c r="E7" s="32">
        <v>7.8272875099999997</v>
      </c>
    </row>
    <row r="8" spans="1:15" ht="21" customHeight="1" x14ac:dyDescent="0.25">
      <c r="A8" s="31" t="s">
        <v>132</v>
      </c>
      <c r="B8" s="35">
        <v>43531</v>
      </c>
      <c r="D8" s="32">
        <v>7.9724865879999998</v>
      </c>
      <c r="E8" s="32">
        <v>7.8221337819999999</v>
      </c>
      <c r="G8" s="32">
        <f>AVERAGE(D6:D8)</f>
        <v>7.9800932783333325</v>
      </c>
      <c r="H8" s="32">
        <f>_xlfn.STDEV.S(D6:D8)</f>
        <v>8.2593620096417242E-3</v>
      </c>
      <c r="I8" s="32">
        <f>2*H8</f>
        <v>1.6518724019283448E-2</v>
      </c>
      <c r="J8" s="32">
        <f>H8/G8</f>
        <v>1.0349956725526795E-3</v>
      </c>
      <c r="K8" s="36">
        <f>J8</f>
        <v>1.0349956725526795E-3</v>
      </c>
      <c r="L8" s="31">
        <f>MIN(D6:D8)</f>
        <v>7.9724865879999998</v>
      </c>
      <c r="M8" s="31">
        <f>MAX(D6:D8)</f>
        <v>7.9888786669999998</v>
      </c>
      <c r="N8" s="31">
        <f>M8-L8</f>
        <v>1.6392079000000059E-2</v>
      </c>
      <c r="O8" s="37"/>
    </row>
    <row r="9" spans="1:15" ht="21" customHeight="1" x14ac:dyDescent="0.25">
      <c r="A9" s="31" t="s">
        <v>133</v>
      </c>
      <c r="B9" s="35">
        <v>43531</v>
      </c>
      <c r="D9" s="32">
        <v>7.9811252919999998</v>
      </c>
      <c r="E9" s="32">
        <v>7.8307724859999999</v>
      </c>
      <c r="G9" s="32"/>
      <c r="H9" s="32"/>
      <c r="I9" s="32"/>
      <c r="J9" s="32"/>
      <c r="K9" s="36"/>
      <c r="O9" s="37"/>
    </row>
    <row r="10" spans="1:15" ht="21" customHeight="1" x14ac:dyDescent="0.25">
      <c r="A10" s="31" t="s">
        <v>134</v>
      </c>
      <c r="B10" s="35">
        <v>43531</v>
      </c>
      <c r="D10" s="32">
        <v>7.9775989420000002</v>
      </c>
      <c r="E10" s="32">
        <v>7.8283122110000001</v>
      </c>
      <c r="G10" s="32">
        <f>AVERAGE(D9:D10)</f>
        <v>7.979362117</v>
      </c>
      <c r="H10" s="32">
        <f>_xlfn.STDEV.S(D9:D10)</f>
        <v>2.4935059978368761E-3</v>
      </c>
      <c r="I10" s="32">
        <f>2*H10</f>
        <v>4.9870119956737522E-3</v>
      </c>
      <c r="J10" s="32">
        <f>H10/G10</f>
        <v>3.1249440259447194E-4</v>
      </c>
      <c r="K10" s="36">
        <f>J10</f>
        <v>3.1249440259447194E-4</v>
      </c>
      <c r="L10" s="31">
        <f>MIN(D9:D10)</f>
        <v>7.9775989420000002</v>
      </c>
      <c r="M10" s="31">
        <f>MAX(D9:D10)</f>
        <v>7.9811252919999998</v>
      </c>
      <c r="N10" s="31">
        <f>M10-L10</f>
        <v>3.5263499999995673E-3</v>
      </c>
      <c r="O10" s="37"/>
    </row>
    <row r="11" spans="1:15" ht="21" customHeight="1" x14ac:dyDescent="0.25">
      <c r="A11" s="31" t="s">
        <v>135</v>
      </c>
      <c r="B11" s="35">
        <v>43531</v>
      </c>
      <c r="D11" s="32">
        <v>7.9742669749999999</v>
      </c>
      <c r="E11" s="32">
        <v>7.8249802439999998</v>
      </c>
      <c r="G11" s="32"/>
      <c r="H11" s="32"/>
      <c r="I11" s="32"/>
      <c r="J11" s="32"/>
      <c r="K11" s="36"/>
      <c r="O11" s="37"/>
    </row>
    <row r="12" spans="1:15" ht="21" customHeight="1" x14ac:dyDescent="0.25">
      <c r="A12" s="31" t="s">
        <v>136</v>
      </c>
      <c r="B12" s="35">
        <v>43531</v>
      </c>
      <c r="D12" s="32">
        <v>8.2343925329999994</v>
      </c>
      <c r="E12" s="32">
        <v>8.1049089149999993</v>
      </c>
      <c r="G12" s="32"/>
      <c r="H12" s="32"/>
      <c r="I12" s="32"/>
      <c r="J12" s="32"/>
      <c r="K12" s="36"/>
      <c r="O12" s="37"/>
    </row>
    <row r="13" spans="1:15" ht="21" customHeight="1" x14ac:dyDescent="0.25">
      <c r="A13" s="31" t="s">
        <v>137</v>
      </c>
      <c r="B13" s="35">
        <v>43535</v>
      </c>
      <c r="D13" s="32">
        <v>7.9771397199617002</v>
      </c>
      <c r="E13" s="32">
        <v>7.7897188746072503</v>
      </c>
      <c r="G13" s="32">
        <f>AVERAGE(D11:D13)</f>
        <v>8.0619330759872341</v>
      </c>
      <c r="H13" s="32">
        <f>_xlfn.STDEV.S(D11:D13)</f>
        <v>0.14936117768937604</v>
      </c>
      <c r="I13" s="32">
        <f>2*H13</f>
        <v>0.29872235537875208</v>
      </c>
      <c r="J13" s="32">
        <f>H13/G13</f>
        <v>1.8526720115582929E-2</v>
      </c>
      <c r="K13" s="36">
        <f>J13</f>
        <v>1.8526720115582929E-2</v>
      </c>
      <c r="L13" s="31">
        <f>MIN(D11:D13)</f>
        <v>7.9742669749999999</v>
      </c>
      <c r="M13" s="31">
        <f>MAX(D11:D13)</f>
        <v>8.2343925329999994</v>
      </c>
      <c r="N13" s="31">
        <f>M13-L13</f>
        <v>0.26012555799999948</v>
      </c>
      <c r="O13" s="37"/>
    </row>
    <row r="14" spans="1:15" ht="21" customHeight="1" x14ac:dyDescent="0.25">
      <c r="A14" s="31" t="s">
        <v>138</v>
      </c>
      <c r="B14" s="35">
        <v>43535</v>
      </c>
      <c r="D14" s="32">
        <v>7.9831010909762803</v>
      </c>
      <c r="E14" s="32">
        <v>7.7956802456218197</v>
      </c>
      <c r="G14" s="32"/>
      <c r="H14" s="32"/>
      <c r="I14" s="32"/>
      <c r="J14" s="32"/>
      <c r="K14" s="36"/>
      <c r="O14" s="37"/>
    </row>
    <row r="15" spans="1:15" ht="21" customHeight="1" x14ac:dyDescent="0.25">
      <c r="A15" s="31" t="s">
        <v>139</v>
      </c>
      <c r="B15" s="35">
        <v>43535</v>
      </c>
      <c r="D15" s="32">
        <v>7.9910059490455501</v>
      </c>
      <c r="E15" s="32">
        <v>7.8035851036910904</v>
      </c>
      <c r="G15" s="32"/>
      <c r="H15" s="32"/>
      <c r="I15" s="32"/>
      <c r="J15" s="32"/>
      <c r="K15" s="36"/>
      <c r="O15" s="37"/>
    </row>
    <row r="16" spans="1:15" ht="21" customHeight="1" x14ac:dyDescent="0.25">
      <c r="A16" s="31" t="s">
        <v>140</v>
      </c>
      <c r="B16" s="35">
        <v>43566</v>
      </c>
      <c r="D16" s="32" t="s">
        <v>149</v>
      </c>
      <c r="E16" s="32" t="s">
        <v>149</v>
      </c>
      <c r="G16" s="32">
        <f>AVERAGE(D14:D16)</f>
        <v>7.9870535200109156</v>
      </c>
      <c r="H16" s="32">
        <f>_xlfn.STDEV.S(D14:D16)</f>
        <v>5.5895787450978545E-3</v>
      </c>
      <c r="I16" s="32">
        <f>2*H16</f>
        <v>1.1179157490195709E-2</v>
      </c>
      <c r="J16" s="32">
        <f>H16/G16</f>
        <v>6.9982988483720786E-4</v>
      </c>
      <c r="K16" s="36">
        <f>J16</f>
        <v>6.9982988483720786E-4</v>
      </c>
      <c r="L16" s="31">
        <f>MIN(D14:D16)</f>
        <v>7.9831010909762803</v>
      </c>
      <c r="M16" s="31">
        <f>MAX(D14:D16)</f>
        <v>7.9910059490455501</v>
      </c>
      <c r="N16" s="31">
        <f>M16-L16</f>
        <v>7.9048580692697712E-3</v>
      </c>
      <c r="O16" s="37"/>
    </row>
    <row r="17" spans="1:14" ht="21" customHeight="1" x14ac:dyDescent="0.25">
      <c r="A17" s="31" t="s">
        <v>141</v>
      </c>
      <c r="B17" s="35">
        <v>43566</v>
      </c>
      <c r="D17" s="32" t="s">
        <v>149</v>
      </c>
      <c r="E17" s="32" t="s">
        <v>149</v>
      </c>
    </row>
    <row r="18" spans="1:14" ht="21" customHeight="1" x14ac:dyDescent="0.25">
      <c r="A18" s="31" t="s">
        <v>142</v>
      </c>
      <c r="B18" s="35">
        <v>43566</v>
      </c>
      <c r="D18" s="32" t="s">
        <v>149</v>
      </c>
      <c r="E18" s="32" t="s">
        <v>149</v>
      </c>
      <c r="G18" s="31" t="e">
        <f>AVERAGE(D17:D18)</f>
        <v>#DIV/0!</v>
      </c>
      <c r="H18" s="31" t="e">
        <f>_xlfn.STDEV.S(D17:D18)</f>
        <v>#DIV/0!</v>
      </c>
      <c r="I18" s="31" t="e">
        <f>2*H18</f>
        <v>#DIV/0!</v>
      </c>
      <c r="J18" s="31" t="e">
        <f>H18/G18</f>
        <v>#DIV/0!</v>
      </c>
      <c r="K18" s="31" t="e">
        <f>J18</f>
        <v>#DIV/0!</v>
      </c>
      <c r="L18" s="31">
        <f>MIN(D17:D18)</f>
        <v>0</v>
      </c>
      <c r="M18" s="31">
        <f>MAX(D17:D18)</f>
        <v>0</v>
      </c>
      <c r="N18" s="31">
        <f>M18-L18</f>
        <v>0</v>
      </c>
    </row>
    <row r="19" spans="1:14" ht="21" customHeight="1" x14ac:dyDescent="0.25">
      <c r="A19" s="31" t="s">
        <v>143</v>
      </c>
      <c r="B19" s="35">
        <v>43566</v>
      </c>
      <c r="D19" s="32" t="s">
        <v>149</v>
      </c>
      <c r="E19" s="32" t="s">
        <v>149</v>
      </c>
    </row>
    <row r="20" spans="1:14" ht="21" customHeight="1" x14ac:dyDescent="0.25">
      <c r="A20" s="31" t="s">
        <v>144</v>
      </c>
      <c r="B20" s="35">
        <v>43566</v>
      </c>
      <c r="D20" s="32" t="s">
        <v>149</v>
      </c>
      <c r="E20" s="32" t="s">
        <v>149</v>
      </c>
    </row>
    <row r="21" spans="1:14" ht="21" customHeight="1" x14ac:dyDescent="0.25">
      <c r="A21" s="31" t="s">
        <v>145</v>
      </c>
      <c r="B21" s="35">
        <v>43566</v>
      </c>
      <c r="D21" s="32" t="s">
        <v>149</v>
      </c>
      <c r="E21" s="32" t="s">
        <v>149</v>
      </c>
      <c r="G21" s="31" t="e">
        <f>AVERAGE(D20:D21)</f>
        <v>#DIV/0!</v>
      </c>
      <c r="H21" s="31" t="e">
        <f>_xlfn.STDEV.S(D20:D21)</f>
        <v>#DIV/0!</v>
      </c>
      <c r="I21" s="31" t="e">
        <f>2*H21</f>
        <v>#DIV/0!</v>
      </c>
      <c r="J21" s="31" t="e">
        <f>H21/G21</f>
        <v>#DIV/0!</v>
      </c>
      <c r="K21" s="31" t="e">
        <f>J21</f>
        <v>#DIV/0!</v>
      </c>
      <c r="L21" s="31">
        <f>MIN(D20:D21)</f>
        <v>0</v>
      </c>
      <c r="M21" s="31">
        <f>MAX(D20:D21)</f>
        <v>0</v>
      </c>
      <c r="N21" s="31">
        <f>M21-L21</f>
        <v>0</v>
      </c>
    </row>
    <row r="22" spans="1:14" ht="21" customHeight="1" x14ac:dyDescent="0.25">
      <c r="A22" s="31" t="s">
        <v>146</v>
      </c>
      <c r="B22" s="35">
        <v>43566</v>
      </c>
      <c r="D22" s="32">
        <v>7.9557810703072001</v>
      </c>
      <c r="E22" s="32">
        <v>7.7934605914790396</v>
      </c>
    </row>
    <row r="23" spans="1:14" ht="21" customHeight="1" x14ac:dyDescent="0.25">
      <c r="A23" s="31" t="s">
        <v>147</v>
      </c>
      <c r="B23" s="35">
        <v>43566</v>
      </c>
      <c r="D23" s="32">
        <v>7.9611944311944303</v>
      </c>
      <c r="E23" s="32">
        <v>7.7988739523662698</v>
      </c>
    </row>
    <row r="24" spans="1:14" ht="21" customHeight="1" x14ac:dyDescent="0.25">
      <c r="A24" s="31" t="s">
        <v>148</v>
      </c>
      <c r="B24" s="35">
        <v>43566</v>
      </c>
      <c r="D24" s="32">
        <v>7.9553757482688896</v>
      </c>
      <c r="E24" s="32">
        <v>7.79305526944073</v>
      </c>
      <c r="G24" s="31">
        <f>AVERAGE(D22:D24)</f>
        <v>7.9574504165901736</v>
      </c>
      <c r="H24" s="31">
        <f>_xlfn.STDEV.S(D22:D24)</f>
        <v>3.248739064060405E-3</v>
      </c>
      <c r="I24" s="31">
        <f>2*H24</f>
        <v>6.4974781281208101E-3</v>
      </c>
      <c r="J24" s="31">
        <f>H24/G24</f>
        <v>4.0826381491328395E-4</v>
      </c>
      <c r="K24" s="31">
        <f>J24</f>
        <v>4.0826381491328395E-4</v>
      </c>
      <c r="L24" s="31">
        <f>MIN(D22:D24)</f>
        <v>7.9553757482688896</v>
      </c>
      <c r="M24" s="31">
        <f>MAX(D22:D24)</f>
        <v>7.9611944311944303</v>
      </c>
      <c r="N24" s="31">
        <f>M24-L24</f>
        <v>5.8186829255406636E-3</v>
      </c>
    </row>
    <row r="25" spans="1:14" ht="21" customHeight="1" x14ac:dyDescent="0.25">
      <c r="A25" s="31" t="s">
        <v>150</v>
      </c>
      <c r="B25" s="35">
        <v>43585</v>
      </c>
      <c r="D25" s="32">
        <v>7.9812642389606001</v>
      </c>
      <c r="E25" s="32">
        <v>7.9508528291040097</v>
      </c>
    </row>
    <row r="26" spans="1:14" ht="21" customHeight="1" x14ac:dyDescent="0.25">
      <c r="A26" s="31" t="s">
        <v>151</v>
      </c>
      <c r="B26" s="35">
        <v>43585</v>
      </c>
      <c r="D26" s="32">
        <v>7.9843874831025499</v>
      </c>
      <c r="E26" s="32">
        <v>7.9540741754416899</v>
      </c>
    </row>
    <row r="27" spans="1:14" ht="21" customHeight="1" x14ac:dyDescent="0.25">
      <c r="A27" s="31" t="s">
        <v>152</v>
      </c>
      <c r="B27" s="35">
        <v>43585</v>
      </c>
      <c r="D27" s="32">
        <v>7.98972236087869</v>
      </c>
      <c r="E27" s="32">
        <v>7.9594204270895696</v>
      </c>
      <c r="G27" s="31">
        <f>AVERAGE(D25:D27)</f>
        <v>7.9851246943139467</v>
      </c>
      <c r="H27" s="31">
        <f>_xlfn.STDEV.S(D25:D27)</f>
        <v>4.2769810465999427E-3</v>
      </c>
      <c r="I27" s="31">
        <f>2*H27</f>
        <v>8.5539620931998853E-3</v>
      </c>
      <c r="J27" s="31">
        <f>H27/G27</f>
        <v>5.3561856706451911E-4</v>
      </c>
      <c r="K27" s="31">
        <f>J27</f>
        <v>5.3561856706451911E-4</v>
      </c>
      <c r="L27" s="31">
        <f>MIN(D25:D27)</f>
        <v>7.9812642389606001</v>
      </c>
      <c r="M27" s="31">
        <f>MAX(D25:D27)</f>
        <v>7.98972236087869</v>
      </c>
      <c r="N27" s="31">
        <f>M27-L27</f>
        <v>8.4581219180899225E-3</v>
      </c>
    </row>
    <row r="28" spans="1:14" ht="21" customHeight="1" x14ac:dyDescent="0.25">
      <c r="A28" s="31" t="s">
        <v>153</v>
      </c>
      <c r="B28" s="35">
        <v>43585</v>
      </c>
      <c r="D28" s="32">
        <v>8.0873331962983404</v>
      </c>
      <c r="E28" s="32">
        <v>8.0873331962983404</v>
      </c>
    </row>
    <row r="29" spans="1:14" ht="21" customHeight="1" x14ac:dyDescent="0.25">
      <c r="A29" s="31" t="s">
        <v>154</v>
      </c>
      <c r="B29" s="35">
        <v>43586</v>
      </c>
      <c r="D29" s="32">
        <v>8.1607421721078293</v>
      </c>
      <c r="E29" s="32">
        <v>7.9828533565791204</v>
      </c>
      <c r="G29" s="31">
        <f>AVERAGE(D28:D29)</f>
        <v>8.1240376842030848</v>
      </c>
      <c r="H29" s="31">
        <f>_xlfn.STDEV.S(D28:D29)</f>
        <v>5.1907984594848834E-2</v>
      </c>
      <c r="I29" s="31">
        <f>2*H29</f>
        <v>0.10381596918969767</v>
      </c>
      <c r="J29" s="31">
        <f>H29/G29</f>
        <v>6.3894317841216011E-3</v>
      </c>
      <c r="K29" s="31">
        <f>J29</f>
        <v>6.3894317841216011E-3</v>
      </c>
      <c r="L29" s="31">
        <f>MIN(D28:D29)</f>
        <v>8.0873331962983404</v>
      </c>
      <c r="M29" s="31">
        <f>MAX(D28:D29)</f>
        <v>8.1607421721078293</v>
      </c>
      <c r="N29" s="31">
        <f>M29-L29</f>
        <v>7.3408975809488908E-2</v>
      </c>
    </row>
    <row r="30" spans="1:14" ht="21" customHeight="1" x14ac:dyDescent="0.25">
      <c r="A30" s="31" t="s">
        <v>155</v>
      </c>
      <c r="B30" s="35">
        <v>43586</v>
      </c>
      <c r="D30" s="32">
        <v>8.1714628035159809</v>
      </c>
      <c r="E30" s="32">
        <v>7.9935739879872703</v>
      </c>
    </row>
    <row r="31" spans="1:14" ht="21" customHeight="1" x14ac:dyDescent="0.25">
      <c r="A31" s="31" t="s">
        <v>156</v>
      </c>
      <c r="B31" s="35">
        <v>43586</v>
      </c>
      <c r="D31" s="32">
        <v>8.1745606813405001</v>
      </c>
      <c r="E31" s="32">
        <v>7.9966718658117797</v>
      </c>
    </row>
    <row r="32" spans="1:14" ht="21" customHeight="1" x14ac:dyDescent="0.25">
      <c r="A32" s="31" t="s">
        <v>157</v>
      </c>
      <c r="B32" s="35">
        <v>43586</v>
      </c>
      <c r="D32" s="32">
        <v>7.9494502463219598</v>
      </c>
      <c r="E32" s="32">
        <v>7.8174468141535698</v>
      </c>
      <c r="G32" s="31">
        <f>AVERAGE(D31:D32)</f>
        <v>8.0620054638312304</v>
      </c>
      <c r="H32" s="31">
        <f>_xlfn.STDEV.S(D31:D32)</f>
        <v>0.15917711511746346</v>
      </c>
      <c r="I32" s="31">
        <f>2*H32</f>
        <v>0.31835423023492693</v>
      </c>
      <c r="J32" s="31">
        <f>H32/G32</f>
        <v>1.9744109059660602E-2</v>
      </c>
      <c r="K32" s="31">
        <f>J32</f>
        <v>1.9744109059660602E-2</v>
      </c>
      <c r="L32" s="31">
        <f>MIN(D31:D32)</f>
        <v>7.9494502463219598</v>
      </c>
      <c r="M32" s="31">
        <f>MAX(D31:D32)</f>
        <v>8.1745606813405001</v>
      </c>
      <c r="N32" s="31">
        <f>M32-L32</f>
        <v>0.22511043501854022</v>
      </c>
    </row>
    <row r="33" spans="1:15" ht="21" customHeight="1" x14ac:dyDescent="0.25">
      <c r="A33" s="31" t="s">
        <v>158</v>
      </c>
      <c r="B33" s="35">
        <v>43586</v>
      </c>
      <c r="D33" s="32">
        <v>7.9717148226389396</v>
      </c>
      <c r="E33" s="32">
        <v>7.8397113904705504</v>
      </c>
    </row>
    <row r="34" spans="1:15" ht="21" customHeight="1" x14ac:dyDescent="0.25">
      <c r="A34" s="31" t="s">
        <v>159</v>
      </c>
      <c r="B34" s="35">
        <v>43586</v>
      </c>
      <c r="D34" s="32">
        <v>7.9594830962569798</v>
      </c>
      <c r="E34" s="32">
        <v>7.8274796640885898</v>
      </c>
    </row>
    <row r="35" spans="1:15" ht="21" customHeight="1" x14ac:dyDescent="0.25">
      <c r="A35" s="31" t="s">
        <v>119</v>
      </c>
      <c r="B35" s="35">
        <v>43606</v>
      </c>
      <c r="C35" s="35"/>
      <c r="D35" s="32">
        <v>7.749798792</v>
      </c>
      <c r="E35" s="32">
        <v>7.6172460390000003</v>
      </c>
    </row>
    <row r="36" spans="1:15" ht="21" customHeight="1" x14ac:dyDescent="0.25">
      <c r="A36" s="31" t="s">
        <v>120</v>
      </c>
      <c r="B36" s="35">
        <v>43606</v>
      </c>
      <c r="C36" s="35"/>
      <c r="D36" s="32">
        <v>7.7520427249999999</v>
      </c>
      <c r="E36" s="32">
        <v>7.6206292969999998</v>
      </c>
    </row>
    <row r="37" spans="1:15" ht="21" customHeight="1" x14ac:dyDescent="0.25">
      <c r="A37" s="31" t="s">
        <v>121</v>
      </c>
      <c r="B37" s="35">
        <v>43606</v>
      </c>
      <c r="C37" s="35"/>
      <c r="D37" s="32">
        <v>7.7022063860000003</v>
      </c>
      <c r="E37" s="32">
        <v>7.5721045230000001</v>
      </c>
      <c r="G37" s="32">
        <f>AVERAGE(D35:D37)</f>
        <v>7.7346826343333328</v>
      </c>
      <c r="H37" s="32">
        <f>_xlfn.STDEV.S(D35:D37)</f>
        <v>2.8147625800116129E-2</v>
      </c>
      <c r="I37" s="32">
        <f>2*H37</f>
        <v>5.6295251600232257E-2</v>
      </c>
      <c r="J37" s="32">
        <f>H37/G37</f>
        <v>3.6391442455792791E-3</v>
      </c>
      <c r="K37" s="36">
        <f>J37</f>
        <v>3.6391442455792791E-3</v>
      </c>
      <c r="L37" s="31">
        <f>MIN(D35:D37)</f>
        <v>7.7022063860000003</v>
      </c>
      <c r="M37" s="31">
        <f>MAX(D35:D37)</f>
        <v>7.7520427249999999</v>
      </c>
      <c r="N37" s="31">
        <f>M37-L37</f>
        <v>4.9836338999999619E-2</v>
      </c>
      <c r="O37" s="37"/>
    </row>
    <row r="38" spans="1:15" ht="21" customHeight="1" x14ac:dyDescent="0.25">
      <c r="A38" s="31" t="s">
        <v>160</v>
      </c>
      <c r="B38" s="35">
        <v>43606</v>
      </c>
      <c r="D38" s="32">
        <v>7.8404368469605803</v>
      </c>
      <c r="E38" s="32">
        <v>7.7018438971934202</v>
      </c>
      <c r="G38" s="31">
        <f>AVERAGE(D36:D38)</f>
        <v>7.7648953193201935</v>
      </c>
      <c r="H38" s="31">
        <f>_xlfn.STDEV.S(D36:D38)</f>
        <v>7.0005763833510259E-2</v>
      </c>
      <c r="I38" s="31">
        <f>2*H38</f>
        <v>0.14001152766702052</v>
      </c>
      <c r="J38" s="31">
        <f>H38/G38</f>
        <v>9.0156738699780914E-3</v>
      </c>
      <c r="K38" s="31">
        <f>J38</f>
        <v>9.0156738699780914E-3</v>
      </c>
      <c r="L38" s="31">
        <f>MIN(D36:D38)</f>
        <v>7.7022063860000003</v>
      </c>
      <c r="M38" s="31">
        <f>MAX(D36:D38)</f>
        <v>7.8404368469605803</v>
      </c>
      <c r="N38" s="31">
        <f>M38-L38</f>
        <v>0.13823046096058</v>
      </c>
    </row>
    <row r="39" spans="1:15" ht="21" customHeight="1" x14ac:dyDescent="0.25">
      <c r="A39" s="31" t="s">
        <v>161</v>
      </c>
      <c r="B39" s="35">
        <v>43606</v>
      </c>
      <c r="D39" s="32">
        <v>7.83028325429615</v>
      </c>
      <c r="E39" s="32">
        <v>7.6916903045289899</v>
      </c>
    </row>
    <row r="40" spans="1:15" ht="21" customHeight="1" x14ac:dyDescent="0.25">
      <c r="A40" s="31" t="s">
        <v>162</v>
      </c>
      <c r="B40" s="35">
        <v>43606</v>
      </c>
      <c r="D40" s="32">
        <v>7.8314281698297901</v>
      </c>
      <c r="E40" s="32">
        <v>7.69283522006263</v>
      </c>
    </row>
    <row r="41" spans="1:15" ht="21" customHeight="1" x14ac:dyDescent="0.25">
      <c r="A41" s="31" t="s">
        <v>119</v>
      </c>
      <c r="B41" s="35">
        <v>43606</v>
      </c>
      <c r="D41" s="32">
        <v>7.7498648020787897</v>
      </c>
      <c r="E41" s="32">
        <v>7.6173120493425897</v>
      </c>
      <c r="G41" s="31">
        <f>AVERAGE(D39:D41)</f>
        <v>7.8038587420682433</v>
      </c>
      <c r="H41" s="31">
        <f>_xlfn.STDEV.S(D39:D41)</f>
        <v>4.6763627688443159E-2</v>
      </c>
      <c r="I41" s="31">
        <f>2*H41</f>
        <v>9.3527255376886317E-2</v>
      </c>
      <c r="J41" s="31">
        <f>H41/G41</f>
        <v>5.9923723934615291E-3</v>
      </c>
      <c r="K41" s="31">
        <f>J41</f>
        <v>5.9923723934615291E-3</v>
      </c>
      <c r="L41" s="31">
        <f>MIN(D39:D41)</f>
        <v>7.7498648020787897</v>
      </c>
      <c r="M41" s="31">
        <f>MAX(D39:D41)</f>
        <v>7.8314281698297901</v>
      </c>
      <c r="N41" s="31">
        <f>M41-L41</f>
        <v>8.1563367751000371E-2</v>
      </c>
    </row>
    <row r="42" spans="1:15" ht="21" customHeight="1" x14ac:dyDescent="0.25">
      <c r="A42" s="31" t="s">
        <v>120</v>
      </c>
      <c r="B42" s="35">
        <v>43606</v>
      </c>
      <c r="D42" s="32">
        <v>7.7520988197778298</v>
      </c>
      <c r="E42" s="32">
        <v>7.6206853918415103</v>
      </c>
    </row>
    <row r="43" spans="1:15" ht="21" customHeight="1" x14ac:dyDescent="0.25">
      <c r="A43" s="31" t="s">
        <v>121</v>
      </c>
      <c r="B43" s="35">
        <v>43606</v>
      </c>
      <c r="D43" s="32">
        <v>7.7024167596355504</v>
      </c>
      <c r="E43" s="32">
        <v>7.5723148968455796</v>
      </c>
      <c r="G43" s="31">
        <f>AVERAGE(D42:D43)</f>
        <v>7.7272577897066901</v>
      </c>
      <c r="H43" s="31">
        <f>_xlfn.STDEV.S(D42:D43)</f>
        <v>3.5130521629923646E-2</v>
      </c>
      <c r="I43" s="31">
        <f>2*H43</f>
        <v>7.0261043259847292E-2</v>
      </c>
      <c r="J43" s="31">
        <f>H43/G43</f>
        <v>4.5463115876268863E-3</v>
      </c>
      <c r="K43" s="31">
        <f>J43</f>
        <v>4.5463115876268863E-3</v>
      </c>
      <c r="L43" s="31">
        <f>MIN(D42:D43)</f>
        <v>7.7024167596355504</v>
      </c>
      <c r="M43" s="31">
        <f>MAX(D42:D43)</f>
        <v>7.7520988197778298</v>
      </c>
      <c r="N43" s="31">
        <f>M43-L43</f>
        <v>4.9682060142279383E-2</v>
      </c>
    </row>
    <row r="44" spans="1:15" ht="21" customHeight="1" x14ac:dyDescent="0.25">
      <c r="A44" s="31" t="s">
        <v>163</v>
      </c>
      <c r="B44" s="35">
        <v>43641</v>
      </c>
      <c r="D44" s="32">
        <v>7.8464934009292699</v>
      </c>
      <c r="E44" s="32">
        <v>7.7489992873854296</v>
      </c>
    </row>
    <row r="45" spans="1:15" ht="21" customHeight="1" x14ac:dyDescent="0.25">
      <c r="A45" s="31" t="s">
        <v>164</v>
      </c>
      <c r="B45" s="35">
        <v>43641</v>
      </c>
      <c r="D45" s="32">
        <v>7.8410398633777296</v>
      </c>
      <c r="E45" s="32">
        <v>7.7435457498339</v>
      </c>
    </row>
    <row r="46" spans="1:15" ht="21" customHeight="1" x14ac:dyDescent="0.25">
      <c r="A46" s="31" t="s">
        <v>165</v>
      </c>
      <c r="B46" s="35">
        <v>43641</v>
      </c>
      <c r="D46" s="32">
        <v>7.8400472210670502</v>
      </c>
      <c r="E46" s="32">
        <v>7.7425531075232099</v>
      </c>
      <c r="G46" s="31">
        <f>AVERAGE(D45:D46)</f>
        <v>7.8405435422223899</v>
      </c>
      <c r="H46" s="31">
        <f>_xlfn.STDEV.S(D45:D46)</f>
        <v>7.0190410917409776E-4</v>
      </c>
      <c r="I46" s="31">
        <f>2*H46</f>
        <v>1.4038082183481955E-3</v>
      </c>
      <c r="J46" s="31">
        <f>H46/G46</f>
        <v>8.9522378824152807E-5</v>
      </c>
      <c r="K46" s="31">
        <f>J46</f>
        <v>8.9522378824152807E-5</v>
      </c>
      <c r="L46" s="31">
        <f>MIN(D45:D46)</f>
        <v>7.8400472210670502</v>
      </c>
      <c r="M46" s="31">
        <f>MAX(D45:D46)</f>
        <v>7.8410398633777296</v>
      </c>
      <c r="N46" s="31">
        <f>M46-L46</f>
        <v>9.9264231067941466E-4</v>
      </c>
    </row>
    <row r="47" spans="1:15" ht="21" customHeight="1" x14ac:dyDescent="0.25">
      <c r="A47" s="31" t="s">
        <v>166</v>
      </c>
      <c r="B47" s="35">
        <v>43641</v>
      </c>
      <c r="D47" s="32">
        <v>7.9944032779947802</v>
      </c>
      <c r="E47" s="32">
        <v>7.8511536956980299</v>
      </c>
    </row>
    <row r="48" spans="1:15" ht="21" customHeight="1" x14ac:dyDescent="0.25">
      <c r="A48" s="31" t="s">
        <v>167</v>
      </c>
      <c r="B48" s="35">
        <v>43641</v>
      </c>
      <c r="D48" s="32">
        <v>7.9963495037024304</v>
      </c>
      <c r="E48" s="32">
        <v>7.85309992140568</v>
      </c>
    </row>
    <row r="49" spans="1:14" ht="21" customHeight="1" x14ac:dyDescent="0.25">
      <c r="A49" s="31" t="s">
        <v>168</v>
      </c>
      <c r="B49" s="35">
        <v>43641</v>
      </c>
      <c r="D49" s="32">
        <v>7.9943636123524699</v>
      </c>
      <c r="E49" s="32">
        <v>7.8511140300557098</v>
      </c>
      <c r="G49" s="31">
        <f>AVERAGE(D47:D49)</f>
        <v>7.9950387980165596</v>
      </c>
      <c r="H49" s="31">
        <f>_xlfn.STDEV.S(D47:D49)</f>
        <v>1.1352776695699983E-3</v>
      </c>
      <c r="I49" s="31">
        <f>2*H49</f>
        <v>2.2705553391399965E-3</v>
      </c>
      <c r="J49" s="31">
        <f>H49/G49</f>
        <v>1.4199776864768217E-4</v>
      </c>
      <c r="K49" s="31">
        <f>J49</f>
        <v>1.4199776864768217E-4</v>
      </c>
      <c r="L49" s="31">
        <f>MIN(D47:D49)</f>
        <v>7.9943636123524699</v>
      </c>
      <c r="M49" s="31">
        <f>MAX(D47:D49)</f>
        <v>7.9963495037024304</v>
      </c>
      <c r="N49" s="31">
        <f>M49-L49</f>
        <v>1.9858913499604114E-3</v>
      </c>
    </row>
    <row r="50" spans="1:14" ht="21" customHeight="1" x14ac:dyDescent="0.25">
      <c r="A50" s="31" t="s">
        <v>169</v>
      </c>
      <c r="B50" s="35">
        <v>43656</v>
      </c>
      <c r="D50" s="32">
        <v>7.7733849862745297</v>
      </c>
      <c r="E50" s="32">
        <v>7.6858002409995496</v>
      </c>
    </row>
    <row r="51" spans="1:14" ht="21" customHeight="1" x14ac:dyDescent="0.25">
      <c r="A51" s="31" t="s">
        <v>170</v>
      </c>
      <c r="B51" s="35">
        <v>43656</v>
      </c>
      <c r="D51" s="32">
        <v>7.7870341117989099</v>
      </c>
      <c r="E51" s="32">
        <v>7.6604061490644897</v>
      </c>
    </row>
    <row r="52" spans="1:14" ht="21" customHeight="1" x14ac:dyDescent="0.25">
      <c r="A52" s="31" t="s">
        <v>171</v>
      </c>
      <c r="B52" s="35">
        <v>43656</v>
      </c>
      <c r="D52" s="32">
        <v>8.0900620266582006</v>
      </c>
      <c r="E52" s="32">
        <v>8.0900620266582006</v>
      </c>
      <c r="G52" s="31">
        <f>AVERAGE(D50:D52)</f>
        <v>7.8834937082438801</v>
      </c>
      <c r="H52" s="31">
        <f>_xlfn.STDEV.S(D50:D52)</f>
        <v>0.17902353835818677</v>
      </c>
      <c r="I52" s="31">
        <f>2*H52</f>
        <v>0.35804707671637354</v>
      </c>
      <c r="J52" s="31">
        <f>H52/G52</f>
        <v>2.2708654942031517E-2</v>
      </c>
      <c r="K52" s="31">
        <f>J52</f>
        <v>2.2708654942031517E-2</v>
      </c>
      <c r="L52" s="31">
        <f>MIN(D50:D52)</f>
        <v>7.7733849862745297</v>
      </c>
      <c r="M52" s="31">
        <f>MAX(D50:D52)</f>
        <v>8.0900620266582006</v>
      </c>
      <c r="N52" s="31">
        <f>M52-L52</f>
        <v>0.31667704038367095</v>
      </c>
    </row>
    <row r="53" spans="1:14" ht="37.5" customHeight="1" x14ac:dyDescent="0.25">
      <c r="A53" s="31" t="s">
        <v>172</v>
      </c>
      <c r="B53" s="35">
        <v>43748</v>
      </c>
      <c r="D53" s="32">
        <v>7.7823521171172603</v>
      </c>
      <c r="E53" s="32">
        <v>7.6378195889536498</v>
      </c>
    </row>
    <row r="54" spans="1:14" ht="34.5" customHeight="1" x14ac:dyDescent="0.25">
      <c r="A54" s="31" t="s">
        <v>173</v>
      </c>
      <c r="B54" s="35">
        <v>43748</v>
      </c>
      <c r="D54" s="32">
        <v>7.7917665960830798</v>
      </c>
      <c r="E54" s="32">
        <v>7.6496254781234603</v>
      </c>
    </row>
    <row r="55" spans="1:14" ht="21" customHeight="1" x14ac:dyDescent="0.25">
      <c r="A55" s="31" t="s">
        <v>174</v>
      </c>
      <c r="B55" s="35">
        <v>43748</v>
      </c>
      <c r="D55" s="32">
        <v>8.0839369011466005</v>
      </c>
      <c r="E55" s="32">
        <v>8.0839369011466005</v>
      </c>
      <c r="G55" s="31">
        <f>AVERAGE(D53:D55)</f>
        <v>7.8860185381156471</v>
      </c>
      <c r="H55" s="31">
        <f>_xlfn.STDEV.S(D53:D55)</f>
        <v>0.17146695577337556</v>
      </c>
      <c r="I55" s="31">
        <f>2*H55</f>
        <v>0.34293391154675112</v>
      </c>
      <c r="J55" s="31">
        <f>H55/G55</f>
        <v>2.1743159104257868E-2</v>
      </c>
      <c r="K55" s="31">
        <f>J55</f>
        <v>2.1743159104257868E-2</v>
      </c>
      <c r="L55" s="31">
        <f>MIN(D53:D55)</f>
        <v>7.7823521171172603</v>
      </c>
      <c r="M55" s="31">
        <f>MAX(D53:D55)</f>
        <v>8.0839369011466005</v>
      </c>
      <c r="N55" s="31">
        <f>M55-L55</f>
        <v>0.30158478402934019</v>
      </c>
    </row>
    <row r="56" spans="1:14" ht="21" customHeight="1" x14ac:dyDescent="0.25">
      <c r="A56" s="31" t="s">
        <v>175</v>
      </c>
      <c r="B56" s="35">
        <v>43775</v>
      </c>
      <c r="D56" s="32">
        <v>8.0033502253286795</v>
      </c>
      <c r="E56" s="32">
        <v>7.8856255687412</v>
      </c>
    </row>
    <row r="57" spans="1:14" ht="21" customHeight="1" x14ac:dyDescent="0.25">
      <c r="A57" s="31" t="s">
        <v>176</v>
      </c>
      <c r="B57" s="35">
        <v>43775</v>
      </c>
      <c r="D57" s="32">
        <v>8.0035165638346193</v>
      </c>
      <c r="E57" s="32">
        <v>7.8860289201581297</v>
      </c>
      <c r="G57" s="31">
        <f>AVERAGE(D56:D57)</f>
        <v>8.0034333945816485</v>
      </c>
      <c r="H57" s="31">
        <f>_xlfn.STDEV.S(D56:D57)</f>
        <v>1.1761908552249521E-4</v>
      </c>
      <c r="I57" s="31">
        <f>2*H57</f>
        <v>2.3523817104499043E-4</v>
      </c>
      <c r="J57" s="31">
        <f>H57/G57</f>
        <v>1.4696078510770606E-5</v>
      </c>
      <c r="K57" s="31">
        <f>J57</f>
        <v>1.4696078510770606E-5</v>
      </c>
      <c r="L57" s="31">
        <f>MIN(D56:D57)</f>
        <v>8.0033502253286795</v>
      </c>
      <c r="M57" s="31">
        <f>MAX(D56:D57)</f>
        <v>8.0035165638346193</v>
      </c>
      <c r="N57" s="31">
        <f>M57-L57</f>
        <v>1.6633850593983368E-4</v>
      </c>
    </row>
    <row r="58" spans="1:14" ht="21" customHeight="1" x14ac:dyDescent="0.25">
      <c r="A58" s="31" t="s">
        <v>177</v>
      </c>
      <c r="B58" s="35">
        <v>43775</v>
      </c>
      <c r="D58" s="32">
        <v>8.0015489896471905</v>
      </c>
      <c r="E58" s="32">
        <v>7.8842376073644704</v>
      </c>
    </row>
    <row r="59" spans="1:14" ht="21" customHeight="1" x14ac:dyDescent="0.25">
      <c r="A59" s="31" t="s">
        <v>178</v>
      </c>
      <c r="B59" s="35">
        <v>43775</v>
      </c>
      <c r="D59" s="32">
        <v>8.0814347249955993</v>
      </c>
      <c r="E59" s="32">
        <v>8.0814347249955993</v>
      </c>
    </row>
    <row r="60" spans="1:14" ht="21" customHeight="1" x14ac:dyDescent="0.25">
      <c r="A60" s="31" t="s">
        <v>220</v>
      </c>
      <c r="B60" s="35">
        <v>43804</v>
      </c>
      <c r="D60" s="32">
        <v>7.3507103989999996</v>
      </c>
      <c r="E60" s="32">
        <v>7.1785394059999996</v>
      </c>
    </row>
    <row r="61" spans="1:14" ht="21" customHeight="1" x14ac:dyDescent="0.25">
      <c r="A61" s="31" t="s">
        <v>221</v>
      </c>
      <c r="B61" s="35">
        <v>43804</v>
      </c>
      <c r="D61" s="32">
        <v>7.3547716530000002</v>
      </c>
      <c r="E61" s="32">
        <v>7.1826006600000003</v>
      </c>
      <c r="G61" s="31">
        <f>AVERAGE(D59:D61)</f>
        <v>7.5956389256651997</v>
      </c>
      <c r="H61" s="31">
        <f>_xlfn.STDEV.S(D59:D61)</f>
        <v>0.4207164038058292</v>
      </c>
      <c r="I61" s="31">
        <f>2*H61</f>
        <v>0.8414328076116584</v>
      </c>
      <c r="J61" s="31">
        <f>H61/G61</f>
        <v>5.5389205295719654E-2</v>
      </c>
      <c r="K61" s="31">
        <f>J61</f>
        <v>5.5389205295719654E-2</v>
      </c>
      <c r="L61" s="31">
        <f>MIN(D59:D61)</f>
        <v>7.3507103989999996</v>
      </c>
      <c r="M61" s="31">
        <f>MAX(D59:D61)</f>
        <v>8.0814347249955993</v>
      </c>
      <c r="N61" s="31">
        <f>M61-L61</f>
        <v>0.73072432599559978</v>
      </c>
    </row>
    <row r="62" spans="1:14" ht="21" customHeight="1" x14ac:dyDescent="0.25">
      <c r="A62" s="31" t="s">
        <v>222</v>
      </c>
      <c r="B62" s="35">
        <v>43804</v>
      </c>
      <c r="D62" s="32">
        <v>7.3754465199999997</v>
      </c>
      <c r="E62" s="32">
        <v>7.2032755269999997</v>
      </c>
    </row>
    <row r="63" spans="1:14" ht="21" customHeight="1" x14ac:dyDescent="0.25">
      <c r="A63" s="31" t="s">
        <v>207</v>
      </c>
      <c r="B63" s="35">
        <v>43805</v>
      </c>
      <c r="D63" s="32">
        <v>7.854383039</v>
      </c>
      <c r="E63" s="32">
        <v>7.7168752789999999</v>
      </c>
    </row>
    <row r="64" spans="1:14" ht="21" customHeight="1" x14ac:dyDescent="0.25">
      <c r="A64" s="31" t="s">
        <v>208</v>
      </c>
      <c r="B64" s="35">
        <v>43805</v>
      </c>
      <c r="D64" s="32">
        <v>6.2214909</v>
      </c>
      <c r="E64" s="32">
        <v>6.0824875330000001</v>
      </c>
    </row>
    <row r="65" spans="1:14" ht="21" customHeight="1" x14ac:dyDescent="0.25">
      <c r="A65" s="31" t="s">
        <v>209</v>
      </c>
      <c r="B65" s="35">
        <v>43805</v>
      </c>
      <c r="D65" s="32">
        <v>7.9318273799999996</v>
      </c>
      <c r="E65" s="32">
        <v>7.7928240129999997</v>
      </c>
      <c r="G65" s="31">
        <f>AVERAGE(D63:D65)</f>
        <v>7.3359004396666663</v>
      </c>
      <c r="H65" s="31">
        <f>_xlfn.STDEV.S(D63:D65)</f>
        <v>0.96588346764156008</v>
      </c>
      <c r="I65" s="31">
        <f>2*H65</f>
        <v>1.9317669352831202</v>
      </c>
      <c r="J65" s="31">
        <f>H65/G65</f>
        <v>0.13166529120526729</v>
      </c>
      <c r="K65" s="31">
        <f>J65</f>
        <v>0.13166529120526729</v>
      </c>
      <c r="L65" s="31">
        <f>MIN(D63:D65)</f>
        <v>6.2214909</v>
      </c>
      <c r="M65" s="31">
        <f>MAX(D63:D65)</f>
        <v>7.9318273799999996</v>
      </c>
      <c r="N65" s="31">
        <f>M65-L65</f>
        <v>1.7103364799999996</v>
      </c>
    </row>
    <row r="66" spans="1:14" ht="21" customHeight="1" x14ac:dyDescent="0.25">
      <c r="A66" s="31" t="s">
        <v>210</v>
      </c>
      <c r="B66" s="35">
        <v>43805</v>
      </c>
      <c r="D66" s="32">
        <v>7.2590435060000003</v>
      </c>
      <c r="E66" s="32">
        <v>7.1200401400000004</v>
      </c>
    </row>
    <row r="67" spans="1:14" ht="21" customHeight="1" x14ac:dyDescent="0.25">
      <c r="A67" s="31" t="s">
        <v>211</v>
      </c>
      <c r="B67" s="35">
        <v>43805</v>
      </c>
      <c r="D67" s="32">
        <v>7.8466582960000002</v>
      </c>
      <c r="E67" s="32">
        <v>7.6971565870000003</v>
      </c>
      <c r="G67" s="31">
        <f>AVERAGE(D66:D67)</f>
        <v>7.5528509010000002</v>
      </c>
      <c r="H67" s="31">
        <f>_xlfn.STDEV.S(D66:D67)</f>
        <v>0.41550640273450906</v>
      </c>
      <c r="I67" s="31">
        <f>2*H67</f>
        <v>0.83101280546901812</v>
      </c>
      <c r="J67" s="31">
        <f>H67/G67</f>
        <v>5.5013187494472565E-2</v>
      </c>
      <c r="K67" s="31">
        <f>J67</f>
        <v>5.5013187494472565E-2</v>
      </c>
      <c r="L67" s="31">
        <f>MIN(D66:D67)</f>
        <v>7.2590435060000003</v>
      </c>
      <c r="M67" s="31">
        <f>MAX(D66:D67)</f>
        <v>7.8466582960000002</v>
      </c>
      <c r="N67" s="31">
        <f>M67-L67</f>
        <v>0.58761478999999994</v>
      </c>
    </row>
    <row r="68" spans="1:14" ht="21" customHeight="1" x14ac:dyDescent="0.25">
      <c r="A68" s="31" t="s">
        <v>212</v>
      </c>
      <c r="B68" s="35">
        <v>43805</v>
      </c>
      <c r="D68" s="32">
        <v>7.2552844409999997</v>
      </c>
      <c r="E68" s="32">
        <v>7.1042788000000003</v>
      </c>
    </row>
    <row r="69" spans="1:14" ht="21" customHeight="1" x14ac:dyDescent="0.25">
      <c r="A69" s="31" t="s">
        <v>199</v>
      </c>
      <c r="B69" s="35">
        <v>43857</v>
      </c>
      <c r="D69" s="32">
        <v>7.8865123080000004</v>
      </c>
      <c r="E69" s="32">
        <v>7.7370105999999996</v>
      </c>
    </row>
    <row r="70" spans="1:14" ht="21" customHeight="1" x14ac:dyDescent="0.25">
      <c r="A70" s="31" t="s">
        <v>200</v>
      </c>
      <c r="B70" s="35">
        <v>43857</v>
      </c>
      <c r="D70" s="32">
        <v>7.8869022700000002</v>
      </c>
      <c r="E70" s="32">
        <v>7.7374005620000004</v>
      </c>
    </row>
    <row r="71" spans="1:14" ht="21" customHeight="1" x14ac:dyDescent="0.25">
      <c r="A71" s="31" t="s">
        <v>201</v>
      </c>
      <c r="B71" s="35">
        <v>43857</v>
      </c>
      <c r="D71" s="32">
        <v>7.8888438010000002</v>
      </c>
      <c r="E71" s="32">
        <v>7.7393420920000002</v>
      </c>
      <c r="G71" s="31">
        <f>AVERAGE(D70:D71)</f>
        <v>7.8878730355000002</v>
      </c>
      <c r="H71" s="31">
        <f>_xlfn.STDEV.S(D70:D71)</f>
        <v>1.3728697359838571E-3</v>
      </c>
      <c r="I71" s="31">
        <f>2*H71</f>
        <v>2.7457394719677141E-3</v>
      </c>
      <c r="J71" s="31">
        <f>H71/G71</f>
        <v>1.7404815338750352E-4</v>
      </c>
      <c r="K71" s="31">
        <f>J71</f>
        <v>1.7404815338750352E-4</v>
      </c>
      <c r="L71" s="31">
        <f>MIN(D70:D71)</f>
        <v>7.8869022700000002</v>
      </c>
      <c r="M71" s="31">
        <f>MAX(D70:D71)</f>
        <v>7.8888438010000002</v>
      </c>
      <c r="N71" s="31">
        <f>M71-L71</f>
        <v>1.9415309999999408E-3</v>
      </c>
    </row>
    <row r="72" spans="1:14" ht="21" customHeight="1" x14ac:dyDescent="0.25">
      <c r="A72" s="31" t="s">
        <v>202</v>
      </c>
      <c r="B72" s="35">
        <v>43857</v>
      </c>
      <c r="D72" s="32">
        <v>7.8849200000000002</v>
      </c>
      <c r="E72" s="32">
        <v>7.7354182920000003</v>
      </c>
    </row>
    <row r="73" spans="1:14" ht="21" customHeight="1" x14ac:dyDescent="0.25">
      <c r="A73" s="31" t="s">
        <v>203</v>
      </c>
      <c r="B73" s="35">
        <v>43857</v>
      </c>
      <c r="D73" s="32">
        <v>7.3645139970000004</v>
      </c>
      <c r="E73" s="32">
        <v>7.2135083560000002</v>
      </c>
      <c r="G73" s="31">
        <f>AVERAGE(D72:D73)</f>
        <v>7.6247169985000003</v>
      </c>
      <c r="H73" s="31">
        <f>_xlfn.STDEV.S(D72:D73)</f>
        <v>0.3679826136914866</v>
      </c>
      <c r="I73" s="31">
        <f>2*H73</f>
        <v>0.73596522738297321</v>
      </c>
      <c r="J73" s="31">
        <f>H73/G73</f>
        <v>4.8261806144920434E-2</v>
      </c>
      <c r="K73" s="31">
        <f>J73</f>
        <v>4.8261806144920434E-2</v>
      </c>
      <c r="L73" s="31">
        <f>MIN(D72:D73)</f>
        <v>7.3645139970000004</v>
      </c>
      <c r="M73" s="31">
        <f>MAX(D72:D73)</f>
        <v>7.8849200000000002</v>
      </c>
      <c r="N73" s="31">
        <f>M73-L73</f>
        <v>0.52040600299999973</v>
      </c>
    </row>
    <row r="74" spans="1:14" ht="21" customHeight="1" x14ac:dyDescent="0.25">
      <c r="A74" s="31" t="s">
        <v>204</v>
      </c>
      <c r="B74" s="35">
        <v>43857</v>
      </c>
      <c r="D74" s="32">
        <v>7.2212618180000003</v>
      </c>
      <c r="E74" s="32">
        <v>7.0702561770000001</v>
      </c>
    </row>
    <row r="75" spans="1:14" ht="21" customHeight="1" x14ac:dyDescent="0.25">
      <c r="A75" s="31" t="s">
        <v>205</v>
      </c>
      <c r="B75" s="35">
        <v>43857</v>
      </c>
      <c r="D75" s="32">
        <v>7.2005980059999999</v>
      </c>
      <c r="E75" s="32">
        <v>7.0495923649999996</v>
      </c>
    </row>
    <row r="76" spans="1:14" ht="21" customHeight="1" x14ac:dyDescent="0.25">
      <c r="A76" s="31" t="s">
        <v>206</v>
      </c>
      <c r="B76" s="35">
        <v>43857</v>
      </c>
      <c r="D76" s="32">
        <v>8.0626476389999997</v>
      </c>
      <c r="E76" s="32">
        <v>8.0626476389999997</v>
      </c>
      <c r="G76" s="31">
        <f>AVERAGE(D74:D76)</f>
        <v>7.4948358209999997</v>
      </c>
      <c r="H76" s="31">
        <f>_xlfn.STDEV.S(D74:D76)</f>
        <v>0.49184798848520406</v>
      </c>
      <c r="I76" s="31">
        <f>2*H76</f>
        <v>0.98369597697040811</v>
      </c>
      <c r="J76" s="31">
        <f>H76/G76</f>
        <v>6.5624918308027622E-2</v>
      </c>
      <c r="K76" s="31">
        <f>J76</f>
        <v>6.5624918308027622E-2</v>
      </c>
      <c r="L76" s="31">
        <f>MIN(D74:D76)</f>
        <v>7.2005980059999999</v>
      </c>
      <c r="M76" s="31">
        <f>MAX(D74:D76)</f>
        <v>8.0626476389999997</v>
      </c>
      <c r="N76" s="31">
        <f>M76-L76</f>
        <v>0.86204963299999982</v>
      </c>
    </row>
    <row r="77" spans="1:14" ht="21" customHeight="1" x14ac:dyDescent="0.25">
      <c r="A77" s="31" t="s">
        <v>193</v>
      </c>
      <c r="B77" s="35">
        <v>43858</v>
      </c>
      <c r="D77" s="32">
        <v>7.3913682520000004</v>
      </c>
      <c r="E77" s="32">
        <v>7.2463720780000003</v>
      </c>
      <c r="G77" s="31">
        <f>AVERAGE(D76:D77)</f>
        <v>7.7270079455000005</v>
      </c>
      <c r="H77" s="31">
        <f>_xlfn.STDEV.S(D76:D77)</f>
        <v>0.47466620661844827</v>
      </c>
      <c r="I77" s="31">
        <f>2*H77</f>
        <v>0.94933241323689654</v>
      </c>
      <c r="J77" s="31">
        <f>H77/G77</f>
        <v>6.1429496380274978E-2</v>
      </c>
      <c r="K77" s="31">
        <f>J77</f>
        <v>6.1429496380274978E-2</v>
      </c>
      <c r="L77" s="31">
        <f>MIN(D76:D77)</f>
        <v>7.3913682520000004</v>
      </c>
      <c r="M77" s="31">
        <f>MAX(D76:D77)</f>
        <v>8.0626476389999997</v>
      </c>
      <c r="N77" s="31">
        <f>M77-L77</f>
        <v>0.67127938699999934</v>
      </c>
    </row>
    <row r="78" spans="1:14" ht="21" customHeight="1" x14ac:dyDescent="0.25">
      <c r="A78" s="31" t="s">
        <v>194</v>
      </c>
      <c r="B78" s="35">
        <v>43858</v>
      </c>
      <c r="D78" s="32">
        <v>7.3983073910000003</v>
      </c>
      <c r="E78" s="32">
        <v>7.2533112170000003</v>
      </c>
    </row>
    <row r="79" spans="1:14" ht="21" customHeight="1" x14ac:dyDescent="0.25">
      <c r="A79" s="31" t="s">
        <v>195</v>
      </c>
      <c r="B79" s="35">
        <v>43858</v>
      </c>
      <c r="D79" s="32">
        <v>7.3784985409999999</v>
      </c>
      <c r="E79" s="32">
        <v>7.2335023679999999</v>
      </c>
    </row>
    <row r="80" spans="1:14" ht="21" customHeight="1" x14ac:dyDescent="0.25">
      <c r="A80" s="31" t="s">
        <v>196</v>
      </c>
      <c r="B80" s="35">
        <v>43858</v>
      </c>
      <c r="D80" s="32">
        <v>7.9205993650000002</v>
      </c>
      <c r="E80" s="32">
        <v>7.777102953</v>
      </c>
      <c r="G80" s="31">
        <f>AVERAGE(D78:D80)</f>
        <v>7.5658017656666665</v>
      </c>
      <c r="H80" s="31">
        <f>_xlfn.STDEV.S(D78:D80)</f>
        <v>0.30742332378026077</v>
      </c>
      <c r="I80" s="31">
        <f>2*H80</f>
        <v>0.61484664756052154</v>
      </c>
      <c r="J80" s="31">
        <f>H80/G80</f>
        <v>4.0633277648819278E-2</v>
      </c>
      <c r="K80" s="31">
        <f>J80</f>
        <v>4.0633277648819278E-2</v>
      </c>
      <c r="L80" s="31">
        <f>MIN(D78:D80)</f>
        <v>7.3784985409999999</v>
      </c>
      <c r="M80" s="31">
        <f>MAX(D78:D80)</f>
        <v>7.9205993650000002</v>
      </c>
      <c r="N80" s="31">
        <f>M80-L80</f>
        <v>0.54210082400000026</v>
      </c>
    </row>
    <row r="81" spans="1:14" ht="21" customHeight="1" x14ac:dyDescent="0.25">
      <c r="A81" s="31" t="s">
        <v>197</v>
      </c>
      <c r="B81" s="35">
        <v>43858</v>
      </c>
      <c r="D81" s="32">
        <v>7.9175234410000002</v>
      </c>
      <c r="E81" s="32">
        <v>7.774027029</v>
      </c>
    </row>
    <row r="82" spans="1:14" ht="21" customHeight="1" x14ac:dyDescent="0.25">
      <c r="A82" s="31" t="s">
        <v>198</v>
      </c>
      <c r="B82" s="35">
        <v>43858</v>
      </c>
      <c r="D82" s="32">
        <v>7.9153278919999996</v>
      </c>
      <c r="E82" s="32">
        <v>7.7718314790000003</v>
      </c>
      <c r="G82" s="31">
        <f>AVERAGE(D81:D82)</f>
        <v>7.9164256665000003</v>
      </c>
      <c r="H82" s="31">
        <f>_xlfn.STDEV.S(D81:D82)</f>
        <v>1.5524875863277099E-3</v>
      </c>
      <c r="I82" s="31">
        <f>2*H82</f>
        <v>3.1049751726554197E-3</v>
      </c>
      <c r="J82" s="31">
        <f>H82/G82</f>
        <v>1.9610966511027616E-4</v>
      </c>
      <c r="K82" s="31">
        <f>J82</f>
        <v>1.9610966511027616E-4</v>
      </c>
      <c r="L82" s="31">
        <f>MIN(D81:D82)</f>
        <v>7.9153278919999996</v>
      </c>
      <c r="M82" s="31">
        <f>MAX(D81:D82)</f>
        <v>7.9175234410000002</v>
      </c>
      <c r="N82" s="31">
        <f>M82-L82</f>
        <v>2.1955490000005184E-3</v>
      </c>
    </row>
    <row r="83" spans="1:14" ht="21" customHeight="1" x14ac:dyDescent="0.25">
      <c r="A83" s="31" t="s">
        <v>189</v>
      </c>
      <c r="B83" s="35">
        <v>43859</v>
      </c>
      <c r="D83" s="32">
        <v>7.8820310320000004</v>
      </c>
      <c r="E83" s="32">
        <v>7.7445232720000003</v>
      </c>
    </row>
    <row r="84" spans="1:14" ht="21" customHeight="1" x14ac:dyDescent="0.25">
      <c r="A84" s="31" t="s">
        <v>190</v>
      </c>
      <c r="B84" s="35">
        <v>43859</v>
      </c>
      <c r="D84" s="32">
        <v>7.8765135239999999</v>
      </c>
      <c r="E84" s="32">
        <v>7.7390057639999998</v>
      </c>
      <c r="G84" s="31">
        <f>AVERAGE(D83:D84)</f>
        <v>7.8792722780000002</v>
      </c>
      <c r="H84" s="31">
        <f>_xlfn.STDEV.S(D83:D84)</f>
        <v>3.9014673220513817E-3</v>
      </c>
      <c r="I84" s="31">
        <f>2*H84</f>
        <v>7.8029346441027634E-3</v>
      </c>
      <c r="J84" s="31">
        <f>H84/G84</f>
        <v>4.9515579413911216E-4</v>
      </c>
      <c r="K84" s="31">
        <f>J84</f>
        <v>4.9515579413911216E-4</v>
      </c>
      <c r="L84" s="31">
        <f>MIN(D83:D84)</f>
        <v>7.8765135239999999</v>
      </c>
      <c r="M84" s="31">
        <f>MAX(D83:D84)</f>
        <v>7.8820310320000004</v>
      </c>
      <c r="N84" s="31">
        <f>M84-L84</f>
        <v>5.5175080000005039E-3</v>
      </c>
    </row>
    <row r="85" spans="1:14" ht="21" customHeight="1" x14ac:dyDescent="0.25">
      <c r="A85" s="31" t="s">
        <v>191</v>
      </c>
      <c r="B85" s="35">
        <v>43859</v>
      </c>
      <c r="D85" s="32">
        <v>6.1260419060000002</v>
      </c>
      <c r="E85" s="32">
        <v>5.9870385390000003</v>
      </c>
    </row>
    <row r="86" spans="1:14" ht="21" customHeight="1" x14ac:dyDescent="0.25">
      <c r="A86" s="31" t="s">
        <v>192</v>
      </c>
      <c r="B86" s="35">
        <v>43859</v>
      </c>
      <c r="D86" s="32">
        <v>6.5226778679999997</v>
      </c>
      <c r="E86" s="32">
        <v>6.3836745009999998</v>
      </c>
    </row>
    <row r="87" spans="1:14" ht="21" customHeight="1" x14ac:dyDescent="0.25">
      <c r="A87" s="31" t="s">
        <v>213</v>
      </c>
      <c r="B87" s="35">
        <v>43860</v>
      </c>
      <c r="D87" s="32">
        <v>7.9561748449999996</v>
      </c>
      <c r="E87" s="32">
        <v>7.8171714779999997</v>
      </c>
    </row>
    <row r="88" spans="1:14" ht="21" customHeight="1" x14ac:dyDescent="0.25">
      <c r="A88" s="31" t="s">
        <v>214</v>
      </c>
      <c r="B88" s="35">
        <v>43860</v>
      </c>
      <c r="D88" s="32">
        <v>7.9528191140000004</v>
      </c>
      <c r="E88" s="32">
        <v>7.8138157469999996</v>
      </c>
      <c r="G88" s="31">
        <f>AVERAGE(D87:D88)</f>
        <v>7.9544969795</v>
      </c>
      <c r="H88" s="31">
        <f>_xlfn.STDEV.S(D87:D88)</f>
        <v>2.3728601459373456E-3</v>
      </c>
      <c r="I88" s="31">
        <f>2*H88</f>
        <v>4.7457202918746912E-3</v>
      </c>
      <c r="J88" s="31">
        <f>H88/G88</f>
        <v>2.9830423621412925E-4</v>
      </c>
      <c r="K88" s="31">
        <f>J88</f>
        <v>2.9830423621412925E-4</v>
      </c>
      <c r="L88" s="31">
        <f>MIN(D87:D88)</f>
        <v>7.9528191140000004</v>
      </c>
      <c r="M88" s="31">
        <f>MAX(D87:D88)</f>
        <v>7.9561748449999996</v>
      </c>
      <c r="N88" s="31">
        <f>M88-L88</f>
        <v>3.3557309999991958E-3</v>
      </c>
    </row>
    <row r="89" spans="1:14" ht="21" customHeight="1" x14ac:dyDescent="0.25">
      <c r="A89" s="31" t="s">
        <v>215</v>
      </c>
      <c r="B89" s="35">
        <v>43860</v>
      </c>
      <c r="D89" s="32">
        <v>7.2881999259999999</v>
      </c>
      <c r="E89" s="32">
        <v>7.149196559</v>
      </c>
    </row>
    <row r="90" spans="1:14" ht="21" customHeight="1" x14ac:dyDescent="0.25">
      <c r="A90" s="31" t="s">
        <v>216</v>
      </c>
      <c r="B90" s="35">
        <v>43860</v>
      </c>
      <c r="D90" s="32">
        <v>7.3280434669999996</v>
      </c>
      <c r="E90" s="32">
        <v>7.1890400999999997</v>
      </c>
    </row>
    <row r="91" spans="1:14" ht="21" customHeight="1" x14ac:dyDescent="0.25">
      <c r="A91" s="31" t="s">
        <v>217</v>
      </c>
      <c r="B91" s="35">
        <v>43860</v>
      </c>
      <c r="D91" s="32">
        <v>7.9571655200000002</v>
      </c>
      <c r="E91" s="32">
        <v>7.806159879</v>
      </c>
    </row>
    <row r="92" spans="1:14" ht="21" customHeight="1" x14ac:dyDescent="0.25">
      <c r="A92" s="31" t="s">
        <v>218</v>
      </c>
      <c r="B92" s="35">
        <v>43860</v>
      </c>
      <c r="D92" s="32">
        <v>7.9557416139999999</v>
      </c>
      <c r="E92" s="32">
        <v>7.8047359729999997</v>
      </c>
      <c r="G92" s="31">
        <f>AVERAGE(D90:D92)</f>
        <v>7.7469835336666675</v>
      </c>
      <c r="H92" s="31">
        <f>_xlfn.STDEV.S(D90:D92)</f>
        <v>0.36281343893394813</v>
      </c>
      <c r="I92" s="31">
        <f>2*H92</f>
        <v>0.72562687786789626</v>
      </c>
      <c r="J92" s="31">
        <f>H92/G92</f>
        <v>4.6832865638250246E-2</v>
      </c>
      <c r="K92" s="31">
        <f>J92</f>
        <v>4.6832865638250246E-2</v>
      </c>
      <c r="L92" s="31">
        <f>MIN(D90:D92)</f>
        <v>7.3280434669999996</v>
      </c>
      <c r="M92" s="31">
        <f>MAX(D90:D92)</f>
        <v>7.9571655200000002</v>
      </c>
      <c r="N92" s="31">
        <f>M92-L92</f>
        <v>0.62912205300000057</v>
      </c>
    </row>
    <row r="93" spans="1:14" ht="21" customHeight="1" x14ac:dyDescent="0.25">
      <c r="A93" s="31" t="s">
        <v>219</v>
      </c>
      <c r="B93" s="35">
        <v>43860</v>
      </c>
      <c r="D93" s="32">
        <v>7.9465864860000002</v>
      </c>
      <c r="E93" s="32">
        <v>7.7955808449999999</v>
      </c>
    </row>
    <row r="94" spans="1:14" ht="21" customHeight="1" x14ac:dyDescent="0.25">
      <c r="A94" s="31" t="s">
        <v>179</v>
      </c>
      <c r="B94" s="35">
        <v>43861</v>
      </c>
      <c r="D94" s="32">
        <v>7.9534403789999999</v>
      </c>
      <c r="E94" s="32">
        <v>7.803938671</v>
      </c>
      <c r="G94" s="31">
        <f>AVERAGE(D93:D94)</f>
        <v>7.9500134325000005</v>
      </c>
      <c r="H94" s="31">
        <f>_xlfn.STDEV.S(D93:D94)</f>
        <v>4.8464342178268132E-3</v>
      </c>
      <c r="I94" s="31">
        <f>2*H94</f>
        <v>9.6928684356536263E-3</v>
      </c>
      <c r="J94" s="31">
        <f>H94/G94</f>
        <v>6.0961333700574379E-4</v>
      </c>
      <c r="K94" s="31">
        <f>J94</f>
        <v>6.0961333700574379E-4</v>
      </c>
      <c r="L94" s="31">
        <f>MIN(D93:D94)</f>
        <v>7.9465864860000002</v>
      </c>
      <c r="M94" s="31">
        <f>MAX(D93:D94)</f>
        <v>7.9534403789999999</v>
      </c>
      <c r="N94" s="31">
        <f>M94-L94</f>
        <v>6.8538929999997222E-3</v>
      </c>
    </row>
    <row r="95" spans="1:14" ht="21" customHeight="1" x14ac:dyDescent="0.25">
      <c r="A95" s="31" t="s">
        <v>180</v>
      </c>
      <c r="B95" s="35">
        <v>43861</v>
      </c>
      <c r="D95" s="32">
        <v>7.9512931179999997</v>
      </c>
      <c r="E95" s="32">
        <v>7.8017914089999998</v>
      </c>
    </row>
    <row r="96" spans="1:14" ht="21" customHeight="1" x14ac:dyDescent="0.25">
      <c r="A96" s="31" t="s">
        <v>181</v>
      </c>
      <c r="B96" s="35">
        <v>43861</v>
      </c>
      <c r="D96" s="32">
        <v>7.9613591960000001</v>
      </c>
      <c r="E96" s="32">
        <v>7.8118574880000002</v>
      </c>
    </row>
    <row r="97" spans="1:14" ht="21" customHeight="1" x14ac:dyDescent="0.25">
      <c r="A97" s="31" t="s">
        <v>182</v>
      </c>
      <c r="B97" s="35">
        <v>43861</v>
      </c>
      <c r="D97" s="32">
        <v>7.9205601489999999</v>
      </c>
      <c r="E97" s="32">
        <v>7.7740631740000001</v>
      </c>
      <c r="G97" s="31">
        <f>AVERAGE(D95:D97)</f>
        <v>7.9444041543333332</v>
      </c>
      <c r="H97" s="31">
        <f>_xlfn.STDEV.S(D95:D97)</f>
        <v>2.1254033130856439E-2</v>
      </c>
      <c r="I97" s="31">
        <f>2*H97</f>
        <v>4.2508066261712878E-2</v>
      </c>
      <c r="J97" s="31">
        <f>H97/G97</f>
        <v>2.6753464096188097E-3</v>
      </c>
      <c r="K97" s="31">
        <f>J97</f>
        <v>2.6753464096188097E-3</v>
      </c>
      <c r="L97" s="31">
        <f>MIN(D95:D97)</f>
        <v>7.9205601489999999</v>
      </c>
      <c r="M97" s="31">
        <f>MAX(D95:D97)</f>
        <v>7.9613591960000001</v>
      </c>
      <c r="N97" s="31">
        <f>M97-L97</f>
        <v>4.0799047000000144E-2</v>
      </c>
    </row>
    <row r="98" spans="1:14" ht="21" customHeight="1" x14ac:dyDescent="0.25">
      <c r="A98" s="31" t="s">
        <v>183</v>
      </c>
      <c r="B98" s="35">
        <v>43861</v>
      </c>
      <c r="D98" s="32">
        <v>7.9231002330000004</v>
      </c>
      <c r="E98" s="32">
        <v>7.7766032569999997</v>
      </c>
    </row>
    <row r="99" spans="1:14" ht="21" customHeight="1" x14ac:dyDescent="0.25">
      <c r="A99" s="31" t="s">
        <v>184</v>
      </c>
      <c r="B99" s="35">
        <v>43861</v>
      </c>
      <c r="D99" s="32">
        <v>7.9363579959999999</v>
      </c>
      <c r="E99" s="32">
        <v>7.78986102</v>
      </c>
    </row>
    <row r="100" spans="1:14" ht="21" customHeight="1" x14ac:dyDescent="0.25">
      <c r="A100" s="31" t="s">
        <v>185</v>
      </c>
      <c r="B100" s="35">
        <v>43861</v>
      </c>
      <c r="D100" s="32">
        <v>7.9444947749999999</v>
      </c>
      <c r="E100" s="32">
        <v>7.7964959550000001</v>
      </c>
      <c r="G100" s="31">
        <f>AVERAGE(D98:D100)</f>
        <v>7.9346510013333331</v>
      </c>
      <c r="H100" s="31">
        <f>_xlfn.STDEV.S(D98:D100)</f>
        <v>1.0798934203959951E-2</v>
      </c>
      <c r="I100" s="31">
        <f>2*H100</f>
        <v>2.1597868407919902E-2</v>
      </c>
      <c r="J100" s="31">
        <f>H100/G100</f>
        <v>1.3609841443745043E-3</v>
      </c>
      <c r="K100" s="31">
        <f>J100</f>
        <v>1.3609841443745043E-3</v>
      </c>
      <c r="L100" s="31">
        <f>MIN(D98:D100)</f>
        <v>7.9231002330000004</v>
      </c>
      <c r="M100" s="31">
        <f>MAX(D98:D100)</f>
        <v>7.9444947749999999</v>
      </c>
      <c r="N100" s="31">
        <f>M100-L100</f>
        <v>2.1394541999999461E-2</v>
      </c>
    </row>
    <row r="101" spans="1:14" ht="21" customHeight="1" x14ac:dyDescent="0.25">
      <c r="A101" s="31" t="s">
        <v>186</v>
      </c>
      <c r="B101" s="35">
        <v>43861</v>
      </c>
      <c r="D101" s="32">
        <v>7.9397894820000001</v>
      </c>
      <c r="E101" s="32">
        <v>7.7917906620000004</v>
      </c>
    </row>
    <row r="102" spans="1:14" ht="21" customHeight="1" x14ac:dyDescent="0.25">
      <c r="A102" s="31" t="s">
        <v>187</v>
      </c>
      <c r="B102" s="35">
        <v>43861</v>
      </c>
      <c r="D102" s="32">
        <v>7.9366448979999999</v>
      </c>
      <c r="E102" s="32">
        <v>7.7886460780000002</v>
      </c>
    </row>
    <row r="103" spans="1:14" ht="21" customHeight="1" x14ac:dyDescent="0.25">
      <c r="A103" s="31" t="s">
        <v>188</v>
      </c>
      <c r="B103" s="35">
        <v>43861</v>
      </c>
      <c r="D103" s="32">
        <v>8.1324944200000004</v>
      </c>
      <c r="E103" s="32">
        <v>8.1324944200000004</v>
      </c>
      <c r="G103" s="31">
        <f>AVERAGE(D101:D103)</f>
        <v>8.0029762666666659</v>
      </c>
      <c r="H103" s="31">
        <f>_xlfn.STDEV.S(D101:D103)</f>
        <v>0.11217703033282236</v>
      </c>
      <c r="I103" s="31">
        <f>2*H103</f>
        <v>0.22435406066564473</v>
      </c>
      <c r="J103" s="31">
        <f>H103/G103</f>
        <v>1.4016914032352295E-2</v>
      </c>
      <c r="K103" s="31">
        <f>J103</f>
        <v>1.4016914032352295E-2</v>
      </c>
      <c r="L103" s="31">
        <f>MIN(D101:D103)</f>
        <v>7.9366448979999999</v>
      </c>
      <c r="M103" s="31">
        <f>MAX(D101:D103)</f>
        <v>8.1324944200000004</v>
      </c>
      <c r="N103" s="31">
        <f>M103-L103</f>
        <v>0.1958495220000005</v>
      </c>
    </row>
    <row r="104" spans="1:14" ht="21" customHeight="1" x14ac:dyDescent="0.25">
      <c r="A104" s="31" t="s">
        <v>223</v>
      </c>
      <c r="B104" s="35">
        <v>43873</v>
      </c>
      <c r="D104" s="32">
        <v>7.8241510209999996</v>
      </c>
      <c r="E104" s="32">
        <v>7.6519800279999997</v>
      </c>
      <c r="G104" s="31">
        <f>AVERAGE(D103:D104)</f>
        <v>7.9783227204999996</v>
      </c>
      <c r="H104" s="31">
        <f>_xlfn.STDEV.S(D103:D104)</f>
        <v>0.21803170836700994</v>
      </c>
      <c r="I104" s="31">
        <f>2*H104</f>
        <v>0.43606341673401988</v>
      </c>
      <c r="J104" s="31">
        <f>H104/G104</f>
        <v>2.7328013168329938E-2</v>
      </c>
      <c r="K104" s="31">
        <f>J104</f>
        <v>2.7328013168329938E-2</v>
      </c>
      <c r="L104" s="31">
        <f>MIN(D103:D104)</f>
        <v>7.8241510209999996</v>
      </c>
      <c r="M104" s="31">
        <f>MAX(D103:D104)</f>
        <v>8.1324944200000004</v>
      </c>
      <c r="N104" s="31">
        <f>M104-L104</f>
        <v>0.30834339900000085</v>
      </c>
    </row>
    <row r="105" spans="1:14" ht="21" customHeight="1" x14ac:dyDescent="0.25">
      <c r="A105" s="31" t="s">
        <v>224</v>
      </c>
      <c r="B105" s="35">
        <v>43873</v>
      </c>
      <c r="D105" s="32">
        <v>7.8327470200000002</v>
      </c>
      <c r="E105" s="32">
        <v>7.6605760270000003</v>
      </c>
    </row>
    <row r="106" spans="1:14" ht="21" customHeight="1" x14ac:dyDescent="0.25">
      <c r="A106" s="31" t="s">
        <v>225</v>
      </c>
      <c r="B106" s="35">
        <v>43873</v>
      </c>
      <c r="D106" s="32">
        <v>7.8289690289999996</v>
      </c>
      <c r="E106" s="32">
        <v>7.6567980359999996</v>
      </c>
    </row>
    <row r="107" spans="1:14" ht="21" customHeight="1" x14ac:dyDescent="0.25">
      <c r="A107" s="31" t="s">
        <v>226</v>
      </c>
      <c r="B107" s="35">
        <v>43873</v>
      </c>
      <c r="D107" s="32">
        <v>7.8042109430000002</v>
      </c>
      <c r="E107" s="32">
        <v>7.6350762339999996</v>
      </c>
    </row>
    <row r="108" spans="1:14" ht="21" customHeight="1" x14ac:dyDescent="0.25">
      <c r="A108" s="31" t="s">
        <v>227</v>
      </c>
      <c r="B108" s="35">
        <v>43873</v>
      </c>
      <c r="D108" s="32">
        <v>7.8035179259999996</v>
      </c>
      <c r="E108" s="32">
        <v>7.6343832159999998</v>
      </c>
      <c r="G108" s="31">
        <f>AVERAGE(D106:D108)</f>
        <v>7.8122326326666665</v>
      </c>
      <c r="H108" s="31">
        <f>_xlfn.STDEV.S(D106:D108)</f>
        <v>1.4498285754197883E-2</v>
      </c>
      <c r="I108" s="31">
        <f>2*H108</f>
        <v>2.8996571508395765E-2</v>
      </c>
      <c r="J108" s="31">
        <f>H108/G108</f>
        <v>1.8558440891242335E-3</v>
      </c>
      <c r="K108" s="31">
        <f>J108</f>
        <v>1.8558440891242335E-3</v>
      </c>
      <c r="L108" s="31">
        <f>MIN(D106:D108)</f>
        <v>7.8035179259999996</v>
      </c>
      <c r="M108" s="31">
        <f>MAX(D106:D108)</f>
        <v>7.8289690289999996</v>
      </c>
      <c r="N108" s="31">
        <f>M108-L108</f>
        <v>2.5451102999999975E-2</v>
      </c>
    </row>
    <row r="109" spans="1:14" ht="21" customHeight="1" x14ac:dyDescent="0.25">
      <c r="A109" s="31" t="s">
        <v>228</v>
      </c>
      <c r="B109" s="35">
        <v>43873</v>
      </c>
      <c r="D109" s="32">
        <v>7.8018158099999999</v>
      </c>
      <c r="E109" s="32">
        <v>7.6326811010000002</v>
      </c>
    </row>
    <row r="110" spans="1:14" ht="21" customHeight="1" x14ac:dyDescent="0.25">
      <c r="A110" s="31" t="s">
        <v>229</v>
      </c>
      <c r="B110" s="35">
        <v>43873</v>
      </c>
      <c r="D110" s="32">
        <v>7.8738051640000002</v>
      </c>
      <c r="E110" s="32">
        <v>7.6821010679999997</v>
      </c>
    </row>
    <row r="111" spans="1:14" ht="21" customHeight="1" x14ac:dyDescent="0.25">
      <c r="A111" s="31" t="s">
        <v>230</v>
      </c>
      <c r="B111" s="35">
        <v>43874</v>
      </c>
      <c r="D111" s="32">
        <v>7.3095219609999997</v>
      </c>
      <c r="E111" s="32">
        <v>7.1358312350000004</v>
      </c>
      <c r="G111" s="31">
        <f>AVERAGE(D109:D111)</f>
        <v>7.6617143116666666</v>
      </c>
      <c r="H111" s="31">
        <f>_xlfn.STDEV.S(D109:D111)</f>
        <v>0.30712408839656108</v>
      </c>
      <c r="I111" s="31">
        <f>2*H111</f>
        <v>0.61424817679312216</v>
      </c>
      <c r="J111" s="31">
        <f>H111/G111</f>
        <v>4.0085557344378693E-2</v>
      </c>
      <c r="K111" s="31">
        <f>J111</f>
        <v>4.0085557344378693E-2</v>
      </c>
      <c r="L111" s="31">
        <f>MIN(D109:D111)</f>
        <v>7.3095219609999997</v>
      </c>
      <c r="M111" s="31">
        <f>MAX(D109:D111)</f>
        <v>7.8738051640000002</v>
      </c>
      <c r="N111" s="31">
        <f>M111-L111</f>
        <v>0.56428320300000046</v>
      </c>
    </row>
    <row r="112" spans="1:14" ht="21" customHeight="1" x14ac:dyDescent="0.25">
      <c r="A112" s="31" t="s">
        <v>231</v>
      </c>
      <c r="B112" s="35">
        <v>43874</v>
      </c>
      <c r="D112" s="32">
        <v>7.310091495</v>
      </c>
      <c r="E112" s="32">
        <v>7.1364007689999998</v>
      </c>
    </row>
    <row r="113" spans="1:14" ht="21" customHeight="1" x14ac:dyDescent="0.25">
      <c r="A113" s="31" t="s">
        <v>232</v>
      </c>
      <c r="B113" s="35">
        <v>43874</v>
      </c>
      <c r="D113" s="32">
        <v>7.3156611419999997</v>
      </c>
      <c r="E113" s="32">
        <v>7.1419704160000004</v>
      </c>
    </row>
    <row r="114" spans="1:14" ht="21" customHeight="1" x14ac:dyDescent="0.25">
      <c r="A114" s="31" t="s">
        <v>233</v>
      </c>
      <c r="B114" s="35">
        <v>43874</v>
      </c>
      <c r="D114" s="32">
        <v>7.633827814</v>
      </c>
      <c r="E114" s="32">
        <v>7.4646931050000003</v>
      </c>
      <c r="G114" s="31">
        <f>AVERAGE(D112:D114)</f>
        <v>7.4198601503333323</v>
      </c>
      <c r="H114" s="31">
        <f>_xlfn.STDEV.S(D112:D114)</f>
        <v>0.18532235715950468</v>
      </c>
      <c r="I114" s="31">
        <f>2*H114</f>
        <v>0.37064471431900936</v>
      </c>
      <c r="J114" s="31">
        <f>H114/G114</f>
        <v>2.4976529665613603E-2</v>
      </c>
      <c r="K114" s="31">
        <f>J114</f>
        <v>2.4976529665613603E-2</v>
      </c>
      <c r="L114" s="31">
        <f>MIN(D112:D114)</f>
        <v>7.310091495</v>
      </c>
      <c r="M114" s="31">
        <f>MAX(D112:D114)</f>
        <v>7.633827814</v>
      </c>
      <c r="N114" s="31">
        <f>M114-L114</f>
        <v>0.32373631899999999</v>
      </c>
    </row>
    <row r="115" spans="1:14" ht="21" customHeight="1" x14ac:dyDescent="0.25">
      <c r="A115" s="31" t="s">
        <v>234</v>
      </c>
      <c r="B115" s="35">
        <v>43874</v>
      </c>
      <c r="D115" s="32">
        <v>7.6377435279999997</v>
      </c>
      <c r="E115" s="32">
        <v>7.468608819</v>
      </c>
    </row>
    <row r="116" spans="1:14" ht="21" customHeight="1" x14ac:dyDescent="0.25">
      <c r="A116" s="31" t="s">
        <v>235</v>
      </c>
      <c r="B116" s="35">
        <v>43874</v>
      </c>
      <c r="D116" s="32">
        <v>7.6380884240000002</v>
      </c>
      <c r="E116" s="32">
        <v>7.4689537149999996</v>
      </c>
    </row>
    <row r="117" spans="1:14" ht="21" customHeight="1" x14ac:dyDescent="0.25">
      <c r="A117" s="31" t="s">
        <v>236</v>
      </c>
      <c r="B117" s="35">
        <v>43874</v>
      </c>
      <c r="D117" s="32">
        <v>7.872094111</v>
      </c>
      <c r="E117" s="32">
        <v>7.6803900140000003</v>
      </c>
      <c r="G117" s="31">
        <f>AVERAGE(D115:D117)</f>
        <v>7.7159753543333336</v>
      </c>
      <c r="H117" s="31">
        <f>_xlfn.STDEV.S(D115:D117)</f>
        <v>0.13520291925721176</v>
      </c>
      <c r="I117" s="31">
        <f>2*H117</f>
        <v>0.27040583851442351</v>
      </c>
      <c r="J117" s="31">
        <f>H117/G117</f>
        <v>1.7522466447651503E-2</v>
      </c>
      <c r="K117" s="31">
        <f>J117</f>
        <v>1.7522466447651503E-2</v>
      </c>
      <c r="L117" s="31">
        <f>MIN(D115:D117)</f>
        <v>7.6377435279999997</v>
      </c>
      <c r="M117" s="31">
        <f>MAX(D115:D117)</f>
        <v>7.872094111</v>
      </c>
      <c r="N117" s="31">
        <f>M117-L117</f>
        <v>0.23435058300000033</v>
      </c>
    </row>
    <row r="118" spans="1:14" ht="21" customHeight="1" x14ac:dyDescent="0.25">
      <c r="A118" s="31" t="s">
        <v>237</v>
      </c>
      <c r="B118" s="35">
        <v>43878</v>
      </c>
      <c r="D118" s="32">
        <v>7.8373963010000001</v>
      </c>
      <c r="E118" s="32">
        <v>7.6667439789999996</v>
      </c>
    </row>
    <row r="119" spans="1:14" ht="21" customHeight="1" x14ac:dyDescent="0.25">
      <c r="A119" s="31" t="s">
        <v>238</v>
      </c>
      <c r="B119" s="35">
        <v>43878</v>
      </c>
      <c r="D119" s="32">
        <v>7.8378624940000003</v>
      </c>
      <c r="E119" s="32">
        <v>7.667210173</v>
      </c>
    </row>
    <row r="120" spans="1:14" ht="21" customHeight="1" x14ac:dyDescent="0.25">
      <c r="A120" s="31" t="s">
        <v>239</v>
      </c>
      <c r="B120" s="35">
        <v>43878</v>
      </c>
      <c r="D120" s="32">
        <v>7.8375971929999997</v>
      </c>
      <c r="E120" s="32">
        <v>7.6669448720000002</v>
      </c>
      <c r="G120" s="31">
        <f>AVERAGE(D118:D120)</f>
        <v>7.8376186626666673</v>
      </c>
      <c r="H120" s="31">
        <f>_xlfn.STDEV.S(D118:D120)</f>
        <v>2.3383688385797923E-4</v>
      </c>
      <c r="I120" s="31">
        <f>2*H120</f>
        <v>4.6767376771595845E-4</v>
      </c>
      <c r="J120" s="31">
        <f>H120/G120</f>
        <v>2.9835195347258536E-5</v>
      </c>
      <c r="K120" s="31">
        <f>J120</f>
        <v>2.9835195347258536E-5</v>
      </c>
      <c r="L120" s="31">
        <f>MIN(D118:D120)</f>
        <v>7.8373963010000001</v>
      </c>
      <c r="M120" s="31">
        <f>MAX(D118:D120)</f>
        <v>7.8378624940000003</v>
      </c>
      <c r="N120" s="31">
        <f>M120-L120</f>
        <v>4.6619300000028119E-4</v>
      </c>
    </row>
    <row r="121" spans="1:14" ht="21" customHeight="1" x14ac:dyDescent="0.25">
      <c r="A121" s="31" t="s">
        <v>240</v>
      </c>
      <c r="B121" s="35">
        <v>43878</v>
      </c>
      <c r="D121" s="32">
        <v>7.8028915110000003</v>
      </c>
      <c r="E121" s="32">
        <v>7.6503808910000002</v>
      </c>
    </row>
    <row r="122" spans="1:14" ht="21" customHeight="1" x14ac:dyDescent="0.25">
      <c r="A122" s="31" t="s">
        <v>241</v>
      </c>
      <c r="B122" s="35">
        <v>43878</v>
      </c>
      <c r="D122" s="32">
        <v>7.8061551119999999</v>
      </c>
      <c r="E122" s="32">
        <v>7.6536444919999997</v>
      </c>
    </row>
    <row r="123" spans="1:14" ht="21" customHeight="1" x14ac:dyDescent="0.25">
      <c r="A123" s="31" t="s">
        <v>242</v>
      </c>
      <c r="B123" s="35">
        <v>43878</v>
      </c>
      <c r="D123" s="32">
        <v>7.8059507510000001</v>
      </c>
      <c r="E123" s="32">
        <v>7.653440131</v>
      </c>
      <c r="G123" s="31">
        <f>AVERAGE(D121:D123)</f>
        <v>7.8049991246666677</v>
      </c>
      <c r="H123" s="31">
        <f>_xlfn.STDEV.S(D121:D123)</f>
        <v>1.8281048603730672E-3</v>
      </c>
      <c r="I123" s="31">
        <f>2*H123</f>
        <v>3.6562097207461343E-3</v>
      </c>
      <c r="J123" s="31">
        <f>H123/G123</f>
        <v>2.3422230178035298E-4</v>
      </c>
      <c r="K123" s="31">
        <f>J123</f>
        <v>2.3422230178035298E-4</v>
      </c>
      <c r="L123" s="31">
        <f>MIN(D121:D123)</f>
        <v>7.8028915110000003</v>
      </c>
      <c r="M123" s="31">
        <f>MAX(D121:D123)</f>
        <v>7.8061551119999999</v>
      </c>
      <c r="N123" s="31">
        <f>M123-L123</f>
        <v>3.2636009999995608E-3</v>
      </c>
    </row>
    <row r="124" spans="1:14" ht="21" customHeight="1" x14ac:dyDescent="0.25">
      <c r="A124" s="31" t="s">
        <v>243</v>
      </c>
      <c r="B124" s="35">
        <v>43878</v>
      </c>
      <c r="D124" s="32">
        <v>6.5393071149999997</v>
      </c>
      <c r="E124" s="32">
        <v>6.380766103</v>
      </c>
    </row>
    <row r="125" spans="1:14" ht="21" customHeight="1" x14ac:dyDescent="0.25">
      <c r="A125" s="31" t="s">
        <v>244</v>
      </c>
      <c r="B125" s="35">
        <v>43878</v>
      </c>
      <c r="D125" s="32">
        <v>6.5294750800000001</v>
      </c>
      <c r="E125" s="32">
        <v>6.3709340689999996</v>
      </c>
    </row>
    <row r="126" spans="1:14" ht="21" customHeight="1" x14ac:dyDescent="0.25">
      <c r="A126" s="31" t="s">
        <v>245</v>
      </c>
      <c r="B126" s="35">
        <v>43878</v>
      </c>
      <c r="D126" s="32">
        <v>6.5311862520000004</v>
      </c>
      <c r="E126" s="32">
        <v>6.3726452409999998</v>
      </c>
    </row>
    <row r="127" spans="1:14" ht="21" customHeight="1" x14ac:dyDescent="0.25">
      <c r="A127" s="38" t="s">
        <v>246</v>
      </c>
      <c r="B127" s="39">
        <v>43878</v>
      </c>
      <c r="C127" s="38"/>
      <c r="D127" s="40">
        <v>7.18761676</v>
      </c>
      <c r="E127" s="40">
        <v>6.9959126630000004</v>
      </c>
      <c r="G127" s="31">
        <f>AVERAGE(D125:D127)</f>
        <v>6.7494260306666662</v>
      </c>
      <c r="H127" s="31">
        <f>_xlfn.STDEV.S(D125:D127)</f>
        <v>0.37948526780714725</v>
      </c>
      <c r="I127" s="31">
        <f>2*H127</f>
        <v>0.75897053561429451</v>
      </c>
      <c r="J127" s="31">
        <f>H127/G127</f>
        <v>5.6224820611844542E-2</v>
      </c>
      <c r="K127" s="31">
        <f>J127</f>
        <v>5.6224820611844542E-2</v>
      </c>
      <c r="L127" s="31">
        <f>MIN(D125:D127)</f>
        <v>6.5294750800000001</v>
      </c>
      <c r="M127" s="31">
        <f>MAX(D125:D127)</f>
        <v>7.18761676</v>
      </c>
      <c r="N127" s="31">
        <f>M127-L127</f>
        <v>0.65814167999999995</v>
      </c>
    </row>
    <row r="128" spans="1:14" ht="21" customHeight="1" x14ac:dyDescent="0.25">
      <c r="A128" s="31" t="s">
        <v>247</v>
      </c>
      <c r="B128" s="35">
        <v>43878</v>
      </c>
      <c r="D128" s="32">
        <v>7.8658856840000002</v>
      </c>
      <c r="E128" s="32">
        <v>7.6741815879999997</v>
      </c>
    </row>
    <row r="129" spans="1:14" ht="21" customHeight="1" x14ac:dyDescent="0.25">
      <c r="A129" s="31" t="s">
        <v>248</v>
      </c>
      <c r="B129" s="35">
        <v>43880</v>
      </c>
      <c r="D129" s="32">
        <v>7.8218839109999996</v>
      </c>
      <c r="E129" s="32">
        <v>7.6497129179999996</v>
      </c>
    </row>
    <row r="130" spans="1:14" ht="21" customHeight="1" x14ac:dyDescent="0.25">
      <c r="A130" s="31" t="s">
        <v>249</v>
      </c>
      <c r="B130" s="35">
        <v>43880</v>
      </c>
      <c r="D130" s="32">
        <v>7.8236250299999996</v>
      </c>
      <c r="E130" s="32">
        <v>7.6514540369999997</v>
      </c>
      <c r="G130" s="31">
        <f>AVERAGE(D128:D130)</f>
        <v>7.8371315416666656</v>
      </c>
      <c r="H130" s="31">
        <f>_xlfn.STDEV.S(D128:D130)</f>
        <v>2.4917030317380351E-2</v>
      </c>
      <c r="I130" s="31">
        <f>2*H130</f>
        <v>4.9834060634760702E-2</v>
      </c>
      <c r="J130" s="31">
        <f>H130/G130</f>
        <v>3.1793558886828929E-3</v>
      </c>
      <c r="K130" s="31">
        <f>J130</f>
        <v>3.1793558886828929E-3</v>
      </c>
      <c r="L130" s="31">
        <f>MIN(D128:D130)</f>
        <v>7.8218839109999996</v>
      </c>
      <c r="M130" s="31">
        <f>MAX(D128:D130)</f>
        <v>7.8658856840000002</v>
      </c>
      <c r="N130" s="31">
        <f>M130-L130</f>
        <v>4.4001773000000632E-2</v>
      </c>
    </row>
    <row r="131" spans="1:14" ht="21" customHeight="1" x14ac:dyDescent="0.25">
      <c r="A131" s="31" t="s">
        <v>250</v>
      </c>
      <c r="B131" s="35">
        <v>43880</v>
      </c>
      <c r="D131" s="32">
        <v>7.823726701</v>
      </c>
      <c r="E131" s="32">
        <v>7.6515557080000001</v>
      </c>
    </row>
    <row r="132" spans="1:14" ht="21" customHeight="1" x14ac:dyDescent="0.25">
      <c r="A132" s="31" t="s">
        <v>251</v>
      </c>
      <c r="B132" s="35">
        <v>43880</v>
      </c>
      <c r="D132" s="32">
        <v>7.4859991299999997</v>
      </c>
      <c r="E132" s="32">
        <v>7.316864421</v>
      </c>
    </row>
    <row r="133" spans="1:14" ht="21" customHeight="1" x14ac:dyDescent="0.25">
      <c r="A133" s="31" t="s">
        <v>252</v>
      </c>
      <c r="B133" s="35">
        <v>43880</v>
      </c>
      <c r="D133" s="32">
        <v>8.1171274679999996</v>
      </c>
      <c r="E133" s="32">
        <v>7.9479927589999999</v>
      </c>
      <c r="G133" s="31">
        <f>AVERAGE(D131:D133)</f>
        <v>7.8089510996666673</v>
      </c>
      <c r="H133" s="31">
        <f>_xlfn.STDEV.S(D131:D133)</f>
        <v>0.31582350063402775</v>
      </c>
      <c r="I133" s="31">
        <f>2*H133</f>
        <v>0.63164700126805551</v>
      </c>
      <c r="J133" s="31">
        <f>H133/G133</f>
        <v>4.044378004204803E-2</v>
      </c>
      <c r="K133" s="31">
        <f>J133</f>
        <v>4.044378004204803E-2</v>
      </c>
      <c r="L133" s="31">
        <f>MIN(D131:D133)</f>
        <v>7.4859991299999997</v>
      </c>
      <c r="M133" s="31">
        <f>MAX(D131:D133)</f>
        <v>8.1171274679999996</v>
      </c>
      <c r="N133" s="31">
        <f>M133-L133</f>
        <v>0.6311283379999999</v>
      </c>
    </row>
    <row r="134" spans="1:14" ht="21" customHeight="1" x14ac:dyDescent="0.25">
      <c r="A134" s="31" t="s">
        <v>253</v>
      </c>
      <c r="B134" s="35">
        <v>43880</v>
      </c>
      <c r="D134" s="32">
        <v>7.8866215190000002</v>
      </c>
      <c r="E134" s="32">
        <v>7.6949174229999997</v>
      </c>
    </row>
    <row r="135" spans="1:14" ht="21" customHeight="1" x14ac:dyDescent="0.25">
      <c r="A135" s="31" t="s">
        <v>254</v>
      </c>
      <c r="B135" s="35">
        <v>43881</v>
      </c>
      <c r="D135" s="32">
        <v>7.8314022960000003</v>
      </c>
      <c r="E135" s="32">
        <v>7.6728612849999998</v>
      </c>
    </row>
    <row r="136" spans="1:14" ht="21" customHeight="1" x14ac:dyDescent="0.25">
      <c r="A136" s="31" t="s">
        <v>255</v>
      </c>
      <c r="B136" s="35">
        <v>43881</v>
      </c>
      <c r="D136" s="32">
        <v>7.8428811769999998</v>
      </c>
      <c r="E136" s="32">
        <v>7.6843401650000001</v>
      </c>
      <c r="G136" s="31">
        <f>AVERAGE(D134:D136)</f>
        <v>7.8536349973333337</v>
      </c>
      <c r="H136" s="31">
        <f>_xlfn.STDEV.S(D134:D136)</f>
        <v>2.9138018738447978E-2</v>
      </c>
      <c r="I136" s="31">
        <f>2*H136</f>
        <v>5.8276037476895956E-2</v>
      </c>
      <c r="J136" s="31">
        <f>H136/G136</f>
        <v>3.7101315185059736E-3</v>
      </c>
      <c r="K136" s="31">
        <f>J136</f>
        <v>3.7101315185059736E-3</v>
      </c>
      <c r="L136" s="31">
        <f>MIN(D134:D136)</f>
        <v>7.8314022960000003</v>
      </c>
      <c r="M136" s="31">
        <f>MAX(D134:D136)</f>
        <v>7.8866215190000002</v>
      </c>
      <c r="N136" s="31">
        <f>M136-L136</f>
        <v>5.5219222999999928E-2</v>
      </c>
    </row>
    <row r="137" spans="1:14" ht="21" customHeight="1" x14ac:dyDescent="0.25">
      <c r="A137" s="31" t="s">
        <v>256</v>
      </c>
      <c r="B137" s="35">
        <v>43881</v>
      </c>
      <c r="D137" s="32">
        <v>7.8372164089999998</v>
      </c>
      <c r="E137" s="32">
        <v>7.6786753970000001</v>
      </c>
    </row>
    <row r="138" spans="1:14" ht="21" customHeight="1" x14ac:dyDescent="0.25">
      <c r="A138" s="31" t="s">
        <v>257</v>
      </c>
      <c r="B138" s="35">
        <v>43881</v>
      </c>
      <c r="D138" s="32">
        <v>7.8581339579999998</v>
      </c>
      <c r="E138" s="32">
        <v>7.7011021179999997</v>
      </c>
    </row>
    <row r="139" spans="1:14" ht="21" customHeight="1" x14ac:dyDescent="0.25">
      <c r="A139" s="31" t="s">
        <v>258</v>
      </c>
      <c r="B139" s="35">
        <v>43881</v>
      </c>
      <c r="D139" s="32">
        <v>7.8532079179999998</v>
      </c>
      <c r="E139" s="32">
        <v>7.6961760779999997</v>
      </c>
      <c r="G139" s="31">
        <f>AVERAGE(D137:D139)</f>
        <v>7.8495194283333332</v>
      </c>
      <c r="H139" s="31">
        <f>_xlfn.STDEV.S(D137:D139)</f>
        <v>1.0935706701337606E-2</v>
      </c>
      <c r="I139" s="31">
        <f>2*H139</f>
        <v>2.1871413402675212E-2</v>
      </c>
      <c r="J139" s="31">
        <f>H139/G139</f>
        <v>1.393168945077642E-3</v>
      </c>
      <c r="K139" s="31">
        <f>J139</f>
        <v>1.393168945077642E-3</v>
      </c>
      <c r="L139" s="31">
        <f>MIN(D137:D139)</f>
        <v>7.8372164089999998</v>
      </c>
      <c r="M139" s="31">
        <f>MAX(D137:D139)</f>
        <v>7.8581339579999998</v>
      </c>
      <c r="N139" s="31">
        <f>M139-L139</f>
        <v>2.091754899999998E-2</v>
      </c>
    </row>
    <row r="140" spans="1:14" ht="21" customHeight="1" x14ac:dyDescent="0.25">
      <c r="A140" s="31" t="s">
        <v>259</v>
      </c>
      <c r="B140" s="35">
        <v>43881</v>
      </c>
      <c r="D140" s="32">
        <v>7.8498468499999996</v>
      </c>
      <c r="E140" s="32">
        <v>7.6928150100000003</v>
      </c>
    </row>
    <row r="141" spans="1:14" ht="21" customHeight="1" x14ac:dyDescent="0.25">
      <c r="A141" s="31" t="s">
        <v>260</v>
      </c>
      <c r="B141" s="35">
        <v>43881</v>
      </c>
      <c r="D141" s="32">
        <v>7.8466364610000001</v>
      </c>
      <c r="E141" s="32">
        <v>7.6956308199999999</v>
      </c>
    </row>
    <row r="142" spans="1:14" ht="21" customHeight="1" x14ac:dyDescent="0.25">
      <c r="A142" s="31" t="s">
        <v>261</v>
      </c>
      <c r="B142" s="35">
        <v>43881</v>
      </c>
      <c r="D142" s="32">
        <v>7.8492889039999998</v>
      </c>
      <c r="E142" s="32">
        <v>7.6982832630000004</v>
      </c>
    </row>
    <row r="143" spans="1:14" ht="21" customHeight="1" x14ac:dyDescent="0.25">
      <c r="A143" s="31" t="s">
        <v>262</v>
      </c>
      <c r="B143" s="35">
        <v>43881</v>
      </c>
      <c r="D143" s="32">
        <v>7.8592902770000004</v>
      </c>
      <c r="E143" s="32">
        <v>7.7082846360000001</v>
      </c>
      <c r="G143" s="31">
        <f>AVERAGE(D141:D143)</f>
        <v>7.8517385473333334</v>
      </c>
      <c r="H143" s="31">
        <f>_xlfn.STDEV.S(D141:D143)</f>
        <v>6.6731049134473464E-3</v>
      </c>
      <c r="I143" s="31">
        <f>2*H143</f>
        <v>1.3346209826894693E-2</v>
      </c>
      <c r="J143" s="31">
        <f>H143/G143</f>
        <v>8.4988883330988098E-4</v>
      </c>
      <c r="K143" s="31">
        <f>J143</f>
        <v>8.4988883330988098E-4</v>
      </c>
      <c r="L143" s="31">
        <f>MIN(D141:D143)</f>
        <v>7.8466364610000001</v>
      </c>
      <c r="M143" s="31">
        <f>MAX(D141:D143)</f>
        <v>7.8592902770000004</v>
      </c>
      <c r="N143" s="31">
        <f>M143-L143</f>
        <v>1.2653816000000262E-2</v>
      </c>
    </row>
    <row r="144" spans="1:14" ht="21" customHeight="1" x14ac:dyDescent="0.25">
      <c r="A144" s="31" t="s">
        <v>263</v>
      </c>
      <c r="B144" s="35">
        <v>43881</v>
      </c>
      <c r="D144" s="32">
        <v>7.8983744470000001</v>
      </c>
      <c r="E144" s="32">
        <v>7.7066703499999996</v>
      </c>
    </row>
    <row r="145" spans="1:5" ht="21" customHeight="1" x14ac:dyDescent="0.25">
      <c r="A145" s="31" t="s">
        <v>264</v>
      </c>
      <c r="B145" s="35">
        <v>44098</v>
      </c>
      <c r="C145" s="35">
        <v>44040</v>
      </c>
      <c r="D145" s="32">
        <v>8.0628483060290908</v>
      </c>
      <c r="E145" s="32">
        <v>7.9546531288347602</v>
      </c>
    </row>
    <row r="146" spans="1:5" ht="21" customHeight="1" x14ac:dyDescent="0.25">
      <c r="A146" s="31" t="s">
        <v>265</v>
      </c>
      <c r="B146" s="35">
        <v>44098</v>
      </c>
      <c r="C146" s="35">
        <v>44040</v>
      </c>
      <c r="D146" s="32">
        <v>8.0621109035941299</v>
      </c>
      <c r="E146" s="32">
        <v>7.9539157263998002</v>
      </c>
    </row>
    <row r="147" spans="1:5" ht="21" customHeight="1" x14ac:dyDescent="0.25">
      <c r="A147" s="31" t="s">
        <v>266</v>
      </c>
      <c r="B147" s="35">
        <v>44098</v>
      </c>
      <c r="C147" s="35">
        <v>44040</v>
      </c>
      <c r="D147" s="32">
        <v>8.0655762503862594</v>
      </c>
      <c r="E147" s="32">
        <v>7.9573810731919297</v>
      </c>
    </row>
    <row r="148" spans="1:5" ht="21" customHeight="1" x14ac:dyDescent="0.25">
      <c r="A148" s="31" t="s">
        <v>267</v>
      </c>
      <c r="B148" s="35">
        <v>44098</v>
      </c>
      <c r="C148" s="35">
        <v>44063</v>
      </c>
      <c r="D148" s="32">
        <v>8.0629114271487694</v>
      </c>
      <c r="E148" s="32">
        <v>8.0202097000015904</v>
      </c>
    </row>
    <row r="149" spans="1:5" ht="21" customHeight="1" x14ac:dyDescent="0.25">
      <c r="A149" s="31" t="s">
        <v>268</v>
      </c>
      <c r="B149" s="35">
        <v>44098</v>
      </c>
      <c r="C149" s="35">
        <v>44063</v>
      </c>
      <c r="D149" s="32">
        <v>8.0688796541484091</v>
      </c>
      <c r="E149" s="32">
        <v>8.0261779270012301</v>
      </c>
    </row>
    <row r="150" spans="1:5" ht="21" customHeight="1" x14ac:dyDescent="0.25">
      <c r="A150" s="31" t="s">
        <v>269</v>
      </c>
      <c r="B150" s="35">
        <v>44098</v>
      </c>
      <c r="C150" s="35">
        <v>44063</v>
      </c>
      <c r="D150" s="32">
        <v>8.0636240677452999</v>
      </c>
      <c r="E150" s="32">
        <v>8.0209223405981191</v>
      </c>
    </row>
    <row r="151" spans="1:5" ht="21" customHeight="1" x14ac:dyDescent="0.25">
      <c r="A151" s="31" t="s">
        <v>270</v>
      </c>
      <c r="B151" s="35">
        <v>44098</v>
      </c>
      <c r="C151" s="35">
        <v>44097</v>
      </c>
      <c r="D151" s="32">
        <v>8.1111947586784705</v>
      </c>
      <c r="E151" s="32">
        <v>8.0323982074838405</v>
      </c>
    </row>
    <row r="152" spans="1:5" ht="21" customHeight="1" x14ac:dyDescent="0.25">
      <c r="A152" s="31" t="s">
        <v>271</v>
      </c>
      <c r="B152" s="35">
        <v>44098</v>
      </c>
      <c r="C152" s="35">
        <v>44097</v>
      </c>
      <c r="D152" s="32">
        <v>8.1209519099859602</v>
      </c>
      <c r="E152" s="32">
        <v>8.0421553587913301</v>
      </c>
    </row>
    <row r="153" spans="1:5" ht="21" customHeight="1" x14ac:dyDescent="0.25">
      <c r="A153" s="31" t="s">
        <v>272</v>
      </c>
      <c r="B153" s="35">
        <v>44098</v>
      </c>
      <c r="C153" s="35">
        <v>44097</v>
      </c>
      <c r="D153" s="32">
        <v>8.1146103627401693</v>
      </c>
      <c r="E153" s="32">
        <v>8.0358138115455393</v>
      </c>
    </row>
    <row r="154" spans="1:5" ht="21" customHeight="1" x14ac:dyDescent="0.25">
      <c r="A154" s="31" t="s">
        <v>273</v>
      </c>
      <c r="B154" s="35">
        <v>44098</v>
      </c>
      <c r="C154" s="35">
        <v>44097</v>
      </c>
      <c r="D154" s="32">
        <v>7.8620154393422403</v>
      </c>
      <c r="E154" s="32">
        <v>7.67031134315069</v>
      </c>
    </row>
    <row r="155" spans="1:5" ht="21" customHeight="1" x14ac:dyDescent="0.25">
      <c r="A155" s="31" t="s">
        <v>274</v>
      </c>
      <c r="B155" s="35">
        <v>44098</v>
      </c>
      <c r="C155" s="35">
        <v>44097</v>
      </c>
      <c r="D155" s="32">
        <v>8.0745769128785891</v>
      </c>
      <c r="E155" s="32">
        <v>8.0745769128785891</v>
      </c>
    </row>
  </sheetData>
  <autoFilter ref="B136:B144" xr:uid="{B72B2E68-BEEB-4A61-83DA-94AB4A2D2434}"/>
  <sortState xmlns:xlrd2="http://schemas.microsoft.com/office/spreadsheetml/2017/richdata2"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4"/>
  <sheetViews>
    <sheetView zoomScale="80" zoomScaleNormal="80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1.5703125" bestFit="1" customWidth="1"/>
    <col min="2" max="2" width="14.85546875" style="11" bestFit="1" customWidth="1"/>
    <col min="3" max="3" width="11.5703125" bestFit="1" customWidth="1"/>
    <col min="4" max="4" width="12.28515625" style="28" bestFit="1" customWidth="1"/>
    <col min="5" max="5" width="14.7109375" style="29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11" customWidth="1"/>
    <col min="13" max="13" width="12.7109375" style="12" customWidth="1"/>
    <col min="14" max="14" width="59.42578125" bestFit="1" customWidth="1"/>
  </cols>
  <sheetData>
    <row r="1" spans="1:13" x14ac:dyDescent="0.25">
      <c r="A1" s="1" t="s">
        <v>45</v>
      </c>
      <c r="B1" s="14" t="s">
        <v>84</v>
      </c>
      <c r="C1" t="s">
        <v>34</v>
      </c>
      <c r="D1" s="28" t="s">
        <v>36</v>
      </c>
      <c r="E1" s="29" t="s">
        <v>35</v>
      </c>
      <c r="F1" s="5"/>
      <c r="G1" t="s">
        <v>90</v>
      </c>
      <c r="J1" s="8"/>
      <c r="K1" t="s">
        <v>50</v>
      </c>
      <c r="L1" s="11" t="s">
        <v>54</v>
      </c>
      <c r="M1" s="12" t="s">
        <v>55</v>
      </c>
    </row>
    <row r="2" spans="1:13" x14ac:dyDescent="0.25">
      <c r="A2" s="9" t="s">
        <v>40</v>
      </c>
      <c r="B2" s="13">
        <v>2242.6987800000002</v>
      </c>
      <c r="C2" s="13">
        <f>L3</f>
        <v>2238.04</v>
      </c>
      <c r="D2" s="16">
        <f>B2-C2</f>
        <v>4.6587800000002062</v>
      </c>
      <c r="E2" s="9">
        <f>D2^2</f>
        <v>21.704231088401922</v>
      </c>
      <c r="F2" s="5"/>
      <c r="J2" s="8"/>
      <c r="K2" t="s">
        <v>51</v>
      </c>
      <c r="L2" s="11">
        <v>2403.7199999999998</v>
      </c>
      <c r="M2" s="12">
        <v>33.311999999999998</v>
      </c>
    </row>
    <row r="3" spans="1:13" x14ac:dyDescent="0.25">
      <c r="A3" s="9" t="s">
        <v>41</v>
      </c>
      <c r="B3" s="13">
        <v>2247.5363699999998</v>
      </c>
      <c r="C3" s="13">
        <f>L3</f>
        <v>2238.04</v>
      </c>
      <c r="D3" s="16">
        <f t="shared" ref="D3:D64" si="0">B3-C3</f>
        <v>9.4963699999998425</v>
      </c>
      <c r="E3" s="9">
        <f>D3^2</f>
        <v>90.181043176897006</v>
      </c>
      <c r="G3">
        <f>SQRT(SUM(E2:E46)/ROWS(E2:E46))</f>
        <v>26.314116840039855</v>
      </c>
      <c r="H3" t="s">
        <v>30</v>
      </c>
      <c r="K3" t="s">
        <v>52</v>
      </c>
      <c r="L3" s="11">
        <v>2238.04</v>
      </c>
      <c r="M3" s="12">
        <v>33.661000000000001</v>
      </c>
    </row>
    <row r="4" spans="1:13" x14ac:dyDescent="0.25">
      <c r="A4" s="9" t="s">
        <v>42</v>
      </c>
      <c r="B4" s="13">
        <v>2230.1036199999999</v>
      </c>
      <c r="C4" s="13">
        <f>L3</f>
        <v>2238.04</v>
      </c>
      <c r="D4" s="16">
        <f t="shared" si="0"/>
        <v>-7.9363800000000992</v>
      </c>
      <c r="E4" s="9">
        <f>D4^2</f>
        <v>62.986127504401573</v>
      </c>
      <c r="G4">
        <v>0.53</v>
      </c>
      <c r="H4" t="s">
        <v>29</v>
      </c>
      <c r="K4" t="s">
        <v>53</v>
      </c>
      <c r="L4" s="11">
        <v>2212</v>
      </c>
      <c r="M4" s="12">
        <v>33.524999999999999</v>
      </c>
    </row>
    <row r="5" spans="1:13" x14ac:dyDescent="0.25">
      <c r="A5" s="9" t="s">
        <v>43</v>
      </c>
      <c r="B5" s="13">
        <v>2249.3508299999999</v>
      </c>
      <c r="C5" s="13">
        <f>L3</f>
        <v>2238.04</v>
      </c>
      <c r="D5" s="16">
        <f t="shared" si="0"/>
        <v>11.310829999999896</v>
      </c>
      <c r="E5" s="9">
        <f>D5^2</f>
        <v>127.93487528889766</v>
      </c>
      <c r="G5">
        <f>SQRT(G3^2+G4^2)</f>
        <v>26.319453738086381</v>
      </c>
      <c r="H5" t="s">
        <v>32</v>
      </c>
      <c r="I5" t="s">
        <v>28</v>
      </c>
      <c r="K5" t="s">
        <v>85</v>
      </c>
      <c r="L5" s="11">
        <v>2144.1720766939966</v>
      </c>
      <c r="M5" s="12">
        <v>27.53</v>
      </c>
    </row>
    <row r="6" spans="1:13" x14ac:dyDescent="0.25">
      <c r="A6" s="9" t="s">
        <v>44</v>
      </c>
      <c r="B6" s="13">
        <v>2250.2915600000001</v>
      </c>
      <c r="C6" s="13">
        <f>L3</f>
        <v>2238.04</v>
      </c>
      <c r="D6" s="16">
        <f t="shared" si="0"/>
        <v>12.251560000000154</v>
      </c>
      <c r="E6" s="9">
        <f>D6^2</f>
        <v>150.10072243360378</v>
      </c>
      <c r="G6" t="s">
        <v>91</v>
      </c>
      <c r="H6" t="s">
        <v>31</v>
      </c>
      <c r="I6" t="s">
        <v>33</v>
      </c>
    </row>
    <row r="7" spans="1:13" x14ac:dyDescent="0.25">
      <c r="A7" t="s">
        <v>48</v>
      </c>
      <c r="B7" s="11">
        <v>2403.7903849999998</v>
      </c>
      <c r="C7" s="11">
        <f>L2</f>
        <v>2403.7199999999998</v>
      </c>
      <c r="D7" s="28">
        <f t="shared" si="0"/>
        <v>7.0384999999987485E-2</v>
      </c>
      <c r="E7" s="29">
        <f t="shared" ref="E7:E64" si="1">D7^2</f>
        <v>4.9540482249982379E-3</v>
      </c>
    </row>
    <row r="8" spans="1:13" x14ac:dyDescent="0.25">
      <c r="A8" t="s">
        <v>47</v>
      </c>
      <c r="B8" s="11">
        <v>2278.2465769999999</v>
      </c>
      <c r="C8" s="11">
        <f>L3</f>
        <v>2238.04</v>
      </c>
      <c r="D8" s="28">
        <f t="shared" si="0"/>
        <v>40.206576999999925</v>
      </c>
      <c r="E8" s="29">
        <f t="shared" si="1"/>
        <v>1616.5688340569229</v>
      </c>
    </row>
    <row r="9" spans="1:13" x14ac:dyDescent="0.25">
      <c r="A9" t="s">
        <v>49</v>
      </c>
      <c r="B9" s="11">
        <v>2283.2412749999999</v>
      </c>
      <c r="C9" s="11">
        <f>L3</f>
        <v>2238.04</v>
      </c>
      <c r="D9" s="28">
        <f t="shared" si="0"/>
        <v>45.201274999999896</v>
      </c>
      <c r="E9" s="29">
        <f t="shared" si="1"/>
        <v>2043.1552616256156</v>
      </c>
    </row>
    <row r="10" spans="1:13" x14ac:dyDescent="0.25">
      <c r="A10" s="9" t="s">
        <v>56</v>
      </c>
      <c r="B10" s="13">
        <v>2272.60347599022</v>
      </c>
      <c r="C10" s="13">
        <f>L3</f>
        <v>2238.04</v>
      </c>
      <c r="D10" s="16">
        <f t="shared" si="0"/>
        <v>34.563475990220013</v>
      </c>
      <c r="E10" s="9">
        <f t="shared" si="1"/>
        <v>1194.6338725265152</v>
      </c>
    </row>
    <row r="11" spans="1:13" x14ac:dyDescent="0.25">
      <c r="A11" s="10" t="s">
        <v>57</v>
      </c>
      <c r="B11" s="15">
        <v>2233.4603699019799</v>
      </c>
      <c r="C11" s="13">
        <f>L4</f>
        <v>2212</v>
      </c>
      <c r="D11" s="16">
        <f t="shared" si="0"/>
        <v>21.460369901979902</v>
      </c>
      <c r="E11" s="9">
        <f t="shared" si="1"/>
        <v>460.54747632980491</v>
      </c>
    </row>
    <row r="12" spans="1:13" x14ac:dyDescent="0.25">
      <c r="A12" s="10" t="s">
        <v>58</v>
      </c>
      <c r="B12" s="15">
        <v>2242.37568135232</v>
      </c>
      <c r="C12" s="13">
        <f>$L$4</f>
        <v>2212</v>
      </c>
      <c r="D12" s="16">
        <f t="shared" si="0"/>
        <v>30.375681352320044</v>
      </c>
      <c r="E12" s="9">
        <f t="shared" si="1"/>
        <v>922.68201761768364</v>
      </c>
    </row>
    <row r="13" spans="1:13" x14ac:dyDescent="0.25">
      <c r="A13" s="1" t="s">
        <v>59</v>
      </c>
      <c r="B13" s="14">
        <v>2241.6865483083102</v>
      </c>
      <c r="C13" s="11">
        <f t="shared" ref="C13:C26" si="2">$L$4</f>
        <v>2212</v>
      </c>
      <c r="D13" s="28">
        <f t="shared" si="0"/>
        <v>29.686548308310194</v>
      </c>
      <c r="E13" s="29">
        <f t="shared" si="1"/>
        <v>881.29115046163486</v>
      </c>
    </row>
    <row r="14" spans="1:13" x14ac:dyDescent="0.25">
      <c r="A14" s="1" t="s">
        <v>60</v>
      </c>
      <c r="B14" s="14">
        <v>2241.5420835117998</v>
      </c>
      <c r="C14" s="11">
        <f t="shared" si="2"/>
        <v>2212</v>
      </c>
      <c r="D14" s="28">
        <f t="shared" si="0"/>
        <v>29.542083511799774</v>
      </c>
      <c r="E14" s="29">
        <f t="shared" si="1"/>
        <v>872.73469821815206</v>
      </c>
    </row>
    <row r="15" spans="1:13" x14ac:dyDescent="0.25">
      <c r="A15" s="1" t="s">
        <v>61</v>
      </c>
      <c r="B15" s="14">
        <v>2236.1095817401701</v>
      </c>
      <c r="C15" s="11">
        <f t="shared" si="2"/>
        <v>2212</v>
      </c>
      <c r="D15" s="28">
        <f t="shared" si="0"/>
        <v>24.109581740170142</v>
      </c>
      <c r="E15" s="29">
        <f t="shared" si="1"/>
        <v>581.27193168594556</v>
      </c>
    </row>
    <row r="16" spans="1:13" x14ac:dyDescent="0.25">
      <c r="A16" s="1" t="s">
        <v>62</v>
      </c>
      <c r="B16" s="14">
        <v>2235.18508935312</v>
      </c>
      <c r="C16" s="11">
        <f t="shared" si="2"/>
        <v>2212</v>
      </c>
      <c r="D16" s="28">
        <f t="shared" si="0"/>
        <v>23.18508935312002</v>
      </c>
      <c r="E16" s="29">
        <f t="shared" si="1"/>
        <v>537.54836831215925</v>
      </c>
    </row>
    <row r="17" spans="1:10" x14ac:dyDescent="0.25">
      <c r="A17" s="10" t="s">
        <v>63</v>
      </c>
      <c r="B17" s="15">
        <v>2248.0026499406299</v>
      </c>
      <c r="C17" s="13">
        <f t="shared" si="2"/>
        <v>2212</v>
      </c>
      <c r="D17" s="16">
        <f t="shared" si="0"/>
        <v>36.002649940629908</v>
      </c>
      <c r="E17" s="9">
        <f t="shared" si="1"/>
        <v>1296.1908027475388</v>
      </c>
    </row>
    <row r="18" spans="1:10" x14ac:dyDescent="0.25">
      <c r="A18" s="10" t="s">
        <v>64</v>
      </c>
      <c r="B18" s="15">
        <v>2247.3778779951599</v>
      </c>
      <c r="C18" s="13">
        <f t="shared" si="2"/>
        <v>2212</v>
      </c>
      <c r="D18" s="16">
        <f t="shared" si="0"/>
        <v>35.377877995159906</v>
      </c>
      <c r="E18" s="9">
        <f t="shared" si="1"/>
        <v>1251.5942514404196</v>
      </c>
    </row>
    <row r="19" spans="1:10" x14ac:dyDescent="0.25">
      <c r="A19" s="10" t="s">
        <v>65</v>
      </c>
      <c r="B19" s="15">
        <v>2237.5032010165701</v>
      </c>
      <c r="C19" s="13">
        <f t="shared" si="2"/>
        <v>2212</v>
      </c>
      <c r="D19" s="16">
        <f t="shared" si="0"/>
        <v>25.503201016570074</v>
      </c>
      <c r="E19" s="9">
        <f t="shared" si="1"/>
        <v>650.4132620915808</v>
      </c>
      <c r="F19" s="6" t="s">
        <v>46</v>
      </c>
      <c r="J19" s="6" t="s">
        <v>46</v>
      </c>
    </row>
    <row r="20" spans="1:10" ht="30" x14ac:dyDescent="0.25">
      <c r="A20" s="10" t="s">
        <v>66</v>
      </c>
      <c r="B20" s="15">
        <v>2238.3866446045199</v>
      </c>
      <c r="C20" s="13">
        <f t="shared" si="2"/>
        <v>2212</v>
      </c>
      <c r="D20" s="16">
        <f t="shared" si="0"/>
        <v>26.386644604519915</v>
      </c>
      <c r="E20" s="9">
        <f t="shared" si="1"/>
        <v>696.25501348523994</v>
      </c>
      <c r="F20" s="7" t="s">
        <v>38</v>
      </c>
      <c r="J20" s="6" t="s">
        <v>39</v>
      </c>
    </row>
    <row r="21" spans="1:10" x14ac:dyDescent="0.25">
      <c r="A21" s="1" t="s">
        <v>67</v>
      </c>
      <c r="B21" s="14">
        <v>2247.3720067191798</v>
      </c>
      <c r="C21" s="11">
        <f t="shared" si="2"/>
        <v>2212</v>
      </c>
      <c r="D21" s="28">
        <f t="shared" si="0"/>
        <v>35.372006719179808</v>
      </c>
      <c r="E21" s="29">
        <f t="shared" si="1"/>
        <v>1251.1788593417016</v>
      </c>
    </row>
    <row r="22" spans="1:10" x14ac:dyDescent="0.25">
      <c r="A22" s="1" t="s">
        <v>68</v>
      </c>
      <c r="B22" s="14">
        <v>2244.8767536959999</v>
      </c>
      <c r="C22" s="11">
        <f t="shared" si="2"/>
        <v>2212</v>
      </c>
      <c r="D22" s="28">
        <f t="shared" si="0"/>
        <v>32.876753695999923</v>
      </c>
      <c r="E22" s="29">
        <f t="shared" si="1"/>
        <v>1080.8809335874446</v>
      </c>
    </row>
    <row r="23" spans="1:10" x14ac:dyDescent="0.25">
      <c r="A23" s="1" t="s">
        <v>69</v>
      </c>
      <c r="B23" s="14">
        <v>2241.6593895374199</v>
      </c>
      <c r="C23" s="11">
        <f t="shared" si="2"/>
        <v>2212</v>
      </c>
      <c r="D23" s="28">
        <f t="shared" si="0"/>
        <v>29.659389537419884</v>
      </c>
      <c r="E23" s="29">
        <f t="shared" si="1"/>
        <v>879.67938773241201</v>
      </c>
    </row>
    <row r="24" spans="1:10" x14ac:dyDescent="0.25">
      <c r="A24" s="1" t="s">
        <v>70</v>
      </c>
      <c r="B24" s="14">
        <v>2244.2021434744902</v>
      </c>
      <c r="C24" s="11">
        <f t="shared" si="2"/>
        <v>2212</v>
      </c>
      <c r="D24" s="28">
        <f t="shared" si="0"/>
        <v>32.202143474490185</v>
      </c>
      <c r="E24" s="29">
        <f t="shared" si="1"/>
        <v>1036.9780443516509</v>
      </c>
    </row>
    <row r="25" spans="1:10" x14ac:dyDescent="0.25">
      <c r="A25" s="10" t="s">
        <v>71</v>
      </c>
      <c r="B25" s="15">
        <v>2169.8228071172198</v>
      </c>
      <c r="C25" s="13">
        <f t="shared" si="2"/>
        <v>2212</v>
      </c>
      <c r="D25" s="16">
        <f t="shared" si="0"/>
        <v>-42.177192882780218</v>
      </c>
      <c r="E25" s="9">
        <f t="shared" si="1"/>
        <v>1778.9155994712464</v>
      </c>
    </row>
    <row r="26" spans="1:10" x14ac:dyDescent="0.25">
      <c r="A26" s="9" t="s">
        <v>72</v>
      </c>
      <c r="B26" s="13">
        <v>2189.80487685566</v>
      </c>
      <c r="C26" s="13">
        <f t="shared" si="2"/>
        <v>2212</v>
      </c>
      <c r="D26" s="16">
        <f t="shared" si="0"/>
        <v>-22.195123144339959</v>
      </c>
      <c r="E26" s="9">
        <f t="shared" si="1"/>
        <v>492.6234913924153</v>
      </c>
    </row>
    <row r="27" spans="1:10" x14ac:dyDescent="0.25">
      <c r="A27" s="9" t="s">
        <v>73</v>
      </c>
      <c r="B27" s="13">
        <v>2207.0935931732902</v>
      </c>
      <c r="C27" s="13">
        <f>$L$4</f>
        <v>2212</v>
      </c>
      <c r="D27" s="16">
        <f t="shared" si="0"/>
        <v>-4.9064068267098264</v>
      </c>
      <c r="E27" s="9">
        <f t="shared" si="1"/>
        <v>24.072827949184788</v>
      </c>
    </row>
    <row r="28" spans="1:10" x14ac:dyDescent="0.25">
      <c r="A28" s="9" t="s">
        <v>74</v>
      </c>
      <c r="B28" s="13">
        <v>2203.97882559344</v>
      </c>
      <c r="C28" s="13">
        <f>$L$4</f>
        <v>2212</v>
      </c>
      <c r="D28" s="16">
        <f t="shared" si="0"/>
        <v>-8.0211744065600215</v>
      </c>
      <c r="E28" s="9">
        <f t="shared" si="1"/>
        <v>64.339238860453506</v>
      </c>
    </row>
    <row r="29" spans="1:10" x14ac:dyDescent="0.25">
      <c r="A29" t="s">
        <v>75</v>
      </c>
      <c r="B29" s="11">
        <v>2158.5898411945</v>
      </c>
      <c r="C29" s="11">
        <f>$L$5</f>
        <v>2144.1720766939966</v>
      </c>
      <c r="D29" s="28">
        <f t="shared" si="0"/>
        <v>14.417764500503381</v>
      </c>
      <c r="E29" s="29">
        <f t="shared" si="1"/>
        <v>207.8719331919755</v>
      </c>
    </row>
    <row r="30" spans="1:10" x14ac:dyDescent="0.25">
      <c r="A30" t="s">
        <v>78</v>
      </c>
      <c r="B30" s="11">
        <v>2223.7491846081298</v>
      </c>
      <c r="C30" s="11">
        <f>$L$4</f>
        <v>2212</v>
      </c>
      <c r="D30" s="28">
        <f t="shared" si="0"/>
        <v>11.749184608129781</v>
      </c>
      <c r="E30" s="29">
        <f t="shared" si="1"/>
        <v>138.04333895591375</v>
      </c>
    </row>
    <row r="31" spans="1:10" x14ac:dyDescent="0.25">
      <c r="A31" t="s">
        <v>79</v>
      </c>
      <c r="B31" s="11">
        <v>2228.0349779010799</v>
      </c>
      <c r="C31" s="11">
        <f>$L$4</f>
        <v>2212</v>
      </c>
      <c r="D31" s="28">
        <f t="shared" si="0"/>
        <v>16.034977901079856</v>
      </c>
      <c r="E31" s="29">
        <f t="shared" si="1"/>
        <v>257.12051628811935</v>
      </c>
      <c r="F31" s="7"/>
    </row>
    <row r="32" spans="1:10" x14ac:dyDescent="0.25">
      <c r="A32" t="s">
        <v>76</v>
      </c>
      <c r="B32" s="11">
        <v>2157.74591479522</v>
      </c>
      <c r="C32" s="11">
        <f t="shared" ref="C32:C35" si="3">$L$5</f>
        <v>2144.1720766939966</v>
      </c>
      <c r="D32" s="28">
        <f t="shared" si="0"/>
        <v>13.573838101223373</v>
      </c>
      <c r="E32" s="29">
        <f t="shared" si="1"/>
        <v>184.24908079822336</v>
      </c>
    </row>
    <row r="33" spans="1:5" x14ac:dyDescent="0.25">
      <c r="A33" t="s">
        <v>77</v>
      </c>
      <c r="B33" s="11">
        <v>2174.6168095703702</v>
      </c>
      <c r="C33" s="11">
        <f t="shared" si="3"/>
        <v>2144.1720766939966</v>
      </c>
      <c r="D33" s="28">
        <f t="shared" si="0"/>
        <v>30.444732876373564</v>
      </c>
      <c r="E33" s="29">
        <f t="shared" si="1"/>
        <v>926.88175991374135</v>
      </c>
    </row>
    <row r="34" spans="1:5" x14ac:dyDescent="0.25">
      <c r="A34" s="9" t="s">
        <v>81</v>
      </c>
      <c r="B34" s="13">
        <v>2166.2381517006802</v>
      </c>
      <c r="C34" s="13">
        <f t="shared" si="3"/>
        <v>2144.1720766939966</v>
      </c>
      <c r="D34" s="16">
        <f t="shared" si="0"/>
        <v>22.066075006683604</v>
      </c>
      <c r="E34" s="9">
        <f t="shared" si="1"/>
        <v>486.91166620058681</v>
      </c>
    </row>
    <row r="35" spans="1:5" x14ac:dyDescent="0.25">
      <c r="A35" s="9" t="s">
        <v>82</v>
      </c>
      <c r="B35" s="13">
        <v>2173.7653715220299</v>
      </c>
      <c r="C35" s="13">
        <f t="shared" si="3"/>
        <v>2144.1720766939966</v>
      </c>
      <c r="D35" s="16">
        <f t="shared" si="0"/>
        <v>29.593294828033322</v>
      </c>
      <c r="E35" s="9">
        <f t="shared" si="1"/>
        <v>875.76309877890378</v>
      </c>
    </row>
    <row r="36" spans="1:5" x14ac:dyDescent="0.25">
      <c r="A36" s="9" t="s">
        <v>80</v>
      </c>
      <c r="B36" s="13">
        <v>2229.41350575465</v>
      </c>
      <c r="C36" s="13">
        <f>$L$4</f>
        <v>2212</v>
      </c>
      <c r="D36" s="16">
        <f t="shared" si="0"/>
        <v>17.413505754650032</v>
      </c>
      <c r="E36" s="9">
        <f t="shared" si="1"/>
        <v>303.23018266722977</v>
      </c>
    </row>
    <row r="37" spans="1:5" x14ac:dyDescent="0.25">
      <c r="A37" s="9" t="s">
        <v>83</v>
      </c>
      <c r="B37" s="13">
        <v>2192.0776138154802</v>
      </c>
      <c r="C37" s="13">
        <f t="shared" ref="C37:C43" si="4">$L$5</f>
        <v>2144.1720766939966</v>
      </c>
      <c r="D37" s="16">
        <f t="shared" si="0"/>
        <v>47.905537121483576</v>
      </c>
      <c r="E37" s="9">
        <f t="shared" si="1"/>
        <v>2294.9404868978409</v>
      </c>
    </row>
    <row r="38" spans="1:5" x14ac:dyDescent="0.25">
      <c r="A38" t="s">
        <v>92</v>
      </c>
      <c r="B38" s="11">
        <v>2156.3511491220902</v>
      </c>
      <c r="C38" s="11">
        <f t="shared" si="4"/>
        <v>2144.1720766939966</v>
      </c>
      <c r="D38" s="28">
        <f t="shared" si="0"/>
        <v>12.179072428093605</v>
      </c>
      <c r="E38" s="29">
        <f t="shared" si="1"/>
        <v>148.32980520874986</v>
      </c>
    </row>
    <row r="39" spans="1:5" x14ac:dyDescent="0.25">
      <c r="A39" t="s">
        <v>93</v>
      </c>
      <c r="B39" s="11">
        <v>2167.2565757031798</v>
      </c>
      <c r="C39" s="11">
        <f t="shared" si="4"/>
        <v>2144.1720766939966</v>
      </c>
      <c r="D39" s="28">
        <f t="shared" si="0"/>
        <v>23.084499009183219</v>
      </c>
      <c r="E39" s="29">
        <f t="shared" si="1"/>
        <v>532.89409450498101</v>
      </c>
    </row>
    <row r="40" spans="1:5" x14ac:dyDescent="0.25">
      <c r="A40" t="s">
        <v>94</v>
      </c>
      <c r="B40" s="11">
        <v>2161.00065386292</v>
      </c>
      <c r="C40" s="11">
        <f t="shared" si="4"/>
        <v>2144.1720766939966</v>
      </c>
      <c r="D40" s="28">
        <f t="shared" si="0"/>
        <v>16.828577168923402</v>
      </c>
      <c r="E40" s="29">
        <f t="shared" si="1"/>
        <v>283.20100953040998</v>
      </c>
    </row>
    <row r="41" spans="1:5" x14ac:dyDescent="0.25">
      <c r="A41" t="s">
        <v>95</v>
      </c>
      <c r="B41" s="11">
        <v>2173.0418402661999</v>
      </c>
      <c r="C41" s="11">
        <f t="shared" si="4"/>
        <v>2144.1720766939966</v>
      </c>
      <c r="D41" s="28">
        <f t="shared" si="0"/>
        <v>28.869763572203283</v>
      </c>
      <c r="E41" s="29">
        <f t="shared" si="1"/>
        <v>833.46324871491561</v>
      </c>
    </row>
    <row r="42" spans="1:5" x14ac:dyDescent="0.25">
      <c r="A42" t="s">
        <v>96</v>
      </c>
      <c r="B42" s="11">
        <v>2182.96053312513</v>
      </c>
      <c r="C42" s="11">
        <f t="shared" si="4"/>
        <v>2144.1720766939966</v>
      </c>
      <c r="D42" s="28">
        <f t="shared" si="0"/>
        <v>38.788456431133454</v>
      </c>
      <c r="E42" s="29">
        <f t="shared" si="1"/>
        <v>1504.5443523099382</v>
      </c>
    </row>
    <row r="43" spans="1:5" x14ac:dyDescent="0.25">
      <c r="A43" t="s">
        <v>97</v>
      </c>
      <c r="B43" s="11">
        <v>2181.0465259029402</v>
      </c>
      <c r="C43" s="11">
        <f t="shared" si="4"/>
        <v>2144.1720766939966</v>
      </c>
      <c r="D43" s="28">
        <f t="shared" si="0"/>
        <v>36.874449208943588</v>
      </c>
      <c r="E43" s="29">
        <f t="shared" si="1"/>
        <v>1359.7250044629604</v>
      </c>
    </row>
    <row r="44" spans="1:5" x14ac:dyDescent="0.25">
      <c r="A44" t="s">
        <v>98</v>
      </c>
      <c r="B44" s="11">
        <v>2232.7275708530301</v>
      </c>
      <c r="C44" s="11">
        <f t="shared" ref="C44:C46" si="5">$L$4</f>
        <v>2212</v>
      </c>
      <c r="D44" s="28">
        <f t="shared" si="0"/>
        <v>20.727570853030102</v>
      </c>
      <c r="E44" s="29">
        <f t="shared" si="1"/>
        <v>429.63219346738299</v>
      </c>
    </row>
    <row r="45" spans="1:5" x14ac:dyDescent="0.25">
      <c r="A45" t="s">
        <v>99</v>
      </c>
      <c r="B45" s="11">
        <v>2225.3939498013601</v>
      </c>
      <c r="C45" s="11">
        <f t="shared" si="5"/>
        <v>2212</v>
      </c>
      <c r="D45" s="28">
        <f t="shared" si="0"/>
        <v>13.393949801360122</v>
      </c>
      <c r="E45" s="29">
        <f t="shared" si="1"/>
        <v>179.39789128135487</v>
      </c>
    </row>
    <row r="46" spans="1:5" x14ac:dyDescent="0.25">
      <c r="A46" t="s">
        <v>100</v>
      </c>
      <c r="B46" s="11">
        <v>2224.1163768597598</v>
      </c>
      <c r="C46" s="11">
        <f t="shared" si="5"/>
        <v>2212</v>
      </c>
      <c r="D46" s="28">
        <f t="shared" si="0"/>
        <v>12.116376859759839</v>
      </c>
      <c r="E46" s="29">
        <f t="shared" si="1"/>
        <v>146.80658820772371</v>
      </c>
    </row>
    <row r="47" spans="1:5" x14ac:dyDescent="0.25">
      <c r="A47" s="9" t="s">
        <v>101</v>
      </c>
      <c r="B47" s="13">
        <v>2172.5331075479398</v>
      </c>
      <c r="C47" s="13">
        <f t="shared" ref="C47:C52" si="6">$L$5</f>
        <v>2144.1720766939966</v>
      </c>
      <c r="D47" s="16">
        <f t="shared" si="0"/>
        <v>28.361030853943248</v>
      </c>
      <c r="E47" s="9">
        <f t="shared" si="1"/>
        <v>804.34807109832093</v>
      </c>
    </row>
    <row r="48" spans="1:5" x14ac:dyDescent="0.25">
      <c r="A48" s="9" t="s">
        <v>102</v>
      </c>
      <c r="B48" s="13">
        <v>2169.1762594246602</v>
      </c>
      <c r="C48" s="13">
        <f t="shared" si="6"/>
        <v>2144.1720766939966</v>
      </c>
      <c r="D48" s="16">
        <f t="shared" si="0"/>
        <v>25.004182730663615</v>
      </c>
      <c r="E48" s="9">
        <f t="shared" si="1"/>
        <v>625.20915402841661</v>
      </c>
    </row>
    <row r="49" spans="1:5" x14ac:dyDescent="0.25">
      <c r="A49" s="9" t="s">
        <v>103</v>
      </c>
      <c r="B49" s="13">
        <v>2166.36111516346</v>
      </c>
      <c r="C49" s="13">
        <f t="shared" si="6"/>
        <v>2144.1720766939966</v>
      </c>
      <c r="D49" s="16">
        <f t="shared" si="0"/>
        <v>22.189038469463412</v>
      </c>
      <c r="E49" s="9">
        <f t="shared" si="1"/>
        <v>492.3534281993272</v>
      </c>
    </row>
    <row r="50" spans="1:5" x14ac:dyDescent="0.25">
      <c r="A50" s="9" t="s">
        <v>104</v>
      </c>
      <c r="B50" s="13">
        <v>2170.5505854027001</v>
      </c>
      <c r="C50" s="13">
        <f t="shared" si="6"/>
        <v>2144.1720766939966</v>
      </c>
      <c r="D50" s="16">
        <f t="shared" si="0"/>
        <v>26.378508708703521</v>
      </c>
      <c r="E50" s="9">
        <f t="shared" si="1"/>
        <v>695.82572169514754</v>
      </c>
    </row>
    <row r="51" spans="1:5" x14ac:dyDescent="0.25">
      <c r="A51" s="9" t="s">
        <v>105</v>
      </c>
      <c r="B51" s="13">
        <v>2168.9045087064201</v>
      </c>
      <c r="C51" s="13">
        <f t="shared" si="6"/>
        <v>2144.1720766939966</v>
      </c>
      <c r="D51" s="16">
        <f t="shared" si="0"/>
        <v>24.732432012423487</v>
      </c>
      <c r="E51" s="9">
        <f t="shared" si="1"/>
        <v>611.69319324915011</v>
      </c>
    </row>
    <row r="52" spans="1:5" x14ac:dyDescent="0.25">
      <c r="A52" s="9" t="s">
        <v>106</v>
      </c>
      <c r="B52" s="13">
        <v>2162.9155700415799</v>
      </c>
      <c r="C52" s="13">
        <f t="shared" si="6"/>
        <v>2144.1720766939966</v>
      </c>
      <c r="D52" s="16">
        <f t="shared" si="0"/>
        <v>18.743493347583353</v>
      </c>
      <c r="E52" s="9">
        <f t="shared" si="1"/>
        <v>351.31854287090141</v>
      </c>
    </row>
    <row r="53" spans="1:5" x14ac:dyDescent="0.25">
      <c r="A53" s="9" t="s">
        <v>107</v>
      </c>
      <c r="B53" s="13">
        <v>2231.5014063103699</v>
      </c>
      <c r="C53" s="13">
        <f t="shared" ref="C53:C55" si="7">$L$4</f>
        <v>2212</v>
      </c>
      <c r="D53" s="16">
        <f t="shared" si="0"/>
        <v>19.50140631036993</v>
      </c>
      <c r="E53" s="9">
        <f t="shared" si="1"/>
        <v>380.30484808213612</v>
      </c>
    </row>
    <row r="54" spans="1:5" x14ac:dyDescent="0.25">
      <c r="A54" s="9" t="s">
        <v>108</v>
      </c>
      <c r="B54" s="13">
        <v>2237.2212986335899</v>
      </c>
      <c r="C54" s="13">
        <f t="shared" si="7"/>
        <v>2212</v>
      </c>
      <c r="D54" s="16">
        <f t="shared" si="0"/>
        <v>25.221298633589868</v>
      </c>
      <c r="E54" s="9">
        <f t="shared" si="1"/>
        <v>636.11390476472218</v>
      </c>
    </row>
    <row r="55" spans="1:5" x14ac:dyDescent="0.25">
      <c r="A55" s="9" t="s">
        <v>109</v>
      </c>
      <c r="B55" s="13">
        <v>2231.3102032289598</v>
      </c>
      <c r="C55" s="13">
        <f t="shared" si="7"/>
        <v>2212</v>
      </c>
      <c r="D55" s="16">
        <f t="shared" si="0"/>
        <v>19.310203228959836</v>
      </c>
      <c r="E55" s="9">
        <f t="shared" si="1"/>
        <v>372.88394874373085</v>
      </c>
    </row>
    <row r="56" spans="1:5" x14ac:dyDescent="0.25">
      <c r="A56" t="s">
        <v>110</v>
      </c>
      <c r="B56" s="11">
        <v>2171.6037363503101</v>
      </c>
      <c r="C56" s="11">
        <f t="shared" ref="C56:C61" si="8">$L$5</f>
        <v>2144.1720766939966</v>
      </c>
      <c r="D56" s="28">
        <f t="shared" si="0"/>
        <v>27.431659656313514</v>
      </c>
      <c r="E56" s="29">
        <f t="shared" si="1"/>
        <v>752.49595149981849</v>
      </c>
    </row>
    <row r="57" spans="1:5" x14ac:dyDescent="0.25">
      <c r="A57" t="s">
        <v>111</v>
      </c>
      <c r="B57" s="11">
        <v>2168.3325368241499</v>
      </c>
      <c r="C57" s="11">
        <f t="shared" si="8"/>
        <v>2144.1720766939966</v>
      </c>
      <c r="D57" s="28">
        <f t="shared" si="0"/>
        <v>24.160460130153297</v>
      </c>
      <c r="E57" s="29">
        <f t="shared" si="1"/>
        <v>583.72783370072705</v>
      </c>
    </row>
    <row r="58" spans="1:5" x14ac:dyDescent="0.25">
      <c r="A58" t="s">
        <v>112</v>
      </c>
      <c r="B58" s="11">
        <v>2169.6806683425698</v>
      </c>
      <c r="C58" s="11">
        <f t="shared" si="8"/>
        <v>2144.1720766939966</v>
      </c>
      <c r="D58" s="28">
        <f t="shared" si="0"/>
        <v>25.508591648573201</v>
      </c>
      <c r="E58" s="29">
        <f t="shared" si="1"/>
        <v>650.68824789365851</v>
      </c>
    </row>
    <row r="59" spans="1:5" x14ac:dyDescent="0.25">
      <c r="A59" t="s">
        <v>113</v>
      </c>
      <c r="B59" s="11">
        <v>2172.39686499658</v>
      </c>
      <c r="C59" s="11">
        <f t="shared" si="8"/>
        <v>2144.1720766939966</v>
      </c>
      <c r="D59" s="28">
        <f t="shared" si="0"/>
        <v>28.22478830258342</v>
      </c>
      <c r="E59" s="29">
        <f t="shared" si="1"/>
        <v>796.63867472564982</v>
      </c>
    </row>
    <row r="60" spans="1:5" x14ac:dyDescent="0.25">
      <c r="A60" t="s">
        <v>114</v>
      </c>
      <c r="B60" s="11">
        <v>2167.4396622854201</v>
      </c>
      <c r="C60" s="11">
        <f t="shared" si="8"/>
        <v>2144.1720766939966</v>
      </c>
      <c r="D60" s="28">
        <f t="shared" si="0"/>
        <v>23.26758559142354</v>
      </c>
      <c r="E60" s="29">
        <f t="shared" si="1"/>
        <v>541.38053925422037</v>
      </c>
    </row>
    <row r="61" spans="1:5" x14ac:dyDescent="0.25">
      <c r="A61" t="s">
        <v>115</v>
      </c>
      <c r="B61" s="11">
        <v>2171.8155899193498</v>
      </c>
      <c r="C61" s="11">
        <f t="shared" si="8"/>
        <v>2144.1720766939966</v>
      </c>
      <c r="D61" s="28">
        <f t="shared" si="0"/>
        <v>27.643513225353217</v>
      </c>
      <c r="E61" s="29">
        <f t="shared" si="1"/>
        <v>764.16382344027829</v>
      </c>
    </row>
    <row r="62" spans="1:5" x14ac:dyDescent="0.25">
      <c r="A62" t="s">
        <v>116</v>
      </c>
      <c r="B62" s="11">
        <v>2234.9084845810298</v>
      </c>
      <c r="C62" s="11">
        <f t="shared" ref="C62:C64" si="9">$L$4</f>
        <v>2212</v>
      </c>
      <c r="D62" s="28">
        <f t="shared" si="0"/>
        <v>22.908484581029825</v>
      </c>
      <c r="E62" s="29">
        <f t="shared" si="1"/>
        <v>524.79866579928125</v>
      </c>
    </row>
    <row r="63" spans="1:5" x14ac:dyDescent="0.25">
      <c r="A63" t="s">
        <v>117</v>
      </c>
      <c r="B63" s="11">
        <v>2233.8319039288199</v>
      </c>
      <c r="C63" s="11">
        <f t="shared" si="9"/>
        <v>2212</v>
      </c>
      <c r="D63" s="28">
        <f t="shared" si="0"/>
        <v>21.831903928819884</v>
      </c>
      <c r="E63" s="29">
        <f t="shared" si="1"/>
        <v>476.6320291572211</v>
      </c>
    </row>
    <row r="64" spans="1:5" x14ac:dyDescent="0.25">
      <c r="A64" t="s">
        <v>118</v>
      </c>
      <c r="B64" s="11">
        <v>2236.8026426224601</v>
      </c>
      <c r="C64" s="11">
        <f t="shared" si="9"/>
        <v>2212</v>
      </c>
      <c r="D64" s="28">
        <f t="shared" si="0"/>
        <v>24.802642622460098</v>
      </c>
      <c r="E64" s="29">
        <f t="shared" si="1"/>
        <v>615.17108105747434</v>
      </c>
    </row>
  </sheetData>
  <pageMargins left="0.7" right="0.7" top="0.75" bottom="0.75" header="0.3" footer="0.3"/>
  <pageSetup orientation="portrait" r:id="rId1"/>
  <ignoredErrors>
    <ignoredError sqref="C29 C3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zoomScale="80" zoomScaleNormal="80" workbookViewId="0">
      <selection activeCell="C33" sqref="C33"/>
    </sheetView>
  </sheetViews>
  <sheetFormatPr defaultRowHeight="15" x14ac:dyDescent="0.25"/>
  <cols>
    <col min="1" max="1" width="21.5703125" style="19" bestFit="1" customWidth="1"/>
    <col min="2" max="2" width="14.85546875" style="26" bestFit="1" customWidth="1"/>
    <col min="3" max="3" width="11.5703125" style="26" bestFit="1" customWidth="1"/>
    <col min="4" max="4" width="12.28515625" style="20" bestFit="1" customWidth="1"/>
    <col min="5" max="5" width="14.7109375" style="20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9.7109375" customWidth="1"/>
    <col min="11" max="11" width="103" style="6" customWidth="1"/>
    <col min="12" max="12" width="14.7109375" bestFit="1" customWidth="1"/>
    <col min="13" max="13" width="12.28515625" style="11" customWidth="1"/>
    <col min="14" max="14" width="12.7109375" style="12" customWidth="1"/>
    <col min="15" max="15" width="59.42578125" bestFit="1" customWidth="1"/>
  </cols>
  <sheetData>
    <row r="1" spans="1:14" x14ac:dyDescent="0.25">
      <c r="A1" s="18" t="s">
        <v>45</v>
      </c>
      <c r="B1" s="25" t="s">
        <v>84</v>
      </c>
      <c r="C1" s="26" t="s">
        <v>34</v>
      </c>
      <c r="D1" s="20" t="s">
        <v>36</v>
      </c>
      <c r="E1" s="20" t="s">
        <v>35</v>
      </c>
      <c r="F1" s="5"/>
      <c r="G1" t="s">
        <v>89</v>
      </c>
      <c r="K1" s="8"/>
      <c r="L1" t="s">
        <v>50</v>
      </c>
      <c r="M1" s="11" t="s">
        <v>54</v>
      </c>
      <c r="N1" s="12" t="s">
        <v>55</v>
      </c>
    </row>
    <row r="2" spans="1:14" x14ac:dyDescent="0.25">
      <c r="A2" s="19" t="s">
        <v>48</v>
      </c>
      <c r="B2" s="26">
        <v>2403.7903849999998</v>
      </c>
      <c r="C2" s="26">
        <f>M2</f>
        <v>2403.7199999999998</v>
      </c>
      <c r="D2" s="20">
        <f>B2-C2</f>
        <v>7.0384999999987485E-2</v>
      </c>
      <c r="E2" s="20">
        <f t="shared" ref="E2:E7" si="0">D2^2</f>
        <v>4.9540482249982379E-3</v>
      </c>
      <c r="F2" s="5"/>
      <c r="G2">
        <f>SQRT(SUM(E3:E34)/ROWS(E3:E34))</f>
        <v>25.93302252537152</v>
      </c>
      <c r="H2" t="s">
        <v>30</v>
      </c>
      <c r="K2" s="8"/>
      <c r="L2" t="s">
        <v>51</v>
      </c>
      <c r="M2" s="11">
        <v>2403.7199999999998</v>
      </c>
      <c r="N2" s="12">
        <v>33.311999999999998</v>
      </c>
    </row>
    <row r="3" spans="1:14" x14ac:dyDescent="0.25">
      <c r="A3" s="21" t="s">
        <v>40</v>
      </c>
      <c r="B3" s="22">
        <v>2242.6987800000002</v>
      </c>
      <c r="C3" s="22">
        <f>M3</f>
        <v>2238.04</v>
      </c>
      <c r="D3" s="22">
        <f>B3-C3</f>
        <v>4.6587800000002062</v>
      </c>
      <c r="E3" s="22">
        <f t="shared" si="0"/>
        <v>21.704231088401922</v>
      </c>
      <c r="G3">
        <v>0.53</v>
      </c>
      <c r="H3" t="s">
        <v>29</v>
      </c>
      <c r="L3" t="s">
        <v>52</v>
      </c>
      <c r="M3" s="11">
        <v>2238.04</v>
      </c>
      <c r="N3" s="12">
        <v>33.661000000000001</v>
      </c>
    </row>
    <row r="4" spans="1:14" x14ac:dyDescent="0.25">
      <c r="A4" s="21" t="s">
        <v>41</v>
      </c>
      <c r="B4" s="22">
        <v>2247.5363699999998</v>
      </c>
      <c r="C4" s="22">
        <f>M3</f>
        <v>2238.04</v>
      </c>
      <c r="D4" s="22">
        <f t="shared" ref="D4:D40" si="1">B4-C4</f>
        <v>9.4963699999998425</v>
      </c>
      <c r="E4" s="22">
        <f t="shared" si="0"/>
        <v>90.181043176897006</v>
      </c>
      <c r="G4">
        <f>SQRT(G2^2+G3^2)</f>
        <v>25.938437834638897</v>
      </c>
      <c r="H4" t="s">
        <v>32</v>
      </c>
      <c r="I4" t="s">
        <v>28</v>
      </c>
      <c r="L4" t="s">
        <v>53</v>
      </c>
      <c r="M4" s="11">
        <v>2212</v>
      </c>
      <c r="N4" s="12">
        <v>33.524999999999999</v>
      </c>
    </row>
    <row r="5" spans="1:14" x14ac:dyDescent="0.25">
      <c r="A5" s="21" t="s">
        <v>42</v>
      </c>
      <c r="B5" s="22">
        <v>2230.1036199999999</v>
      </c>
      <c r="C5" s="22">
        <f>M3</f>
        <v>2238.04</v>
      </c>
      <c r="D5" s="22">
        <f t="shared" si="1"/>
        <v>-7.9363800000000992</v>
      </c>
      <c r="E5" s="22">
        <f t="shared" si="0"/>
        <v>62.986127504401573</v>
      </c>
      <c r="G5" t="s">
        <v>91</v>
      </c>
      <c r="H5" t="s">
        <v>31</v>
      </c>
      <c r="I5" t="s">
        <v>33</v>
      </c>
      <c r="L5" t="s">
        <v>85</v>
      </c>
      <c r="M5" s="11">
        <v>2144.1720766939966</v>
      </c>
      <c r="N5" s="12">
        <v>27.53</v>
      </c>
    </row>
    <row r="6" spans="1:14" x14ac:dyDescent="0.25">
      <c r="A6" s="21" t="s">
        <v>43</v>
      </c>
      <c r="B6" s="22">
        <v>2249.3508299999999</v>
      </c>
      <c r="C6" s="22">
        <f>M3</f>
        <v>2238.04</v>
      </c>
      <c r="D6" s="22">
        <f t="shared" si="1"/>
        <v>11.310829999999896</v>
      </c>
      <c r="E6" s="22">
        <f t="shared" si="0"/>
        <v>127.93487528889766</v>
      </c>
    </row>
    <row r="7" spans="1:14" x14ac:dyDescent="0.25">
      <c r="A7" s="21" t="s">
        <v>44</v>
      </c>
      <c r="B7" s="22">
        <v>2250.2915600000001</v>
      </c>
      <c r="C7" s="22">
        <f>M3</f>
        <v>2238.04</v>
      </c>
      <c r="D7" s="22">
        <f t="shared" si="1"/>
        <v>12.251560000000154</v>
      </c>
      <c r="E7" s="22">
        <f t="shared" si="0"/>
        <v>150.10072243360378</v>
      </c>
      <c r="G7" t="s">
        <v>86</v>
      </c>
    </row>
    <row r="8" spans="1:14" x14ac:dyDescent="0.25">
      <c r="A8" s="19" t="s">
        <v>47</v>
      </c>
      <c r="B8" s="26">
        <v>2278.2465769999999</v>
      </c>
      <c r="C8" s="26">
        <f>M3</f>
        <v>2238.04</v>
      </c>
      <c r="D8" s="24">
        <f t="shared" si="1"/>
        <v>40.206576999999925</v>
      </c>
      <c r="E8" s="20">
        <f t="shared" ref="E8:E40" si="2">D8^2</f>
        <v>1616.5688340569229</v>
      </c>
    </row>
    <row r="9" spans="1:14" x14ac:dyDescent="0.25">
      <c r="A9" s="19" t="s">
        <v>49</v>
      </c>
      <c r="B9" s="26">
        <v>2283.2412749999999</v>
      </c>
      <c r="C9" s="26">
        <f>M3</f>
        <v>2238.04</v>
      </c>
      <c r="D9" s="24">
        <f t="shared" si="1"/>
        <v>45.201274999999896</v>
      </c>
      <c r="E9" s="20">
        <f t="shared" si="2"/>
        <v>2043.1552616256156</v>
      </c>
      <c r="G9">
        <f>SQRT(SUM(E3:E10)/ROWS(E3:E10))</f>
        <v>25.75671021234383</v>
      </c>
      <c r="H9" t="s">
        <v>30</v>
      </c>
    </row>
    <row r="10" spans="1:14" x14ac:dyDescent="0.25">
      <c r="A10" s="21" t="s">
        <v>56</v>
      </c>
      <c r="B10" s="22">
        <v>2272.60347599022</v>
      </c>
      <c r="C10" s="22">
        <f>M3</f>
        <v>2238.04</v>
      </c>
      <c r="D10" s="22">
        <f t="shared" si="1"/>
        <v>34.563475990220013</v>
      </c>
      <c r="E10" s="22">
        <f t="shared" si="2"/>
        <v>1194.6338725265152</v>
      </c>
      <c r="G10">
        <v>0.53</v>
      </c>
      <c r="H10" t="s">
        <v>29</v>
      </c>
    </row>
    <row r="11" spans="1:14" x14ac:dyDescent="0.25">
      <c r="A11" s="23" t="s">
        <v>57</v>
      </c>
      <c r="B11" s="27">
        <v>2233.4603699019799</v>
      </c>
      <c r="C11" s="22">
        <f>M4</f>
        <v>2212</v>
      </c>
      <c r="D11" s="22">
        <f t="shared" si="1"/>
        <v>21.460369901979902</v>
      </c>
      <c r="E11" s="22">
        <f t="shared" si="2"/>
        <v>460.54747632980491</v>
      </c>
      <c r="G11">
        <f>SQRT(G9^2+G10^2)</f>
        <v>25.762162583188875</v>
      </c>
      <c r="H11" t="s">
        <v>32</v>
      </c>
      <c r="I11" t="s">
        <v>28</v>
      </c>
    </row>
    <row r="12" spans="1:14" x14ac:dyDescent="0.25">
      <c r="A12" s="23" t="s">
        <v>58</v>
      </c>
      <c r="B12" s="27">
        <v>2242.37568135232</v>
      </c>
      <c r="C12" s="22">
        <f t="shared" ref="C12:C40" si="3">$M$4</f>
        <v>2212</v>
      </c>
      <c r="D12" s="22">
        <f t="shared" si="1"/>
        <v>30.375681352320044</v>
      </c>
      <c r="E12" s="22">
        <f t="shared" si="2"/>
        <v>922.68201761768364</v>
      </c>
      <c r="G12">
        <f>G11/M3</f>
        <v>1.1511037596820824E-2</v>
      </c>
      <c r="H12" t="s">
        <v>31</v>
      </c>
      <c r="I12" t="s">
        <v>33</v>
      </c>
    </row>
    <row r="13" spans="1:14" x14ac:dyDescent="0.25">
      <c r="A13" s="18" t="s">
        <v>59</v>
      </c>
      <c r="B13" s="25">
        <v>2241.6865483083102</v>
      </c>
      <c r="C13" s="26">
        <f t="shared" si="3"/>
        <v>2212</v>
      </c>
      <c r="D13" s="20">
        <f t="shared" si="1"/>
        <v>29.686548308310194</v>
      </c>
      <c r="E13" s="20">
        <f t="shared" si="2"/>
        <v>881.29115046163486</v>
      </c>
    </row>
    <row r="14" spans="1:14" x14ac:dyDescent="0.25">
      <c r="A14" s="18" t="s">
        <v>60</v>
      </c>
      <c r="B14" s="25">
        <v>2241.5420835117998</v>
      </c>
      <c r="C14" s="26">
        <f t="shared" si="3"/>
        <v>2212</v>
      </c>
      <c r="D14" s="20">
        <f t="shared" si="1"/>
        <v>29.542083511799774</v>
      </c>
      <c r="E14" s="20">
        <f t="shared" si="2"/>
        <v>872.73469821815206</v>
      </c>
    </row>
    <row r="15" spans="1:14" x14ac:dyDescent="0.25">
      <c r="A15" s="18" t="s">
        <v>61</v>
      </c>
      <c r="B15" s="25">
        <v>2236.1095817401701</v>
      </c>
      <c r="C15" s="26">
        <f t="shared" si="3"/>
        <v>2212</v>
      </c>
      <c r="D15" s="20">
        <f t="shared" si="1"/>
        <v>24.109581740170142</v>
      </c>
      <c r="E15" s="20">
        <f t="shared" si="2"/>
        <v>581.27193168594556</v>
      </c>
      <c r="G15" t="s">
        <v>87</v>
      </c>
    </row>
    <row r="16" spans="1:14" x14ac:dyDescent="0.25">
      <c r="A16" s="18" t="s">
        <v>62</v>
      </c>
      <c r="B16" s="25">
        <v>2235.18508935312</v>
      </c>
      <c r="C16" s="26">
        <f t="shared" si="3"/>
        <v>2212</v>
      </c>
      <c r="D16" s="20">
        <f t="shared" si="1"/>
        <v>23.18508935312002</v>
      </c>
      <c r="E16" s="20">
        <f t="shared" si="2"/>
        <v>537.54836831215925</v>
      </c>
    </row>
    <row r="17" spans="1:11" x14ac:dyDescent="0.25">
      <c r="A17" s="23" t="s">
        <v>63</v>
      </c>
      <c r="B17" s="27">
        <v>2248.0026499406299</v>
      </c>
      <c r="C17" s="22">
        <f t="shared" si="3"/>
        <v>2212</v>
      </c>
      <c r="D17" s="22">
        <f t="shared" si="1"/>
        <v>36.002649940629908</v>
      </c>
      <c r="E17" s="22">
        <f t="shared" si="2"/>
        <v>1296.1908027475388</v>
      </c>
      <c r="G17">
        <f>SQRT(SUM(E2)/ROWS(E2))</f>
        <v>7.0384999999987485E-2</v>
      </c>
      <c r="H17" t="s">
        <v>30</v>
      </c>
    </row>
    <row r="18" spans="1:11" x14ac:dyDescent="0.25">
      <c r="A18" s="23" t="s">
        <v>64</v>
      </c>
      <c r="B18" s="27">
        <v>2247.3778779951599</v>
      </c>
      <c r="C18" s="22">
        <f t="shared" si="3"/>
        <v>2212</v>
      </c>
      <c r="D18" s="22">
        <f t="shared" si="1"/>
        <v>35.377877995159906</v>
      </c>
      <c r="E18" s="22">
        <f t="shared" si="2"/>
        <v>1251.5942514404196</v>
      </c>
      <c r="G18">
        <v>0.53</v>
      </c>
      <c r="H18" t="s">
        <v>29</v>
      </c>
    </row>
    <row r="19" spans="1:11" x14ac:dyDescent="0.25">
      <c r="A19" s="23" t="s">
        <v>65</v>
      </c>
      <c r="B19" s="27">
        <v>2237.5032010165701</v>
      </c>
      <c r="C19" s="22">
        <f t="shared" si="3"/>
        <v>2212</v>
      </c>
      <c r="D19" s="22">
        <f t="shared" si="1"/>
        <v>25.503201016570074</v>
      </c>
      <c r="E19" s="22">
        <f t="shared" si="2"/>
        <v>650.4132620915808</v>
      </c>
      <c r="F19" s="6" t="s">
        <v>46</v>
      </c>
      <c r="G19">
        <f>SQRT(G17^2+G18^2)</f>
        <v>0.53465320369843317</v>
      </c>
      <c r="H19" t="s">
        <v>32</v>
      </c>
      <c r="I19" t="s">
        <v>28</v>
      </c>
      <c r="K19" s="6" t="s">
        <v>46</v>
      </c>
    </row>
    <row r="20" spans="1:11" ht="30" x14ac:dyDescent="0.25">
      <c r="A20" s="23" t="s">
        <v>66</v>
      </c>
      <c r="B20" s="27">
        <v>2238.3866446045199</v>
      </c>
      <c r="C20" s="22">
        <f t="shared" si="3"/>
        <v>2212</v>
      </c>
      <c r="D20" s="22">
        <f t="shared" si="1"/>
        <v>26.386644604519915</v>
      </c>
      <c r="E20" s="22">
        <f t="shared" si="2"/>
        <v>696.25501348523994</v>
      </c>
      <c r="F20" s="7" t="s">
        <v>38</v>
      </c>
      <c r="G20">
        <f>G19/M2</f>
        <v>2.2242740572880087E-4</v>
      </c>
      <c r="H20" t="s">
        <v>31</v>
      </c>
      <c r="I20" t="s">
        <v>33</v>
      </c>
      <c r="K20" s="6" t="s">
        <v>39</v>
      </c>
    </row>
    <row r="21" spans="1:11" x14ac:dyDescent="0.25">
      <c r="A21" s="18" t="s">
        <v>67</v>
      </c>
      <c r="B21" s="25">
        <v>2247.3720067191798</v>
      </c>
      <c r="C21" s="26">
        <f t="shared" si="3"/>
        <v>2212</v>
      </c>
      <c r="D21" s="20">
        <f t="shared" si="1"/>
        <v>35.372006719179808</v>
      </c>
      <c r="E21" s="20">
        <f t="shared" si="2"/>
        <v>1251.1788593417016</v>
      </c>
    </row>
    <row r="22" spans="1:11" x14ac:dyDescent="0.25">
      <c r="A22" s="18" t="s">
        <v>68</v>
      </c>
      <c r="B22" s="25">
        <v>2244.8767536959999</v>
      </c>
      <c r="C22" s="26">
        <f t="shared" si="3"/>
        <v>2212</v>
      </c>
      <c r="D22" s="20">
        <f t="shared" si="1"/>
        <v>32.876753695999923</v>
      </c>
      <c r="E22" s="20">
        <f t="shared" si="2"/>
        <v>1080.8809335874446</v>
      </c>
      <c r="G22" t="s">
        <v>88</v>
      </c>
    </row>
    <row r="23" spans="1:11" x14ac:dyDescent="0.25">
      <c r="A23" s="18" t="s">
        <v>69</v>
      </c>
      <c r="B23" s="25">
        <v>2241.6593895374199</v>
      </c>
      <c r="C23" s="26">
        <f t="shared" si="3"/>
        <v>2212</v>
      </c>
      <c r="D23" s="20">
        <f t="shared" si="1"/>
        <v>29.659389537419884</v>
      </c>
      <c r="E23" s="20">
        <f t="shared" si="2"/>
        <v>879.67938773241201</v>
      </c>
    </row>
    <row r="24" spans="1:11" x14ac:dyDescent="0.25">
      <c r="A24" s="18" t="s">
        <v>70</v>
      </c>
      <c r="B24" s="25">
        <v>2244.2021434744902</v>
      </c>
      <c r="C24" s="26">
        <f t="shared" si="3"/>
        <v>2212</v>
      </c>
      <c r="D24" s="20">
        <f t="shared" si="1"/>
        <v>32.202143474490185</v>
      </c>
      <c r="E24" s="20">
        <f t="shared" si="2"/>
        <v>1036.9780443516509</v>
      </c>
      <c r="G24">
        <f>SQRT(SUM(E11:E34)/ROWS(E11:E34))</f>
        <v>25.991527518552715</v>
      </c>
      <c r="H24" t="s">
        <v>30</v>
      </c>
    </row>
    <row r="25" spans="1:11" x14ac:dyDescent="0.25">
      <c r="A25" s="23" t="s">
        <v>71</v>
      </c>
      <c r="B25" s="27">
        <v>2169.8228071172198</v>
      </c>
      <c r="C25" s="22">
        <f t="shared" si="3"/>
        <v>2212</v>
      </c>
      <c r="D25" s="24">
        <f>B25-C25</f>
        <v>-42.177192882780218</v>
      </c>
      <c r="E25" s="22">
        <f t="shared" si="2"/>
        <v>1778.9155994712464</v>
      </c>
      <c r="G25">
        <v>0.53</v>
      </c>
      <c r="H25" t="s">
        <v>29</v>
      </c>
    </row>
    <row r="26" spans="1:11" x14ac:dyDescent="0.25">
      <c r="A26" s="21" t="s">
        <v>72</v>
      </c>
      <c r="B26" s="22">
        <v>2189.80487685566</v>
      </c>
      <c r="C26" s="22">
        <f t="shared" si="3"/>
        <v>2212</v>
      </c>
      <c r="D26" s="22">
        <f t="shared" si="1"/>
        <v>-22.195123144339959</v>
      </c>
      <c r="E26" s="22">
        <f t="shared" si="2"/>
        <v>492.6234913924153</v>
      </c>
      <c r="G26">
        <f>SQRT(G24^2+G25^2)</f>
        <v>25.996930640898416</v>
      </c>
      <c r="H26" t="s">
        <v>32</v>
      </c>
      <c r="I26" t="s">
        <v>28</v>
      </c>
    </row>
    <row r="27" spans="1:11" x14ac:dyDescent="0.25">
      <c r="A27" s="21" t="s">
        <v>73</v>
      </c>
      <c r="B27" s="22">
        <v>2207.0935931732902</v>
      </c>
      <c r="C27" s="22">
        <f t="shared" si="3"/>
        <v>2212</v>
      </c>
      <c r="D27" s="22">
        <f t="shared" si="1"/>
        <v>-4.9064068267098264</v>
      </c>
      <c r="E27" s="22">
        <f t="shared" si="2"/>
        <v>24.072827949184788</v>
      </c>
      <c r="G27">
        <f>G26/M4</f>
        <v>1.1752681121563479E-2</v>
      </c>
      <c r="H27" t="s">
        <v>31</v>
      </c>
      <c r="I27" t="s">
        <v>33</v>
      </c>
    </row>
    <row r="28" spans="1:11" x14ac:dyDescent="0.25">
      <c r="A28" s="21" t="s">
        <v>74</v>
      </c>
      <c r="B28" s="22">
        <v>2203.97882559344</v>
      </c>
      <c r="C28" s="22">
        <f t="shared" si="3"/>
        <v>2212</v>
      </c>
      <c r="D28" s="22">
        <f t="shared" si="1"/>
        <v>-8.0211744065600215</v>
      </c>
      <c r="E28" s="22">
        <f t="shared" si="2"/>
        <v>64.339238860453506</v>
      </c>
    </row>
    <row r="29" spans="1:11" x14ac:dyDescent="0.25">
      <c r="A29" s="19" t="s">
        <v>78</v>
      </c>
      <c r="B29" s="26">
        <v>2223.7491846081298</v>
      </c>
      <c r="C29" s="26">
        <f t="shared" si="3"/>
        <v>2212</v>
      </c>
      <c r="D29" s="20">
        <f t="shared" si="1"/>
        <v>11.749184608129781</v>
      </c>
      <c r="E29" s="20">
        <f t="shared" si="2"/>
        <v>138.04333895591375</v>
      </c>
    </row>
    <row r="30" spans="1:11" x14ac:dyDescent="0.25">
      <c r="A30" s="19" t="s">
        <v>79</v>
      </c>
      <c r="B30" s="26">
        <v>2228.0349779010799</v>
      </c>
      <c r="C30" s="26">
        <f t="shared" si="3"/>
        <v>2212</v>
      </c>
      <c r="D30" s="20">
        <f t="shared" si="1"/>
        <v>16.034977901079856</v>
      </c>
      <c r="E30" s="20">
        <f t="shared" si="2"/>
        <v>257.12051628811935</v>
      </c>
    </row>
    <row r="31" spans="1:11" x14ac:dyDescent="0.25">
      <c r="A31" s="21" t="s">
        <v>80</v>
      </c>
      <c r="B31" s="22">
        <v>2229.41350575465</v>
      </c>
      <c r="C31" s="22">
        <f t="shared" si="3"/>
        <v>2212</v>
      </c>
      <c r="D31" s="22">
        <f t="shared" si="1"/>
        <v>17.413505754650032</v>
      </c>
      <c r="E31" s="22">
        <f t="shared" si="2"/>
        <v>303.23018266722977</v>
      </c>
      <c r="F31" s="7"/>
    </row>
    <row r="32" spans="1:11" x14ac:dyDescent="0.25">
      <c r="A32" s="19" t="s">
        <v>98</v>
      </c>
      <c r="B32" s="26">
        <v>2232.7275708530301</v>
      </c>
      <c r="C32" s="30">
        <f t="shared" si="3"/>
        <v>2212</v>
      </c>
      <c r="D32" s="30">
        <f t="shared" si="1"/>
        <v>20.727570853030102</v>
      </c>
      <c r="E32" s="30">
        <f t="shared" si="2"/>
        <v>429.63219346738299</v>
      </c>
    </row>
    <row r="33" spans="1:5" x14ac:dyDescent="0.25">
      <c r="A33" s="19" t="s">
        <v>99</v>
      </c>
      <c r="B33" s="26">
        <v>2225.3939498013601</v>
      </c>
      <c r="C33" s="30">
        <f t="shared" si="3"/>
        <v>2212</v>
      </c>
      <c r="D33" s="30">
        <f t="shared" si="1"/>
        <v>13.393949801360122</v>
      </c>
      <c r="E33" s="30">
        <f t="shared" si="2"/>
        <v>179.39789128135487</v>
      </c>
    </row>
    <row r="34" spans="1:5" x14ac:dyDescent="0.25">
      <c r="A34" s="19" t="s">
        <v>100</v>
      </c>
      <c r="B34" s="26">
        <v>2224.1163768597598</v>
      </c>
      <c r="C34" s="30">
        <f t="shared" si="3"/>
        <v>2212</v>
      </c>
      <c r="D34" s="30">
        <f t="shared" si="1"/>
        <v>12.116376859759839</v>
      </c>
      <c r="E34" s="30">
        <f t="shared" si="2"/>
        <v>146.80658820772371</v>
      </c>
    </row>
    <row r="35" spans="1:5" x14ac:dyDescent="0.25">
      <c r="A35" s="21" t="s">
        <v>107</v>
      </c>
      <c r="B35" s="22">
        <v>2231.5014063103699</v>
      </c>
      <c r="C35" s="22">
        <f t="shared" si="3"/>
        <v>2212</v>
      </c>
      <c r="D35" s="22">
        <f t="shared" si="1"/>
        <v>19.50140631036993</v>
      </c>
      <c r="E35" s="22">
        <f t="shared" si="2"/>
        <v>380.30484808213612</v>
      </c>
    </row>
    <row r="36" spans="1:5" x14ac:dyDescent="0.25">
      <c r="A36" s="21" t="s">
        <v>108</v>
      </c>
      <c r="B36" s="22">
        <v>2237.2212986335899</v>
      </c>
      <c r="C36" s="22">
        <f t="shared" si="3"/>
        <v>2212</v>
      </c>
      <c r="D36" s="22">
        <f t="shared" si="1"/>
        <v>25.221298633589868</v>
      </c>
      <c r="E36" s="22">
        <f t="shared" si="2"/>
        <v>636.11390476472218</v>
      </c>
    </row>
    <row r="37" spans="1:5" x14ac:dyDescent="0.25">
      <c r="A37" s="21" t="s">
        <v>109</v>
      </c>
      <c r="B37" s="22">
        <v>2231.3102032289598</v>
      </c>
      <c r="C37" s="22">
        <f t="shared" si="3"/>
        <v>2212</v>
      </c>
      <c r="D37" s="22">
        <f t="shared" si="1"/>
        <v>19.310203228959836</v>
      </c>
      <c r="E37" s="22">
        <f t="shared" si="2"/>
        <v>372.88394874373085</v>
      </c>
    </row>
    <row r="38" spans="1:5" x14ac:dyDescent="0.25">
      <c r="A38" s="19" t="s">
        <v>116</v>
      </c>
      <c r="B38" s="26">
        <v>2234.9084845810298</v>
      </c>
      <c r="C38" s="30">
        <f t="shared" si="3"/>
        <v>2212</v>
      </c>
      <c r="D38" s="30">
        <f t="shared" si="1"/>
        <v>22.908484581029825</v>
      </c>
      <c r="E38" s="30">
        <f t="shared" si="2"/>
        <v>524.79866579928125</v>
      </c>
    </row>
    <row r="39" spans="1:5" x14ac:dyDescent="0.25">
      <c r="A39" s="19" t="s">
        <v>117</v>
      </c>
      <c r="B39" s="26">
        <v>2233.8319039288199</v>
      </c>
      <c r="C39" s="30">
        <f t="shared" si="3"/>
        <v>2212</v>
      </c>
      <c r="D39" s="30">
        <f t="shared" si="1"/>
        <v>21.831903928819884</v>
      </c>
      <c r="E39" s="30">
        <f t="shared" si="2"/>
        <v>476.6320291572211</v>
      </c>
    </row>
    <row r="40" spans="1:5" x14ac:dyDescent="0.25">
      <c r="A40" s="19" t="s">
        <v>118</v>
      </c>
      <c r="B40" s="26">
        <v>2236.8026426224601</v>
      </c>
      <c r="C40" s="30">
        <f t="shared" si="3"/>
        <v>2212</v>
      </c>
      <c r="D40" s="30">
        <f t="shared" si="1"/>
        <v>24.802642622460098</v>
      </c>
      <c r="E40" s="30">
        <f t="shared" si="2"/>
        <v>615.17108105747434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1"/>
  <sheetViews>
    <sheetView zoomScale="80" zoomScaleNormal="80" workbookViewId="0">
      <selection activeCell="A30" sqref="A30"/>
    </sheetView>
  </sheetViews>
  <sheetFormatPr defaultRowHeight="15" x14ac:dyDescent="0.25"/>
  <cols>
    <col min="1" max="1" width="21.5703125" bestFit="1" customWidth="1"/>
    <col min="2" max="2" width="14.85546875" style="11" bestFit="1" customWidth="1"/>
    <col min="3" max="3" width="11.5703125" bestFit="1" customWidth="1"/>
    <col min="4" max="4" width="12.28515625" style="28" bestFit="1" customWidth="1"/>
    <col min="5" max="5" width="14.7109375" style="29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11" customWidth="1"/>
    <col min="13" max="13" width="12.7109375" style="12" customWidth="1"/>
    <col min="14" max="14" width="59.42578125" bestFit="1" customWidth="1"/>
  </cols>
  <sheetData>
    <row r="1" spans="1:13" x14ac:dyDescent="0.25">
      <c r="A1" s="1" t="s">
        <v>45</v>
      </c>
      <c r="B1" s="14" t="s">
        <v>84</v>
      </c>
      <c r="C1" t="s">
        <v>34</v>
      </c>
      <c r="D1" s="28" t="s">
        <v>36</v>
      </c>
      <c r="E1" s="29" t="s">
        <v>35</v>
      </c>
      <c r="F1" s="5"/>
      <c r="J1" s="8"/>
      <c r="K1" t="s">
        <v>50</v>
      </c>
      <c r="L1" s="11" t="s">
        <v>54</v>
      </c>
      <c r="M1" s="12" t="s">
        <v>55</v>
      </c>
    </row>
    <row r="2" spans="1:13" x14ac:dyDescent="0.25">
      <c r="A2" t="s">
        <v>75</v>
      </c>
      <c r="B2" s="11">
        <v>2158.5898411945</v>
      </c>
      <c r="C2" s="11">
        <f>$L$5</f>
        <v>2144.1720766939966</v>
      </c>
      <c r="D2" s="28">
        <f t="shared" ref="D2:D25" si="0">B2-C2</f>
        <v>14.417764500503381</v>
      </c>
      <c r="E2" s="29">
        <f t="shared" ref="E2:E25" si="1">D2^2</f>
        <v>207.8719331919755</v>
      </c>
      <c r="F2" s="5"/>
      <c r="G2">
        <f>SQRT(SUM(E2:E13)/ROWS(E2:E13))</f>
        <v>28.34133544917686</v>
      </c>
      <c r="H2" t="s">
        <v>30</v>
      </c>
      <c r="J2" s="8"/>
      <c r="K2" t="s">
        <v>51</v>
      </c>
      <c r="L2" s="11">
        <v>2403.7199999999998</v>
      </c>
      <c r="M2" s="12">
        <v>33.311999999999998</v>
      </c>
    </row>
    <row r="3" spans="1:13" x14ac:dyDescent="0.25">
      <c r="A3" t="s">
        <v>76</v>
      </c>
      <c r="B3" s="11">
        <v>2157.74591479522</v>
      </c>
      <c r="C3" s="11">
        <f t="shared" ref="C3:C6" si="2">$L$5</f>
        <v>2144.1720766939966</v>
      </c>
      <c r="D3" s="28">
        <f t="shared" si="0"/>
        <v>13.573838101223373</v>
      </c>
      <c r="E3" s="29">
        <f t="shared" si="1"/>
        <v>184.24908079822336</v>
      </c>
      <c r="G3">
        <v>0.53</v>
      </c>
      <c r="H3" t="s">
        <v>29</v>
      </c>
      <c r="K3" t="s">
        <v>52</v>
      </c>
      <c r="L3" s="11">
        <v>2238.04</v>
      </c>
      <c r="M3" s="12">
        <v>33.661000000000001</v>
      </c>
    </row>
    <row r="4" spans="1:13" x14ac:dyDescent="0.25">
      <c r="A4" t="s">
        <v>77</v>
      </c>
      <c r="B4" s="11">
        <v>2174.6168095703702</v>
      </c>
      <c r="C4" s="11">
        <f t="shared" si="2"/>
        <v>2144.1720766939966</v>
      </c>
      <c r="D4" s="28">
        <f t="shared" si="0"/>
        <v>30.444732876373564</v>
      </c>
      <c r="E4" s="29">
        <f t="shared" si="1"/>
        <v>926.88175991374135</v>
      </c>
      <c r="G4">
        <f>SQRT(G2^2+G3^2)</f>
        <v>28.34629067519715</v>
      </c>
      <c r="H4" t="s">
        <v>32</v>
      </c>
      <c r="I4" t="s">
        <v>28</v>
      </c>
      <c r="K4" t="s">
        <v>53</v>
      </c>
      <c r="L4" s="11">
        <v>2212</v>
      </c>
      <c r="M4" s="12">
        <v>33.524999999999999</v>
      </c>
    </row>
    <row r="5" spans="1:13" x14ac:dyDescent="0.25">
      <c r="A5" s="9" t="s">
        <v>81</v>
      </c>
      <c r="B5" s="13">
        <v>2166.2381517006802</v>
      </c>
      <c r="C5" s="13">
        <f t="shared" si="2"/>
        <v>2144.1720766939966</v>
      </c>
      <c r="D5" s="16">
        <f t="shared" si="0"/>
        <v>22.066075006683604</v>
      </c>
      <c r="E5" s="9">
        <f t="shared" si="1"/>
        <v>486.91166620058681</v>
      </c>
      <c r="G5">
        <f>G4/L5</f>
        <v>1.3220156620499897E-2</v>
      </c>
      <c r="H5" t="s">
        <v>31</v>
      </c>
      <c r="I5" t="s">
        <v>33</v>
      </c>
      <c r="K5" t="s">
        <v>85</v>
      </c>
      <c r="L5" s="11">
        <v>2144.1720766939966</v>
      </c>
      <c r="M5" s="12">
        <v>27.53</v>
      </c>
    </row>
    <row r="6" spans="1:13" x14ac:dyDescent="0.25">
      <c r="A6" s="9" t="s">
        <v>82</v>
      </c>
      <c r="B6" s="13">
        <v>2173.7653715220299</v>
      </c>
      <c r="C6" s="13">
        <f t="shared" si="2"/>
        <v>2144.1720766939966</v>
      </c>
      <c r="D6" s="16">
        <f t="shared" si="0"/>
        <v>29.593294828033322</v>
      </c>
      <c r="E6" s="9">
        <f t="shared" si="1"/>
        <v>875.76309877890378</v>
      </c>
    </row>
    <row r="7" spans="1:13" x14ac:dyDescent="0.25">
      <c r="A7" s="9" t="s">
        <v>83</v>
      </c>
      <c r="B7" s="13">
        <v>2192.0776138154802</v>
      </c>
      <c r="C7" s="13">
        <f t="shared" ref="C7:C25" si="3">$L$5</f>
        <v>2144.1720766939966</v>
      </c>
      <c r="D7" s="17">
        <f t="shared" si="0"/>
        <v>47.905537121483576</v>
      </c>
      <c r="E7" s="9">
        <f t="shared" si="1"/>
        <v>2294.9404868978409</v>
      </c>
    </row>
    <row r="8" spans="1:13" x14ac:dyDescent="0.25">
      <c r="A8" t="s">
        <v>92</v>
      </c>
      <c r="B8" s="11">
        <v>2156.3511491220902</v>
      </c>
      <c r="C8" s="11">
        <f t="shared" si="3"/>
        <v>2144.1720766939966</v>
      </c>
      <c r="D8" s="28">
        <f t="shared" si="0"/>
        <v>12.179072428093605</v>
      </c>
      <c r="E8" s="29">
        <f t="shared" si="1"/>
        <v>148.32980520874986</v>
      </c>
    </row>
    <row r="9" spans="1:13" x14ac:dyDescent="0.25">
      <c r="A9" t="s">
        <v>93</v>
      </c>
      <c r="B9" s="11">
        <v>2167.2565757031798</v>
      </c>
      <c r="C9" s="11">
        <f t="shared" si="3"/>
        <v>2144.1720766939966</v>
      </c>
      <c r="D9" s="28">
        <f t="shared" si="0"/>
        <v>23.084499009183219</v>
      </c>
      <c r="E9" s="29">
        <f t="shared" si="1"/>
        <v>532.89409450498101</v>
      </c>
    </row>
    <row r="10" spans="1:13" x14ac:dyDescent="0.25">
      <c r="A10" t="s">
        <v>94</v>
      </c>
      <c r="B10" s="11">
        <v>2161.00065386292</v>
      </c>
      <c r="C10" s="11">
        <f t="shared" si="3"/>
        <v>2144.1720766939966</v>
      </c>
      <c r="D10" s="28">
        <f t="shared" si="0"/>
        <v>16.828577168923402</v>
      </c>
      <c r="E10" s="29">
        <f t="shared" si="1"/>
        <v>283.20100953040998</v>
      </c>
    </row>
    <row r="11" spans="1:13" x14ac:dyDescent="0.25">
      <c r="A11" t="s">
        <v>95</v>
      </c>
      <c r="B11" s="11">
        <v>2173.0418402661999</v>
      </c>
      <c r="C11" s="11">
        <f t="shared" si="3"/>
        <v>2144.1720766939966</v>
      </c>
      <c r="D11" s="28">
        <f t="shared" si="0"/>
        <v>28.869763572203283</v>
      </c>
      <c r="E11" s="29">
        <f t="shared" si="1"/>
        <v>833.46324871491561</v>
      </c>
    </row>
    <row r="12" spans="1:13" x14ac:dyDescent="0.25">
      <c r="A12" t="s">
        <v>96</v>
      </c>
      <c r="B12" s="11">
        <v>2182.96053312513</v>
      </c>
      <c r="C12" s="11">
        <f t="shared" si="3"/>
        <v>2144.1720766939966</v>
      </c>
      <c r="D12" s="28">
        <f t="shared" si="0"/>
        <v>38.788456431133454</v>
      </c>
      <c r="E12" s="29">
        <f t="shared" si="1"/>
        <v>1504.5443523099382</v>
      </c>
    </row>
    <row r="13" spans="1:13" x14ac:dyDescent="0.25">
      <c r="A13" t="s">
        <v>97</v>
      </c>
      <c r="B13" s="11">
        <v>2181.0465259029402</v>
      </c>
      <c r="C13" s="11">
        <f t="shared" si="3"/>
        <v>2144.1720766939966</v>
      </c>
      <c r="D13" s="28">
        <f t="shared" si="0"/>
        <v>36.874449208943588</v>
      </c>
      <c r="E13" s="29">
        <f t="shared" si="1"/>
        <v>1359.7250044629604</v>
      </c>
    </row>
    <row r="14" spans="1:13" x14ac:dyDescent="0.25">
      <c r="A14" s="9" t="s">
        <v>101</v>
      </c>
      <c r="B14" s="13">
        <v>2172.5331075479398</v>
      </c>
      <c r="C14" s="13">
        <f t="shared" si="3"/>
        <v>2144.1720766939966</v>
      </c>
      <c r="D14" s="16">
        <f t="shared" si="0"/>
        <v>28.361030853943248</v>
      </c>
      <c r="E14" s="9">
        <f t="shared" si="1"/>
        <v>804.34807109832093</v>
      </c>
    </row>
    <row r="15" spans="1:13" x14ac:dyDescent="0.25">
      <c r="A15" s="9" t="s">
        <v>102</v>
      </c>
      <c r="B15" s="13">
        <v>2169.1762594246602</v>
      </c>
      <c r="C15" s="13">
        <f t="shared" si="3"/>
        <v>2144.1720766939966</v>
      </c>
      <c r="D15" s="16">
        <f t="shared" si="0"/>
        <v>25.004182730663615</v>
      </c>
      <c r="E15" s="9">
        <f t="shared" si="1"/>
        <v>625.20915402841661</v>
      </c>
    </row>
    <row r="16" spans="1:13" x14ac:dyDescent="0.25">
      <c r="A16" s="9" t="s">
        <v>103</v>
      </c>
      <c r="B16" s="13">
        <v>2166.36111516346</v>
      </c>
      <c r="C16" s="13">
        <f t="shared" si="3"/>
        <v>2144.1720766939966</v>
      </c>
      <c r="D16" s="16">
        <f t="shared" si="0"/>
        <v>22.189038469463412</v>
      </c>
      <c r="E16" s="9">
        <f t="shared" si="1"/>
        <v>492.3534281993272</v>
      </c>
    </row>
    <row r="17" spans="1:10" x14ac:dyDescent="0.25">
      <c r="A17" s="9" t="s">
        <v>104</v>
      </c>
      <c r="B17" s="13">
        <v>2170.5505854027001</v>
      </c>
      <c r="C17" s="13">
        <f t="shared" si="3"/>
        <v>2144.1720766939966</v>
      </c>
      <c r="D17" s="16">
        <f t="shared" si="0"/>
        <v>26.378508708703521</v>
      </c>
      <c r="E17" s="9">
        <f t="shared" si="1"/>
        <v>695.82572169514754</v>
      </c>
    </row>
    <row r="18" spans="1:10" x14ac:dyDescent="0.25">
      <c r="A18" s="9" t="s">
        <v>105</v>
      </c>
      <c r="B18" s="13">
        <v>2168.9045087064201</v>
      </c>
      <c r="C18" s="13">
        <f t="shared" si="3"/>
        <v>2144.1720766939966</v>
      </c>
      <c r="D18" s="16">
        <f t="shared" si="0"/>
        <v>24.732432012423487</v>
      </c>
      <c r="E18" s="9">
        <f t="shared" si="1"/>
        <v>611.69319324915011</v>
      </c>
    </row>
    <row r="19" spans="1:10" x14ac:dyDescent="0.25">
      <c r="A19" s="9" t="s">
        <v>106</v>
      </c>
      <c r="B19" s="13">
        <v>2162.9155700415799</v>
      </c>
      <c r="C19" s="13">
        <f t="shared" si="3"/>
        <v>2144.1720766939966</v>
      </c>
      <c r="D19" s="16">
        <f t="shared" si="0"/>
        <v>18.743493347583353</v>
      </c>
      <c r="E19" s="9">
        <f t="shared" si="1"/>
        <v>351.31854287090141</v>
      </c>
      <c r="F19" s="6" t="s">
        <v>46</v>
      </c>
      <c r="J19" s="6" t="s">
        <v>46</v>
      </c>
    </row>
    <row r="20" spans="1:10" ht="30" x14ac:dyDescent="0.25">
      <c r="A20" t="s">
        <v>110</v>
      </c>
      <c r="B20" s="11">
        <v>2171.6037363503101</v>
      </c>
      <c r="C20" s="11">
        <f t="shared" si="3"/>
        <v>2144.1720766939966</v>
      </c>
      <c r="D20" s="28">
        <f t="shared" si="0"/>
        <v>27.431659656313514</v>
      </c>
      <c r="E20" s="29">
        <f t="shared" si="1"/>
        <v>752.49595149981849</v>
      </c>
      <c r="F20" s="7" t="s">
        <v>38</v>
      </c>
      <c r="J20" s="6" t="s">
        <v>39</v>
      </c>
    </row>
    <row r="21" spans="1:10" x14ac:dyDescent="0.25">
      <c r="A21" t="s">
        <v>111</v>
      </c>
      <c r="B21" s="11">
        <v>2168.3325368241499</v>
      </c>
      <c r="C21" s="11">
        <f t="shared" si="3"/>
        <v>2144.1720766939966</v>
      </c>
      <c r="D21" s="28">
        <f t="shared" si="0"/>
        <v>24.160460130153297</v>
      </c>
      <c r="E21" s="29">
        <f t="shared" si="1"/>
        <v>583.72783370072705</v>
      </c>
    </row>
    <row r="22" spans="1:10" x14ac:dyDescent="0.25">
      <c r="A22" t="s">
        <v>112</v>
      </c>
      <c r="B22" s="11">
        <v>2169.6806683425698</v>
      </c>
      <c r="C22" s="11">
        <f t="shared" si="3"/>
        <v>2144.1720766939966</v>
      </c>
      <c r="D22" s="28">
        <f t="shared" si="0"/>
        <v>25.508591648573201</v>
      </c>
      <c r="E22" s="29">
        <f t="shared" si="1"/>
        <v>650.68824789365851</v>
      </c>
    </row>
    <row r="23" spans="1:10" x14ac:dyDescent="0.25">
      <c r="A23" t="s">
        <v>113</v>
      </c>
      <c r="B23" s="11">
        <v>2172.39686499658</v>
      </c>
      <c r="C23" s="11">
        <f t="shared" si="3"/>
        <v>2144.1720766939966</v>
      </c>
      <c r="D23" s="28">
        <f t="shared" si="0"/>
        <v>28.22478830258342</v>
      </c>
      <c r="E23" s="29">
        <f t="shared" si="1"/>
        <v>796.63867472564982</v>
      </c>
    </row>
    <row r="24" spans="1:10" x14ac:dyDescent="0.25">
      <c r="A24" t="s">
        <v>114</v>
      </c>
      <c r="B24" s="11">
        <v>2167.4396622854201</v>
      </c>
      <c r="C24" s="11">
        <f t="shared" si="3"/>
        <v>2144.1720766939966</v>
      </c>
      <c r="D24" s="28">
        <f t="shared" si="0"/>
        <v>23.26758559142354</v>
      </c>
      <c r="E24" s="29">
        <f t="shared" si="1"/>
        <v>541.38053925422037</v>
      </c>
    </row>
    <row r="25" spans="1:10" x14ac:dyDescent="0.25">
      <c r="A25" t="s">
        <v>115</v>
      </c>
      <c r="B25" s="11">
        <v>2171.8155899193498</v>
      </c>
      <c r="C25" s="11">
        <f t="shared" si="3"/>
        <v>2144.1720766939966</v>
      </c>
      <c r="D25" s="28">
        <f t="shared" si="0"/>
        <v>27.643513225353217</v>
      </c>
      <c r="E25" s="29">
        <f t="shared" si="1"/>
        <v>764.16382344027829</v>
      </c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to follow</vt:lpstr>
      <vt:lpstr>pH samples jul 2018 feb 2020</vt:lpstr>
      <vt:lpstr>QAQC crm &amp; baystd assessment</vt:lpstr>
      <vt:lpstr>QAQC crms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Rye-Tech</cp:lastModifiedBy>
  <dcterms:created xsi:type="dcterms:W3CDTF">2020-01-23T04:19:33Z</dcterms:created>
  <dcterms:modified xsi:type="dcterms:W3CDTF">2020-10-19T03:08:46Z</dcterms:modified>
</cp:coreProperties>
</file>