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rrkad\Box Sync\Nielsen Lab\RTC CeNCOOS\Seawater Chemistry\Data\TA\TA data QA QC\"/>
    </mc:Choice>
  </mc:AlternateContent>
  <xr:revisionPtr revIDLastSave="0" documentId="13_ncr:1_{5D77C49D-E08A-4BAF-9904-F09D8FA4E837}" xr6:coauthVersionLast="45" xr6:coauthVersionMax="45" xr10:uidLastSave="{00000000-0000-0000-0000-000000000000}"/>
  <bookViews>
    <workbookView xWindow="-120" yWindow="-120" windowWidth="20730" windowHeight="11310" firstSheet="1" activeTab="3" xr2:uid="{00000000-000D-0000-FFFF-FFFF00000000}"/>
  </bookViews>
  <sheets>
    <sheet name="example to follow" sheetId="1" r:id="rId1"/>
    <sheet name="data 11dec2019 to 20feb2020" sheetId="2" r:id="rId2"/>
    <sheet name="QAQC crm &amp; baystd assessment" sheetId="3" r:id="rId3"/>
    <sheet name="QAQC crms assessment" sheetId="4" r:id="rId4"/>
    <sheet name="QAQC baystds assessmen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F17" i="4"/>
  <c r="F14" i="4"/>
  <c r="F11" i="4"/>
  <c r="F8" i="4"/>
  <c r="F7" i="4"/>
  <c r="H4" i="4"/>
  <c r="C7" i="5" l="1"/>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D37" i="3"/>
  <c r="E37" i="3" s="1"/>
  <c r="C38" i="3"/>
  <c r="D38" i="3" s="1"/>
  <c r="E38" i="3" s="1"/>
  <c r="C37" i="3"/>
  <c r="C36" i="3"/>
  <c r="D36" i="3" s="1"/>
  <c r="E36" i="3" s="1"/>
  <c r="C35" i="3"/>
  <c r="D35" i="3" s="1"/>
  <c r="E35" i="3" s="1"/>
  <c r="C34" i="3"/>
  <c r="D34" i="3" s="1"/>
  <c r="E34" i="3" s="1"/>
  <c r="C33" i="3"/>
  <c r="D33" i="3" s="1"/>
  <c r="E33" i="3" s="1"/>
  <c r="C29" i="3"/>
  <c r="D29" i="3" s="1"/>
  <c r="E29" i="3" s="1"/>
  <c r="C28" i="3"/>
  <c r="D28" i="3" s="1"/>
  <c r="E28" i="3" s="1"/>
  <c r="C27" i="3"/>
  <c r="D27" i="3" s="1"/>
  <c r="E27" i="3" s="1"/>
  <c r="C26" i="3"/>
  <c r="D26" i="3" s="1"/>
  <c r="E26" i="3" s="1"/>
  <c r="C25" i="3"/>
  <c r="D25" i="3" s="1"/>
  <c r="E25" i="3" s="1"/>
  <c r="C24" i="3"/>
  <c r="D24" i="3" s="1"/>
  <c r="E24" i="3" s="1"/>
  <c r="C41" i="3"/>
  <c r="D41" i="3" s="1"/>
  <c r="E41" i="3" s="1"/>
  <c r="C40" i="3"/>
  <c r="D40" i="3" s="1"/>
  <c r="E40" i="3" s="1"/>
  <c r="C39" i="3"/>
  <c r="D39" i="3" s="1"/>
  <c r="E39" i="3" s="1"/>
  <c r="C32" i="3"/>
  <c r="D32" i="3" s="1"/>
  <c r="E32" i="3" s="1"/>
  <c r="C31" i="3"/>
  <c r="D31" i="3" s="1"/>
  <c r="E31" i="3" s="1"/>
  <c r="C30" i="3"/>
  <c r="D30" i="3" s="1"/>
  <c r="E30" i="3" s="1"/>
  <c r="C12" i="4"/>
  <c r="D12" i="4" s="1"/>
  <c r="E12" i="4" s="1"/>
  <c r="C13" i="4"/>
  <c r="D13" i="4" s="1"/>
  <c r="E13" i="4" s="1"/>
  <c r="C14" i="4"/>
  <c r="D14" i="4" s="1"/>
  <c r="E14" i="4" s="1"/>
  <c r="C15" i="4"/>
  <c r="D15" i="4" s="1"/>
  <c r="E15" i="4" s="1"/>
  <c r="C16" i="4"/>
  <c r="D16" i="4" s="1"/>
  <c r="E16" i="4" s="1"/>
  <c r="C17" i="4"/>
  <c r="D17" i="4" s="1"/>
  <c r="E17" i="4" s="1"/>
  <c r="E164" i="2"/>
  <c r="K164" i="2"/>
  <c r="L164" i="2" s="1"/>
  <c r="J164" i="2"/>
  <c r="F164" i="2"/>
  <c r="H164" i="2" s="1"/>
  <c r="I164" i="2" s="1"/>
  <c r="K161" i="2"/>
  <c r="L161" i="2" s="1"/>
  <c r="J161" i="2"/>
  <c r="F161" i="2"/>
  <c r="G161" i="2" s="1"/>
  <c r="E161" i="2"/>
  <c r="K158" i="2"/>
  <c r="J158" i="2"/>
  <c r="F158" i="2"/>
  <c r="H158" i="2" s="1"/>
  <c r="I158" i="2" s="1"/>
  <c r="E158" i="2"/>
  <c r="K155" i="2"/>
  <c r="J155" i="2"/>
  <c r="F155" i="2"/>
  <c r="H155" i="2" s="1"/>
  <c r="I155" i="2" s="1"/>
  <c r="E155" i="2"/>
  <c r="K152" i="2"/>
  <c r="J152" i="2"/>
  <c r="F152" i="2"/>
  <c r="H152" i="2" s="1"/>
  <c r="I152" i="2" s="1"/>
  <c r="E152" i="2"/>
  <c r="K149" i="2"/>
  <c r="J149" i="2"/>
  <c r="F149" i="2"/>
  <c r="H149" i="2" s="1"/>
  <c r="I149" i="2" s="1"/>
  <c r="E149" i="2"/>
  <c r="K145" i="2"/>
  <c r="J145" i="2"/>
  <c r="F145" i="2"/>
  <c r="H145" i="2" s="1"/>
  <c r="I145" i="2" s="1"/>
  <c r="E145" i="2"/>
  <c r="K142" i="2"/>
  <c r="J142" i="2"/>
  <c r="F142" i="2"/>
  <c r="H142" i="2" s="1"/>
  <c r="I142" i="2" s="1"/>
  <c r="E142" i="2"/>
  <c r="K139" i="2"/>
  <c r="J139" i="2"/>
  <c r="F139" i="2"/>
  <c r="H139" i="2" s="1"/>
  <c r="I139" i="2" s="1"/>
  <c r="E139" i="2"/>
  <c r="K136" i="2"/>
  <c r="J136" i="2"/>
  <c r="F136" i="2"/>
  <c r="H136" i="2" s="1"/>
  <c r="I136" i="2" s="1"/>
  <c r="E136" i="2"/>
  <c r="K133" i="2"/>
  <c r="L133" i="2" s="1"/>
  <c r="J133" i="2"/>
  <c r="F133" i="2"/>
  <c r="H133" i="2" s="1"/>
  <c r="I133" i="2" s="1"/>
  <c r="E133" i="2"/>
  <c r="L136" i="2" l="1"/>
  <c r="L139" i="2"/>
  <c r="L142" i="2"/>
  <c r="L145" i="2"/>
  <c r="L149" i="2"/>
  <c r="L152" i="2"/>
  <c r="L155" i="2"/>
  <c r="L158" i="2"/>
  <c r="H161" i="2"/>
  <c r="I161" i="2" s="1"/>
  <c r="G164" i="2"/>
  <c r="G158" i="2"/>
  <c r="G155" i="2"/>
  <c r="G152" i="2"/>
  <c r="G149" i="2"/>
  <c r="G145" i="2"/>
  <c r="G142" i="2"/>
  <c r="G139" i="2"/>
  <c r="G136" i="2"/>
  <c r="G133" i="2"/>
  <c r="D18" i="3"/>
  <c r="E18" i="3" s="1"/>
  <c r="C23" i="3"/>
  <c r="D23" i="3" s="1"/>
  <c r="E23" i="3" s="1"/>
  <c r="C22" i="3"/>
  <c r="D22" i="3" s="1"/>
  <c r="E22" i="3" s="1"/>
  <c r="C21" i="3"/>
  <c r="D21" i="3" s="1"/>
  <c r="E21" i="3" s="1"/>
  <c r="C20" i="3"/>
  <c r="D20" i="3" s="1"/>
  <c r="E20" i="3" s="1"/>
  <c r="C19" i="3"/>
  <c r="D19" i="3" s="1"/>
  <c r="E19" i="3" s="1"/>
  <c r="C18" i="3"/>
  <c r="C17" i="3"/>
  <c r="D17" i="3" s="1"/>
  <c r="E17" i="3" s="1"/>
  <c r="C16" i="3"/>
  <c r="D16" i="3" s="1"/>
  <c r="E16" i="3" s="1"/>
  <c r="C15" i="3"/>
  <c r="D15" i="3" s="1"/>
  <c r="E15" i="3" s="1"/>
  <c r="C9" i="4"/>
  <c r="D9" i="4" s="1"/>
  <c r="E9" i="4" s="1"/>
  <c r="C10" i="4"/>
  <c r="D10" i="4" s="1"/>
  <c r="E10" i="4" s="1"/>
  <c r="C11" i="4"/>
  <c r="D11" i="4" s="1"/>
  <c r="E11" i="4" s="1"/>
  <c r="C8" i="5"/>
  <c r="D8" i="5" s="1"/>
  <c r="E8" i="5" s="1"/>
  <c r="C9" i="5"/>
  <c r="D9" i="5" s="1"/>
  <c r="E9" i="5" s="1"/>
  <c r="C10" i="5"/>
  <c r="D10" i="5" s="1"/>
  <c r="E10" i="5" s="1"/>
  <c r="C11" i="5"/>
  <c r="D11" i="5" s="1"/>
  <c r="E11" i="5" s="1"/>
  <c r="C12" i="5"/>
  <c r="D12" i="5" s="1"/>
  <c r="E12" i="5" s="1"/>
  <c r="C13" i="5"/>
  <c r="D13" i="5" s="1"/>
  <c r="E13" i="5" s="1"/>
  <c r="K129" i="2"/>
  <c r="J129" i="2"/>
  <c r="F129" i="2"/>
  <c r="E129" i="2"/>
  <c r="K126" i="2"/>
  <c r="J126" i="2"/>
  <c r="F126" i="2"/>
  <c r="E126" i="2"/>
  <c r="K123" i="2"/>
  <c r="J123" i="2"/>
  <c r="F123" i="2"/>
  <c r="E123" i="2"/>
  <c r="K120" i="2"/>
  <c r="J120" i="2"/>
  <c r="F120" i="2"/>
  <c r="E120" i="2"/>
  <c r="K117" i="2"/>
  <c r="J117" i="2"/>
  <c r="F117" i="2"/>
  <c r="E117" i="2"/>
  <c r="K114" i="2"/>
  <c r="J114" i="2"/>
  <c r="F114" i="2"/>
  <c r="E114" i="2"/>
  <c r="L114" i="2" l="1"/>
  <c r="L117" i="2"/>
  <c r="L120" i="2"/>
  <c r="L123" i="2"/>
  <c r="L126" i="2"/>
  <c r="L129" i="2"/>
  <c r="H114" i="2"/>
  <c r="I114" i="2" s="1"/>
  <c r="H117" i="2"/>
  <c r="I117" i="2" s="1"/>
  <c r="H120" i="2"/>
  <c r="I120" i="2" s="1"/>
  <c r="H123" i="2"/>
  <c r="I123" i="2" s="1"/>
  <c r="H126" i="2"/>
  <c r="I126" i="2" s="1"/>
  <c r="H129" i="2"/>
  <c r="I129" i="2" s="1"/>
  <c r="G129" i="2"/>
  <c r="G126" i="2"/>
  <c r="G123" i="2"/>
  <c r="G120" i="2"/>
  <c r="G117" i="2"/>
  <c r="G114" i="2"/>
  <c r="C6" i="5"/>
  <c r="D6" i="5" s="1"/>
  <c r="E6" i="5" s="1"/>
  <c r="C5" i="5"/>
  <c r="D5" i="5" s="1"/>
  <c r="E5" i="5" s="1"/>
  <c r="C4" i="5"/>
  <c r="D4" i="5" s="1"/>
  <c r="E4" i="5" s="1"/>
  <c r="C3" i="5"/>
  <c r="D3" i="5" s="1"/>
  <c r="E3" i="5" s="1"/>
  <c r="C2" i="5"/>
  <c r="D2" i="5" s="1"/>
  <c r="E2" i="5" s="1"/>
  <c r="C8" i="4"/>
  <c r="D8" i="4" s="1"/>
  <c r="E8" i="4" s="1"/>
  <c r="C7" i="4"/>
  <c r="D7" i="4" s="1"/>
  <c r="E7" i="4" s="1"/>
  <c r="C6" i="4"/>
  <c r="D6" i="4" s="1"/>
  <c r="E6" i="4" s="1"/>
  <c r="C5" i="4"/>
  <c r="D5" i="4" s="1"/>
  <c r="E5" i="4" s="1"/>
  <c r="C4" i="4"/>
  <c r="D4" i="4" s="1"/>
  <c r="E4" i="4" s="1"/>
  <c r="C3" i="4"/>
  <c r="D3" i="4" s="1"/>
  <c r="E3" i="4" s="1"/>
  <c r="C2" i="4"/>
  <c r="H53" i="4"/>
  <c r="C14" i="3"/>
  <c r="D14" i="3" s="1"/>
  <c r="E14" i="3" s="1"/>
  <c r="C12" i="3"/>
  <c r="D12" i="3" s="1"/>
  <c r="E12" i="3" s="1"/>
  <c r="C11" i="3"/>
  <c r="D11" i="3" s="1"/>
  <c r="E11" i="3" s="1"/>
  <c r="C10" i="3"/>
  <c r="D10" i="3" s="1"/>
  <c r="E10" i="3" s="1"/>
  <c r="C9" i="3"/>
  <c r="D9" i="3" s="1"/>
  <c r="E9" i="3" s="1"/>
  <c r="C6" i="3"/>
  <c r="D6" i="3" s="1"/>
  <c r="E6" i="3" s="1"/>
  <c r="C13" i="3"/>
  <c r="D13" i="3" s="1"/>
  <c r="E13" i="3" s="1"/>
  <c r="C8" i="3"/>
  <c r="D8" i="3" s="1"/>
  <c r="E8" i="3" s="1"/>
  <c r="C7" i="3"/>
  <c r="D7" i="3" s="1"/>
  <c r="E7" i="3" s="1"/>
  <c r="C5" i="3"/>
  <c r="D5" i="3" s="1"/>
  <c r="E5" i="3" s="1"/>
  <c r="C4" i="3"/>
  <c r="D4" i="3" s="1"/>
  <c r="E4" i="3" s="1"/>
  <c r="C3" i="3"/>
  <c r="D3" i="3" s="1"/>
  <c r="E3" i="3" s="1"/>
  <c r="C2" i="3"/>
  <c r="D2" i="3" s="1"/>
  <c r="E2" i="3" s="1"/>
  <c r="K110" i="2"/>
  <c r="J110" i="2"/>
  <c r="F110" i="2"/>
  <c r="E110" i="2"/>
  <c r="K101" i="2"/>
  <c r="J101" i="2"/>
  <c r="F101" i="2"/>
  <c r="E101" i="2"/>
  <c r="K98" i="2"/>
  <c r="J98" i="2"/>
  <c r="F98" i="2"/>
  <c r="E98" i="2"/>
  <c r="K88" i="2"/>
  <c r="J88" i="2"/>
  <c r="F88" i="2"/>
  <c r="E88" i="2"/>
  <c r="K90" i="2"/>
  <c r="J90" i="2"/>
  <c r="F90" i="2"/>
  <c r="E90" i="2"/>
  <c r="E93" i="2"/>
  <c r="E96" i="2"/>
  <c r="K85" i="2"/>
  <c r="J85" i="2"/>
  <c r="F85" i="2"/>
  <c r="E85" i="2"/>
  <c r="K80" i="2"/>
  <c r="J80" i="2"/>
  <c r="F80" i="2"/>
  <c r="E80" i="2"/>
  <c r="L80" i="2" l="1"/>
  <c r="L85" i="2"/>
  <c r="H90" i="2"/>
  <c r="I90" i="2" s="1"/>
  <c r="H88" i="2"/>
  <c r="I88" i="2" s="1"/>
  <c r="H98" i="2"/>
  <c r="I98" i="2" s="1"/>
  <c r="H101" i="2"/>
  <c r="I101" i="2" s="1"/>
  <c r="H110" i="2"/>
  <c r="I110" i="2" s="1"/>
  <c r="H80" i="2"/>
  <c r="I80" i="2" s="1"/>
  <c r="H85" i="2"/>
  <c r="I85" i="2" s="1"/>
  <c r="L90" i="2"/>
  <c r="L88" i="2"/>
  <c r="L98" i="2"/>
  <c r="L101" i="2"/>
  <c r="L110" i="2"/>
  <c r="G2" i="5"/>
  <c r="G4" i="5" s="1"/>
  <c r="G5" i="5" s="1"/>
  <c r="H45" i="4"/>
  <c r="D2" i="4"/>
  <c r="E2" i="4" s="1"/>
  <c r="G110" i="2"/>
  <c r="G101" i="2"/>
  <c r="G98" i="2"/>
  <c r="G88" i="2"/>
  <c r="G90" i="2"/>
  <c r="G85" i="2"/>
  <c r="G80"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K108" i="2"/>
  <c r="J108" i="2"/>
  <c r="F108" i="2"/>
  <c r="E108" i="2"/>
  <c r="K105" i="2"/>
  <c r="J105" i="2"/>
  <c r="F105" i="2"/>
  <c r="E105" i="2"/>
  <c r="K96" i="2"/>
  <c r="J96" i="2"/>
  <c r="F96" i="2"/>
  <c r="H96" i="2" s="1"/>
  <c r="I96" i="2" s="1"/>
  <c r="K93" i="2"/>
  <c r="L93" i="2" s="1"/>
  <c r="J93" i="2"/>
  <c r="F93" i="2"/>
  <c r="H93" i="2" s="1"/>
  <c r="I93" i="2" s="1"/>
  <c r="K83" i="2"/>
  <c r="J83" i="2"/>
  <c r="F83" i="2"/>
  <c r="E83"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H38" i="4" l="1"/>
  <c r="H40" i="4" s="1"/>
  <c r="H3" i="4"/>
  <c r="L21" i="2"/>
  <c r="L32" i="2"/>
  <c r="L43" i="2"/>
  <c r="L54" i="2"/>
  <c r="L60" i="2"/>
  <c r="L71" i="2"/>
  <c r="L83" i="2"/>
  <c r="H105" i="2"/>
  <c r="I105" i="2" s="1"/>
  <c r="H37" i="2"/>
  <c r="I37" i="2" s="1"/>
  <c r="H48" i="2"/>
  <c r="I48" i="2" s="1"/>
  <c r="H51" i="2"/>
  <c r="I51" i="2" s="1"/>
  <c r="H65" i="2"/>
  <c r="I65" i="2" s="1"/>
  <c r="H76" i="2"/>
  <c r="I76" i="2" s="1"/>
  <c r="L24" i="2"/>
  <c r="L35" i="2"/>
  <c r="L46" i="2"/>
  <c r="L57" i="2"/>
  <c r="L68" i="2"/>
  <c r="L74" i="2"/>
  <c r="H108" i="2"/>
  <c r="I108" i="2" s="1"/>
  <c r="H29" i="2"/>
  <c r="I29" i="2" s="1"/>
  <c r="H40" i="2"/>
  <c r="I40" i="2" s="1"/>
  <c r="H62" i="2"/>
  <c r="I62" i="2" s="1"/>
  <c r="H21" i="2"/>
  <c r="I21" i="2" s="1"/>
  <c r="H24" i="2"/>
  <c r="I24" i="2" s="1"/>
  <c r="H32" i="2"/>
  <c r="I32" i="2" s="1"/>
  <c r="H35" i="2"/>
  <c r="I35" i="2" s="1"/>
  <c r="H43" i="2"/>
  <c r="I43" i="2" s="1"/>
  <c r="H46" i="2"/>
  <c r="I46" i="2" s="1"/>
  <c r="H54" i="2"/>
  <c r="I54" i="2" s="1"/>
  <c r="H57" i="2"/>
  <c r="I57" i="2" s="1"/>
  <c r="H60" i="2"/>
  <c r="I60" i="2" s="1"/>
  <c r="H68" i="2"/>
  <c r="I68" i="2" s="1"/>
  <c r="H71" i="2"/>
  <c r="I71" i="2" s="1"/>
  <c r="H74" i="2"/>
  <c r="I74" i="2" s="1"/>
  <c r="H83" i="2"/>
  <c r="I83" i="2" s="1"/>
  <c r="L96" i="2"/>
  <c r="L105" i="2"/>
  <c r="L108" i="2"/>
  <c r="L26" i="2"/>
  <c r="L29" i="2"/>
  <c r="L37" i="2"/>
  <c r="L40" i="2"/>
  <c r="L48" i="2"/>
  <c r="L51" i="2"/>
  <c r="L62" i="2"/>
  <c r="L65" i="2"/>
  <c r="L76" i="2"/>
  <c r="H5" i="4"/>
  <c r="H6" i="4" s="1"/>
  <c r="H55" i="4"/>
  <c r="H56" i="4" s="1"/>
  <c r="H47" i="4"/>
  <c r="H48" i="4" s="1"/>
  <c r="G76" i="2"/>
  <c r="G65" i="2"/>
  <c r="G62" i="2"/>
  <c r="G51" i="2"/>
  <c r="G48" i="2"/>
  <c r="G40" i="2"/>
  <c r="G37" i="2"/>
  <c r="G29" i="2"/>
  <c r="H26" i="2"/>
  <c r="I26" i="2" s="1"/>
  <c r="G108" i="2"/>
  <c r="G105" i="2"/>
  <c r="G96" i="2"/>
  <c r="G93" i="2"/>
  <c r="G83" i="2"/>
  <c r="G74" i="2"/>
  <c r="G71" i="2"/>
  <c r="G68" i="2"/>
  <c r="G60" i="2"/>
  <c r="G57" i="2"/>
  <c r="G54" i="2"/>
  <c r="G46" i="2"/>
  <c r="G43" i="2"/>
  <c r="G35" i="2"/>
  <c r="G32" i="2"/>
  <c r="G24" i="2"/>
  <c r="G21" i="2"/>
  <c r="K18" i="2"/>
  <c r="J18" i="2"/>
  <c r="F18" i="2"/>
  <c r="G18" i="2" s="1"/>
  <c r="E18" i="2"/>
  <c r="K7" i="2"/>
  <c r="J7" i="2"/>
  <c r="E7" i="2"/>
  <c r="L18" i="2" l="1"/>
  <c r="H18" i="2"/>
  <c r="I18" i="2" s="1"/>
  <c r="K16" i="2"/>
  <c r="J16" i="2"/>
  <c r="F16" i="2"/>
  <c r="E16" i="2"/>
  <c r="K13" i="2"/>
  <c r="J13" i="2"/>
  <c r="F13" i="2"/>
  <c r="E13" i="2"/>
  <c r="K10" i="2"/>
  <c r="J10" i="2"/>
  <c r="F10" i="2"/>
  <c r="E10" i="2"/>
  <c r="F7" i="2"/>
  <c r="H7" i="2" s="1"/>
  <c r="I7" i="2" s="1"/>
  <c r="K4" i="2"/>
  <c r="J4" i="2"/>
  <c r="F4" i="2"/>
  <c r="E4" i="2"/>
  <c r="G3" i="3" l="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K16" i="1"/>
  <c r="J16" i="1"/>
  <c r="K13" i="1"/>
  <c r="J13" i="1"/>
  <c r="K10" i="1"/>
  <c r="J10" i="1"/>
  <c r="K7" i="1"/>
  <c r="J7" i="1"/>
  <c r="K4" i="1"/>
  <c r="F16" i="1"/>
  <c r="G16" i="1" s="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<sst xmlns="http://schemas.openxmlformats.org/spreadsheetml/2006/main" count="396" uniqueCount="208">
  <si>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</si>
  <si>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</si>
  <si>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</si>
  <si>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</si>
  <si>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</si>
  <si>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</si>
  <si>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</si>
  <si>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</si>
  <si>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</si>
  <si>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</si>
  <si>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</si>
  <si>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</si>
  <si>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</si>
  <si>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</si>
  <si>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</si>
  <si>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</si>
  <si>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</si>
  <si>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</si>
  <si>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</si>
  <si>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</si>
  <si>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</si>
  <si>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</si>
  <si>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</si>
  <si>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</si>
  <si>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</si>
  <si>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</si>
  <si>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</si>
  <si>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</si>
  <si>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</si>
  <si>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</si>
  <si>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</si>
  <si>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</si>
  <si>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</si>
  <si>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</si>
  <si>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</si>
  <si>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</si>
  <si>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</si>
  <si>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</si>
  <si>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</si>
  <si>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</si>
  <si>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</si>
  <si>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</si>
  <si>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</si>
  <si>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</si>
  <si>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</si>
  <si>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</si>
  <si>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</si>
  <si>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</si>
  <si>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</si>
  <si>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</si>
  <si>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</si>
  <si>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</si>
  <si>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</si>
  <si>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</si>
  <si>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</si>
  <si>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</si>
  <si>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</si>
  <si>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</si>
  <si>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</si>
  <si>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</si>
  <si>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</si>
  <si>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</si>
  <si>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</si>
  <si>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</si>
  <si>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</si>
  <si>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</si>
  <si>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</si>
  <si>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</si>
  <si>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</si>
  <si>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</si>
  <si>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</si>
  <si>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</si>
  <si>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</si>
  <si>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</si>
  <si>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</si>
  <si>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</si>
  <si>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</si>
  <si>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</si>
  <si>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</si>
  <si>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</si>
  <si>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</si>
  <si>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</si>
  <si>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</si>
  <si>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</si>
  <si>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</si>
  <si>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</si>
  <si>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</si>
  <si>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</si>
  <si>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</si>
  <si>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</si>
  <si>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</si>
  <si>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</si>
  <si>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</si>
  <si>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</si>
  <si>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</si>
  <si>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</si>
  <si>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</si>
  <si>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</si>
  <si>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</si>
  <si>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</si>
  <si>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</si>
  <si>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</si>
  <si>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</si>
  <si>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</si>
  <si>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</si>
  <si>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</si>
  <si>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</si>
  <si>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</si>
  <si>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</si>
  <si>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</si>
  <si>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</si>
  <si>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</si>
  <si>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</si>
  <si>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</si>
  <si>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</si>
  <si>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</si>
  <si>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</si>
  <si>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</si>
  <si>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</si>
  <si>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</si>
  <si>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</si>
  <si>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</si>
  <si>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</si>
  <si>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</si>
  <si>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</si>
  <si>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</si>
  <si>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</si>
  <si>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</si>
  <si>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</si>
  <si>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</si>
  <si>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</si>
  <si>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</si>
  <si>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</si>
  <si>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</si>
  <si>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</si>
  <si>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</si>
  <si>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</si>
  <si>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</si>
  <si>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</si>
  <si>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</si>
  <si>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</si>
  <si>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</si>
  <si>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</si>
  <si>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</si>
  <si>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</si>
  <si>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</si>
  <si>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</si>
  <si>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</si>
  <si>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</si>
  <si>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</si>
  <si>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</si>
  <si>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</si>
  <si>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</si>
  <si>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</si>
  <si>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</si>
  <si>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</si>
  <si>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</si>
  <si>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</si>
  <si>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</si>
  <si>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</si>
  <si>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</si>
  <si>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</si>
  <si>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</si>
  <si>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</si>
  <si>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</si>
  <si>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</si>
  <si>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</si>
  <si>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</si>
  <si>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</si>
  <si>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</si>
  <si>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</si>
  <si>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</si>
  <si>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</si>
  <si>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</si>
  <si>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</si>
  <si>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</si>
  <si>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</si>
  <si>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</si>
  <si>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</si>
  <si>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</si>
  <si>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</si>
  <si>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</si>
  <si>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</si>
  <si>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</si>
  <si>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</si>
  <si>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</si>
  <si>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</si>
  <si>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</si>
  <si>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</si>
  <si>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</si>
  <si>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</si>
  <si>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</si>
  <si>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</si>
  <si>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</si>
  <si>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</si>
  <si>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</si>
  <si>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</si>
  <si>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</si>
  <si>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</si>
  <si>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</si>
  <si>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</si>
  <si>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</si>
  <si>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</si>
  <si>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</si>
  <si>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For past crms</t>
  </si>
  <si>
    <t>U(ref)</t>
  </si>
  <si>
    <t>Offset for run</t>
  </si>
  <si>
    <t>Probe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</si>
</sst>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165" fontId="0" fillId="5" borderId="0" xfId="0" applyNumberFormat="1" applyFill="1" applyBorder="1"/>
    <xf numFmtId="165" fontId="0" fillId="2" borderId="0" xfId="0" applyNumberFormat="1" applyFill="1" applyBorder="1"/>
    <xf numFmtId="165" fontId="0" fillId="0" borderId="0" xfId="0" applyNumberFormat="1" applyFill="1" applyBorder="1"/>
    <xf numFmtId="165" fontId="0" fillId="3" borderId="0"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6</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11</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4"/>
  <sheetViews>
    <sheetView zoomScale="80" zoomScaleNormal="80" workbookViewId="0">
      <pane ySplit="1" topLeftCell="A71" activePane="bottomLeft" state="frozen"/>
      <selection pane="bottomLeft" activeCell="B100" sqref="B100"/>
    </sheetView>
  </sheetViews>
  <sheetFormatPr defaultRowHeight="15" x14ac:dyDescent="0.25"/>
  <cols>
    <col min="1" max="1" width="20.855468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19"/>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19" t="s">
        <v>24</v>
      </c>
      <c r="J1" s="19" t="s">
        <v>25</v>
      </c>
      <c r="K1" s="19" t="s">
        <v>26</v>
      </c>
      <c r="L1" s="19" t="s">
        <v>27</v>
      </c>
    </row>
    <row r="2" spans="1:13" ht="75" x14ac:dyDescent="0.25">
      <c r="A2" s="21" t="s">
        <v>40</v>
      </c>
      <c r="B2" s="21">
        <v>2242.6987800000002</v>
      </c>
      <c r="C2" s="21">
        <v>50.748999999999995</v>
      </c>
      <c r="D2" s="23" t="s">
        <v>20</v>
      </c>
      <c r="E2" s="21"/>
      <c r="F2" s="21"/>
      <c r="G2" s="21"/>
      <c r="H2" s="21"/>
      <c r="I2" s="21"/>
      <c r="J2" s="21"/>
      <c r="K2" s="21"/>
      <c r="L2" s="21"/>
    </row>
    <row r="3" spans="1:13" x14ac:dyDescent="0.25">
      <c r="A3" s="21" t="s">
        <v>41</v>
      </c>
      <c r="B3" s="21">
        <v>2247.5363699999998</v>
      </c>
      <c r="C3" s="21">
        <v>54.497</v>
      </c>
      <c r="D3" s="23"/>
      <c r="E3" s="21"/>
      <c r="F3" s="21"/>
      <c r="G3" s="21"/>
      <c r="H3" s="21"/>
      <c r="I3" s="21"/>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21"/>
      <c r="J5" s="21"/>
      <c r="K5" s="21"/>
      <c r="L5" s="21"/>
    </row>
    <row r="6" spans="1:13" x14ac:dyDescent="0.25">
      <c r="A6" s="21" t="s">
        <v>7</v>
      </c>
      <c r="B6" s="21">
        <v>2138.9193500000001</v>
      </c>
      <c r="C6" s="21">
        <v>52.367999999999995</v>
      </c>
      <c r="D6" s="23"/>
      <c r="E6" s="21"/>
      <c r="F6" s="21"/>
      <c r="G6" s="21"/>
      <c r="H6" s="21"/>
      <c r="I6" s="21"/>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21"/>
      <c r="J8" s="21"/>
      <c r="K8" s="21"/>
      <c r="L8" s="21"/>
    </row>
    <row r="9" spans="1:13" x14ac:dyDescent="0.25">
      <c r="A9" s="21" t="s">
        <v>10</v>
      </c>
      <c r="B9" s="21">
        <v>2133.48756</v>
      </c>
      <c r="C9" s="21">
        <v>53.707999999999998</v>
      </c>
      <c r="D9" s="23"/>
      <c r="E9" s="21"/>
      <c r="F9" s="21"/>
      <c r="G9" s="21"/>
      <c r="H9" s="21"/>
      <c r="I9" s="21"/>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21"/>
      <c r="J11" s="21"/>
      <c r="K11" s="21"/>
      <c r="L11" s="21"/>
    </row>
    <row r="12" spans="1:13" x14ac:dyDescent="0.25">
      <c r="A12" s="21" t="s">
        <v>13</v>
      </c>
      <c r="B12" s="21">
        <v>2132.3921700000001</v>
      </c>
      <c r="C12" s="21">
        <v>55.265000000000001</v>
      </c>
      <c r="D12" s="23"/>
      <c r="E12" s="21"/>
      <c r="F12" s="21"/>
      <c r="G12" s="21"/>
      <c r="H12" s="21"/>
      <c r="I12" s="21"/>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21"/>
      <c r="J14" s="21"/>
      <c r="K14" s="21"/>
      <c r="L14" s="21"/>
    </row>
    <row r="15" spans="1:13" x14ac:dyDescent="0.25">
      <c r="A15" s="21" t="s">
        <v>44</v>
      </c>
      <c r="B15" s="21">
        <v>2250.2915600000001</v>
      </c>
      <c r="C15" s="21">
        <v>51.356000000000002</v>
      </c>
      <c r="D15" s="23"/>
      <c r="E15" s="21"/>
      <c r="F15" s="21"/>
      <c r="G15" s="21"/>
      <c r="H15" s="21"/>
      <c r="I15" s="21"/>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19">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21"/>
      <c r="J27" s="21"/>
      <c r="K27" s="21"/>
      <c r="L27" s="21"/>
    </row>
    <row r="28" spans="1:13" x14ac:dyDescent="0.25">
      <c r="A28" s="21" t="s">
        <v>108</v>
      </c>
      <c r="B28" s="21">
        <v>2272.60347599022</v>
      </c>
      <c r="C28" s="21"/>
      <c r="D28" s="23"/>
      <c r="E28" s="21"/>
      <c r="F28" s="21"/>
      <c r="G28" s="21"/>
      <c r="H28" s="21"/>
      <c r="I28" s="21"/>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21">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21"/>
      <c r="J30" s="21"/>
      <c r="K30" s="21"/>
      <c r="L30" s="21"/>
    </row>
    <row r="31" spans="1:13" x14ac:dyDescent="0.25">
      <c r="A31" s="21" t="s">
        <v>67</v>
      </c>
      <c r="B31" s="21">
        <v>2096.4750857130298</v>
      </c>
      <c r="C31" s="21"/>
      <c r="D31" s="23"/>
      <c r="E31" s="21"/>
      <c r="F31" s="21"/>
      <c r="G31" s="21"/>
      <c r="H31" s="21"/>
      <c r="I31" s="21"/>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21">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21"/>
      <c r="J33" s="21"/>
      <c r="K33" s="21"/>
      <c r="L33" s="21"/>
    </row>
    <row r="34" spans="1:12" x14ac:dyDescent="0.25">
      <c r="A34" s="21" t="s">
        <v>70</v>
      </c>
      <c r="B34" s="21">
        <v>2102.1460245306998</v>
      </c>
      <c r="C34" s="21"/>
      <c r="D34" s="23"/>
      <c r="E34" s="21"/>
      <c r="F34" s="21"/>
      <c r="G34" s="21"/>
      <c r="H34" s="21"/>
      <c r="I34" s="21"/>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21">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21"/>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21">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19">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19">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19">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19">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21"/>
      <c r="J49" s="21"/>
      <c r="K49" s="21"/>
      <c r="L49" s="21"/>
    </row>
    <row r="50" spans="1:12" x14ac:dyDescent="0.25">
      <c r="A50" s="21" t="s">
        <v>116</v>
      </c>
      <c r="B50" s="21">
        <v>2248.0026499406299</v>
      </c>
      <c r="C50" s="21"/>
      <c r="D50" s="23"/>
      <c r="E50" s="21"/>
      <c r="F50" s="21"/>
      <c r="G50" s="21"/>
      <c r="H50" s="21"/>
      <c r="I50" s="21"/>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21">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21"/>
      <c r="J52" s="21"/>
      <c r="K52" s="21"/>
      <c r="L52" s="21"/>
    </row>
    <row r="53" spans="1:12" x14ac:dyDescent="0.25">
      <c r="A53" s="21" t="s">
        <v>79</v>
      </c>
      <c r="B53" s="21">
        <v>2220.76129212048</v>
      </c>
      <c r="C53" s="21"/>
      <c r="D53" s="23"/>
      <c r="E53" s="21"/>
      <c r="F53" s="21"/>
      <c r="G53" s="21"/>
      <c r="H53" s="21"/>
      <c r="I53" s="21"/>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21">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21"/>
      <c r="J55" s="21"/>
      <c r="K55" s="21"/>
      <c r="L55" s="21"/>
    </row>
    <row r="56" spans="1:12" x14ac:dyDescent="0.25">
      <c r="A56" s="21" t="s">
        <v>82</v>
      </c>
      <c r="B56" s="21">
        <v>2217.8125220420302</v>
      </c>
      <c r="C56" s="21"/>
      <c r="D56" s="23"/>
      <c r="E56" s="21"/>
      <c r="F56" s="21"/>
      <c r="G56" s="21"/>
      <c r="H56" s="21"/>
      <c r="I56" s="21"/>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21">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21"/>
      <c r="J58" s="21"/>
      <c r="K58" s="21"/>
      <c r="L58" s="21"/>
    </row>
    <row r="59" spans="1:12" x14ac:dyDescent="0.25">
      <c r="A59" s="21" t="s">
        <v>85</v>
      </c>
      <c r="B59" s="21">
        <v>2223.8307562722398</v>
      </c>
      <c r="C59" s="21"/>
      <c r="D59" s="23"/>
      <c r="E59" s="21"/>
      <c r="F59" s="21"/>
      <c r="G59" s="21"/>
      <c r="H59" s="21"/>
      <c r="I59" s="21"/>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21">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21"/>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21">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19">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19">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19">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19">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19">
        <f>H76</f>
        <v>8.016290911164102E-4</v>
      </c>
      <c r="J76" s="19">
        <f>MIN(B75:B76)</f>
        <v>2241.6593895374199</v>
      </c>
      <c r="K76" s="19">
        <f>MAX(B75:B76)</f>
        <v>2244.2021434744902</v>
      </c>
      <c r="L76" s="19">
        <f>K76-J76</f>
        <v>2.5427539370703016</v>
      </c>
    </row>
    <row r="77" spans="1:12" x14ac:dyDescent="0.25">
      <c r="A77" s="19" t="s">
        <v>207</v>
      </c>
    </row>
    <row r="78" spans="1:12" x14ac:dyDescent="0.25">
      <c r="A78" s="21" t="s">
        <v>65</v>
      </c>
      <c r="B78" s="21">
        <v>1604.1767927139001</v>
      </c>
      <c r="C78" s="21"/>
      <c r="D78" s="23"/>
      <c r="E78" s="21"/>
      <c r="F78" s="21"/>
      <c r="G78" s="21"/>
      <c r="H78" s="21"/>
      <c r="I78" s="21"/>
      <c r="J78" s="21"/>
      <c r="K78" s="21"/>
      <c r="L78" s="21"/>
    </row>
    <row r="79" spans="1:12" x14ac:dyDescent="0.25">
      <c r="A79" s="21" t="s">
        <v>124</v>
      </c>
      <c r="B79" s="21">
        <v>2169.8228071172198</v>
      </c>
      <c r="C79" s="21"/>
      <c r="D79" s="23"/>
      <c r="E79" s="21"/>
      <c r="F79" s="21"/>
      <c r="G79" s="21"/>
      <c r="H79" s="21"/>
      <c r="I79" s="21"/>
      <c r="J79" s="21"/>
      <c r="K79" s="21"/>
      <c r="L79" s="21"/>
    </row>
    <row r="80" spans="1:12" x14ac:dyDescent="0.25">
      <c r="A80" s="21" t="s">
        <v>125</v>
      </c>
      <c r="B80" s="21">
        <v>2189.80487685566</v>
      </c>
      <c r="C80" s="21"/>
      <c r="D80" s="23"/>
      <c r="E80" s="21">
        <f>AVERAGE(B79:B80)</f>
        <v>2179.8138419864399</v>
      </c>
      <c r="F80" s="21">
        <f>_xlfn.STDEV.S(B79:B80)</f>
        <v>14.12945701419361</v>
      </c>
      <c r="G80" s="21">
        <f>2*F80</f>
        <v>28.25891402838722</v>
      </c>
      <c r="H80" s="21">
        <f>F80/E80</f>
        <v>6.481955817528709E-3</v>
      </c>
      <c r="I80" s="21">
        <f>H80</f>
        <v>6.481955817528709E-3</v>
      </c>
      <c r="J80" s="21">
        <f>MIN(B79:B80)</f>
        <v>2169.8228071172198</v>
      </c>
      <c r="K80" s="21">
        <f>MAX(B79:B80)</f>
        <v>2189.80487685566</v>
      </c>
      <c r="L80" s="21">
        <f>K80-J80</f>
        <v>19.982069738440259</v>
      </c>
    </row>
    <row r="81" spans="1:12" x14ac:dyDescent="0.25">
      <c r="A81" s="34" t="s">
        <v>128</v>
      </c>
      <c r="B81" s="34">
        <v>2150.3665307253</v>
      </c>
      <c r="C81" s="34"/>
      <c r="D81" s="35" t="s">
        <v>129</v>
      </c>
      <c r="E81" s="34"/>
      <c r="F81" s="34"/>
      <c r="G81" s="34"/>
      <c r="H81" s="34"/>
      <c r="I81" s="34"/>
      <c r="J81" s="34"/>
      <c r="K81" s="34"/>
      <c r="L81" s="34"/>
    </row>
    <row r="82" spans="1:12" x14ac:dyDescent="0.25">
      <c r="A82" s="34" t="s">
        <v>130</v>
      </c>
      <c r="B82" s="34">
        <v>2141.5062129912299</v>
      </c>
      <c r="C82" s="34"/>
      <c r="D82" s="35" t="s">
        <v>129</v>
      </c>
      <c r="E82" s="34"/>
      <c r="F82" s="34"/>
      <c r="G82" s="34"/>
      <c r="H82" s="34"/>
      <c r="I82" s="34"/>
      <c r="J82" s="34"/>
      <c r="K82" s="34"/>
      <c r="L82" s="34"/>
    </row>
    <row r="83" spans="1:12" x14ac:dyDescent="0.25">
      <c r="A83" s="34" t="s">
        <v>131</v>
      </c>
      <c r="B83" s="34">
        <v>2140.6434863654599</v>
      </c>
      <c r="C83" s="34"/>
      <c r="D83" s="35" t="s">
        <v>129</v>
      </c>
      <c r="E83" s="34">
        <f>AVERAGE(B81:B83)</f>
        <v>2144.1720766939966</v>
      </c>
      <c r="F83" s="34">
        <f>_xlfn.STDEV.S(B81:B83)</f>
        <v>5.3818695512945363</v>
      </c>
      <c r="G83" s="34">
        <f>2*F83</f>
        <v>10.763739102589073</v>
      </c>
      <c r="H83" s="34">
        <f>F83/E83</f>
        <v>2.5099988987789643E-3</v>
      </c>
      <c r="I83" s="34">
        <f>H83</f>
        <v>2.5099988987789643E-3</v>
      </c>
      <c r="J83" s="34">
        <f>MIN(B81:B83)</f>
        <v>2140.6434863654599</v>
      </c>
      <c r="K83" s="34">
        <f>MAX(B81:B83)</f>
        <v>2150.3665307253</v>
      </c>
      <c r="L83" s="34">
        <f>K83-J83</f>
        <v>9.7230443598400598</v>
      </c>
    </row>
    <row r="84" spans="1:12" x14ac:dyDescent="0.25">
      <c r="A84" s="21" t="s">
        <v>126</v>
      </c>
      <c r="B84" s="21">
        <v>2207.0935931732902</v>
      </c>
      <c r="C84" s="21"/>
      <c r="D84" s="23"/>
      <c r="E84" s="21"/>
      <c r="F84" s="21"/>
      <c r="G84" s="21"/>
      <c r="H84" s="21"/>
      <c r="I84" s="21"/>
      <c r="J84" s="21"/>
      <c r="K84" s="21"/>
      <c r="L84" s="21"/>
    </row>
    <row r="85" spans="1:12" x14ac:dyDescent="0.25">
      <c r="A85" s="21" t="s">
        <v>127</v>
      </c>
      <c r="B85" s="21">
        <v>2203.97882559344</v>
      </c>
      <c r="C85" s="21"/>
      <c r="D85" s="23"/>
      <c r="E85" s="21">
        <f>AVERAGE(B84:B85)</f>
        <v>2205.5362093833651</v>
      </c>
      <c r="F85" s="21">
        <f>_xlfn.STDEV.S(B84:B85)</f>
        <v>2.2024732775320839</v>
      </c>
      <c r="G85" s="21">
        <f>2*F85</f>
        <v>4.4049465550641678</v>
      </c>
      <c r="H85" s="21">
        <f>F85/E85</f>
        <v>9.9861125297410667E-4</v>
      </c>
      <c r="I85" s="21">
        <f>H85</f>
        <v>9.9861125297410667E-4</v>
      </c>
      <c r="J85" s="21">
        <f>MIN(B84:B85)</f>
        <v>2203.97882559344</v>
      </c>
      <c r="K85" s="21">
        <f>MAX(B84:B85)</f>
        <v>2207.0935931732902</v>
      </c>
      <c r="L85" s="21">
        <f>K85-J85</f>
        <v>3.114767579850195</v>
      </c>
    </row>
    <row r="86" spans="1:12" x14ac:dyDescent="0.25">
      <c r="A86" s="19" t="s">
        <v>65</v>
      </c>
      <c r="B86" s="19">
        <v>1767.4127862110699</v>
      </c>
    </row>
    <row r="87" spans="1:12" x14ac:dyDescent="0.25">
      <c r="A87" s="30" t="s">
        <v>132</v>
      </c>
      <c r="B87" s="30">
        <v>1957.6580352434401</v>
      </c>
      <c r="C87" s="30"/>
      <c r="D87" s="31"/>
    </row>
    <row r="88" spans="1:12" x14ac:dyDescent="0.25">
      <c r="A88" s="19" t="s">
        <v>133</v>
      </c>
      <c r="B88" s="19">
        <v>2158.5898411945</v>
      </c>
      <c r="E88" s="19">
        <f>AVERAGE(B87:B88)</f>
        <v>2058.1239382189701</v>
      </c>
      <c r="F88" s="19">
        <f>_xlfn.STDEV.S(B87:B88)</f>
        <v>142.08024254405396</v>
      </c>
      <c r="G88" s="19">
        <f>2*F88</f>
        <v>284.16048508810792</v>
      </c>
      <c r="H88" s="19">
        <f>F88/E88</f>
        <v>6.9033861326643589E-2</v>
      </c>
      <c r="I88" s="19">
        <f>H88</f>
        <v>6.9033861326643589E-2</v>
      </c>
      <c r="J88" s="19">
        <f>MIN(B87:B88)</f>
        <v>1957.6580352434401</v>
      </c>
      <c r="K88" s="19">
        <f>MAX(B87:B88)</f>
        <v>2158.5898411945</v>
      </c>
      <c r="L88" s="19">
        <f>K88-J88</f>
        <v>200.93180595105991</v>
      </c>
    </row>
    <row r="89" spans="1:12" x14ac:dyDescent="0.25">
      <c r="A89" s="19" t="s">
        <v>136</v>
      </c>
      <c r="B89" s="19">
        <v>2223.7491846081298</v>
      </c>
    </row>
    <row r="90" spans="1:12" x14ac:dyDescent="0.25">
      <c r="A90" s="19" t="s">
        <v>137</v>
      </c>
      <c r="B90" s="19">
        <v>2228.0349779010799</v>
      </c>
      <c r="E90" s="19">
        <f>AVERAGE(B89:B90)</f>
        <v>2225.8920812546048</v>
      </c>
      <c r="F90" s="19">
        <f>_xlfn.STDEV.S(B89:B90)</f>
        <v>3.0305135002088215</v>
      </c>
      <c r="G90" s="19">
        <f>2*F90</f>
        <v>6.061027000417643</v>
      </c>
      <c r="H90" s="19">
        <f>F90/E90</f>
        <v>1.3614826728260334E-3</v>
      </c>
      <c r="I90" s="19">
        <f>H90</f>
        <v>1.3614826728260334E-3</v>
      </c>
      <c r="J90" s="19">
        <f>MIN(B89:B90)</f>
        <v>2223.7491846081298</v>
      </c>
      <c r="K90" s="19">
        <f>MAX(B89:B90)</f>
        <v>2228.0349779010799</v>
      </c>
      <c r="L90" s="19">
        <f>K90-J90</f>
        <v>4.2857932929500748</v>
      </c>
    </row>
    <row r="91" spans="1:12" x14ac:dyDescent="0.25">
      <c r="A91" s="19" t="s">
        <v>96</v>
      </c>
      <c r="B91" s="19">
        <v>2176.50294375658</v>
      </c>
    </row>
    <row r="92" spans="1:12" x14ac:dyDescent="0.25">
      <c r="A92" s="19" t="s">
        <v>97</v>
      </c>
      <c r="B92" s="19">
        <v>2186.08511792934</v>
      </c>
    </row>
    <row r="93" spans="1:12" x14ac:dyDescent="0.25">
      <c r="A93" s="19" t="s">
        <v>98</v>
      </c>
      <c r="B93" s="19">
        <v>2212.4999386244099</v>
      </c>
      <c r="E93" s="19">
        <f>AVERAGE(B91:B93)</f>
        <v>2191.6960001034431</v>
      </c>
      <c r="F93" s="19">
        <f>_xlfn.STDEV.S(B91:B93)</f>
        <v>18.642891646882365</v>
      </c>
      <c r="G93" s="19">
        <f>2*F93</f>
        <v>37.28578329376473</v>
      </c>
      <c r="H93" s="19">
        <f>F93/E93</f>
        <v>8.506148501435629E-3</v>
      </c>
      <c r="I93" s="19">
        <f>H93</f>
        <v>8.506148501435629E-3</v>
      </c>
      <c r="J93" s="19">
        <f>MIN(B91:B93)</f>
        <v>2176.50294375658</v>
      </c>
      <c r="K93" s="19">
        <f>MAX(B91:B93)</f>
        <v>2212.4999386244099</v>
      </c>
      <c r="L93" s="19">
        <f>K93-J93</f>
        <v>35.996994867829926</v>
      </c>
    </row>
    <row r="94" spans="1:12" x14ac:dyDescent="0.25">
      <c r="A94" s="19" t="s">
        <v>99</v>
      </c>
      <c r="B94" s="19">
        <v>2103.7936989664699</v>
      </c>
    </row>
    <row r="95" spans="1:12" x14ac:dyDescent="0.25">
      <c r="A95" s="19" t="s">
        <v>100</v>
      </c>
      <c r="B95" s="19">
        <v>2076.5450829193901</v>
      </c>
    </row>
    <row r="96" spans="1:12" x14ac:dyDescent="0.25">
      <c r="A96" s="19" t="s">
        <v>101</v>
      </c>
      <c r="B96" s="19">
        <v>2102.57739002166</v>
      </c>
      <c r="E96" s="19">
        <f>AVERAGE(B94:B96)</f>
        <v>2094.30539063584</v>
      </c>
      <c r="F96" s="19">
        <f>_xlfn.STDEV.S(B94:B96)</f>
        <v>15.392896072524787</v>
      </c>
      <c r="G96" s="19">
        <f>2*F96</f>
        <v>30.785792145049573</v>
      </c>
      <c r="H96" s="19">
        <f>F96/E96</f>
        <v>7.34988132167842E-3</v>
      </c>
      <c r="I96" s="19">
        <f>H96</f>
        <v>7.34988132167842E-3</v>
      </c>
      <c r="J96" s="19">
        <f>MIN(B94:B96)</f>
        <v>2076.5450829193901</v>
      </c>
      <c r="K96" s="19">
        <f>MAX(B94:B96)</f>
        <v>2103.7936989664699</v>
      </c>
      <c r="L96" s="19">
        <f>K96-J96</f>
        <v>27.24861604707985</v>
      </c>
    </row>
    <row r="97" spans="1:12" x14ac:dyDescent="0.25">
      <c r="A97" s="19" t="s">
        <v>134</v>
      </c>
      <c r="B97" s="19">
        <v>2157.74591479522</v>
      </c>
    </row>
    <row r="98" spans="1:12" x14ac:dyDescent="0.25">
      <c r="A98" s="19" t="s">
        <v>135</v>
      </c>
      <c r="B98" s="19">
        <v>2174.6168095703702</v>
      </c>
      <c r="E98" s="19">
        <f>AVERAGE(B97:B98)</f>
        <v>2166.1813621827951</v>
      </c>
      <c r="F98" s="19">
        <f>_xlfn.STDEV.S(B97:B98)</f>
        <v>11.929524100193394</v>
      </c>
      <c r="G98" s="19">
        <f>2*F98</f>
        <v>23.859048200386788</v>
      </c>
      <c r="H98" s="19">
        <f>F98/E98</f>
        <v>5.5071677323326133E-3</v>
      </c>
      <c r="I98" s="19">
        <f>H98</f>
        <v>5.5071677323326133E-3</v>
      </c>
      <c r="J98" s="19">
        <f>MIN(B97:B98)</f>
        <v>2157.74591479522</v>
      </c>
      <c r="K98" s="19">
        <f>MAX(B97:B98)</f>
        <v>2174.6168095703702</v>
      </c>
      <c r="L98" s="19">
        <f>K98-J98</f>
        <v>16.870894775150191</v>
      </c>
    </row>
    <row r="99" spans="1:12" x14ac:dyDescent="0.25">
      <c r="A99" s="21" t="s">
        <v>65</v>
      </c>
      <c r="B99" s="21">
        <v>1632.36553340657</v>
      </c>
      <c r="C99" s="21"/>
      <c r="D99" s="23"/>
      <c r="E99" s="21"/>
      <c r="F99" s="21"/>
      <c r="G99" s="21"/>
      <c r="H99" s="21"/>
      <c r="I99" s="21"/>
      <c r="J99" s="21"/>
      <c r="K99" s="21"/>
      <c r="L99" s="21"/>
    </row>
    <row r="100" spans="1:12" x14ac:dyDescent="0.25">
      <c r="A100" s="21" t="s">
        <v>139</v>
      </c>
      <c r="B100" s="21">
        <v>2166.2381517006802</v>
      </c>
      <c r="C100" s="21"/>
      <c r="D100" s="23"/>
      <c r="E100" s="21"/>
      <c r="F100" s="21"/>
      <c r="G100" s="21"/>
      <c r="H100" s="21"/>
      <c r="I100" s="21"/>
      <c r="J100" s="21"/>
      <c r="K100" s="21"/>
      <c r="L100" s="21"/>
    </row>
    <row r="101" spans="1:12" x14ac:dyDescent="0.25">
      <c r="A101" s="21" t="s">
        <v>140</v>
      </c>
      <c r="B101" s="21">
        <v>2173.7653715220299</v>
      </c>
      <c r="C101" s="21"/>
      <c r="D101" s="23"/>
      <c r="E101" s="21">
        <f>AVERAGE(B100:B101)</f>
        <v>2170.0017616113551</v>
      </c>
      <c r="F101" s="21">
        <f>_xlfn.STDEV.S(B100:B101)</f>
        <v>5.3225481791581783</v>
      </c>
      <c r="G101" s="21">
        <f>2*F101</f>
        <v>10.645096358316357</v>
      </c>
      <c r="H101" s="21">
        <f>F101/E101</f>
        <v>2.4527851881584973E-3</v>
      </c>
      <c r="I101" s="21">
        <f>H101</f>
        <v>2.4527851881584973E-3</v>
      </c>
      <c r="J101" s="21">
        <f>MIN(B100:B101)</f>
        <v>2166.2381517006802</v>
      </c>
      <c r="K101" s="21">
        <f>MAX(B100:B101)</f>
        <v>2173.7653715220299</v>
      </c>
      <c r="L101" s="21">
        <f>K101-J101</f>
        <v>7.5272198213497177</v>
      </c>
    </row>
    <row r="102" spans="1:12" x14ac:dyDescent="0.25">
      <c r="A102" s="21" t="s">
        <v>138</v>
      </c>
      <c r="B102" s="21">
        <v>2229.41350575465</v>
      </c>
      <c r="C102" s="21"/>
      <c r="D102" s="23"/>
      <c r="E102" s="21"/>
      <c r="F102" s="21"/>
      <c r="G102" s="21"/>
      <c r="H102" s="21"/>
      <c r="I102" s="21"/>
      <c r="J102" s="21"/>
      <c r="K102" s="21"/>
      <c r="L102" s="21"/>
    </row>
    <row r="103" spans="1:12" x14ac:dyDescent="0.25">
      <c r="A103" s="21" t="s">
        <v>102</v>
      </c>
      <c r="B103" s="21">
        <v>2135.5995567856598</v>
      </c>
      <c r="C103" s="21"/>
      <c r="D103" s="23"/>
      <c r="E103" s="21"/>
      <c r="F103" s="21"/>
      <c r="G103" s="21"/>
      <c r="H103" s="21"/>
      <c r="I103" s="21"/>
      <c r="J103" s="21"/>
      <c r="K103" s="21"/>
      <c r="L103" s="21"/>
    </row>
    <row r="104" spans="1:12" x14ac:dyDescent="0.25">
      <c r="A104" s="21" t="s">
        <v>103</v>
      </c>
      <c r="B104" s="21">
        <v>2133.1924031406202</v>
      </c>
      <c r="C104" s="21"/>
      <c r="D104" s="23"/>
      <c r="E104" s="21"/>
      <c r="F104" s="21"/>
      <c r="G104" s="21"/>
      <c r="H104" s="21"/>
      <c r="I104" s="21"/>
      <c r="J104" s="21"/>
      <c r="K104" s="21"/>
      <c r="L104" s="21"/>
    </row>
    <row r="105" spans="1:12" x14ac:dyDescent="0.25">
      <c r="A105" s="21" t="s">
        <v>104</v>
      </c>
      <c r="B105" s="21">
        <v>2140.29901753799</v>
      </c>
      <c r="C105" s="21"/>
      <c r="D105" s="23"/>
      <c r="E105" s="21">
        <f>AVERAGE(B103:B105)</f>
        <v>2136.363659154757</v>
      </c>
      <c r="F105" s="21">
        <f>_xlfn.STDEV.S(B103:B105)</f>
        <v>3.6143991715180994</v>
      </c>
      <c r="G105" s="21">
        <f>2*F105</f>
        <v>7.2287983430361988</v>
      </c>
      <c r="H105" s="21">
        <f>F105/E105</f>
        <v>1.6918464026616708E-3</v>
      </c>
      <c r="I105" s="21">
        <f>H105</f>
        <v>1.6918464026616708E-3</v>
      </c>
      <c r="J105" s="21">
        <f>MIN(B103:B105)</f>
        <v>2133.1924031406202</v>
      </c>
      <c r="K105" s="21">
        <f>MAX(B103:B105)</f>
        <v>2140.29901753799</v>
      </c>
      <c r="L105" s="21">
        <f>K105-J105</f>
        <v>7.1066143973698672</v>
      </c>
    </row>
    <row r="106" spans="1:12" x14ac:dyDescent="0.25">
      <c r="A106" s="21" t="s">
        <v>105</v>
      </c>
      <c r="B106" s="21">
        <v>2113.9333852226</v>
      </c>
      <c r="C106" s="21"/>
      <c r="D106" s="23"/>
      <c r="E106" s="21"/>
      <c r="F106" s="21"/>
      <c r="G106" s="21"/>
      <c r="H106" s="21"/>
      <c r="I106" s="21"/>
      <c r="J106" s="21"/>
      <c r="K106" s="21"/>
      <c r="L106" s="21"/>
    </row>
    <row r="107" spans="1:12" x14ac:dyDescent="0.25">
      <c r="A107" s="21" t="s">
        <v>106</v>
      </c>
      <c r="B107" s="21">
        <v>2122.5769467159298</v>
      </c>
      <c r="C107" s="21"/>
      <c r="D107" s="23"/>
      <c r="E107" s="21"/>
      <c r="F107" s="21"/>
      <c r="G107" s="21"/>
      <c r="H107" s="21"/>
      <c r="I107" s="21"/>
      <c r="J107" s="21"/>
      <c r="K107" s="21"/>
      <c r="L107" s="21"/>
    </row>
    <row r="108" spans="1:12" x14ac:dyDescent="0.25">
      <c r="A108" s="21" t="s">
        <v>107</v>
      </c>
      <c r="B108" s="21">
        <v>2126.16112585169</v>
      </c>
      <c r="C108" s="21"/>
      <c r="D108" s="23"/>
      <c r="E108" s="21">
        <f>AVERAGE(B106:B108)</f>
        <v>2120.8904859300733</v>
      </c>
      <c r="F108" s="21">
        <f>_xlfn.STDEV.S(B106:B108)</f>
        <v>6.2858987193358891</v>
      </c>
      <c r="G108" s="21">
        <f>2*F108</f>
        <v>12.571797438671778</v>
      </c>
      <c r="H108" s="21">
        <f>F108/E108</f>
        <v>2.9638016489000074E-3</v>
      </c>
      <c r="I108" s="21">
        <f>H108</f>
        <v>2.9638016489000074E-3</v>
      </c>
      <c r="J108" s="21">
        <f>MIN(B106:B108)</f>
        <v>2113.9333852226</v>
      </c>
      <c r="K108" s="21">
        <f>MAX(B106:B108)</f>
        <v>2126.16112585169</v>
      </c>
      <c r="L108" s="21">
        <f>K108-J108</f>
        <v>12.227740629090022</v>
      </c>
    </row>
    <row r="109" spans="1:12" x14ac:dyDescent="0.25">
      <c r="A109" s="21" t="s">
        <v>141</v>
      </c>
      <c r="B109" s="21">
        <v>2192.0776138154802</v>
      </c>
      <c r="C109" s="21"/>
      <c r="D109" s="23"/>
      <c r="E109" s="21"/>
      <c r="F109" s="21"/>
      <c r="G109" s="21"/>
      <c r="H109" s="21"/>
      <c r="I109" s="21"/>
      <c r="J109" s="21"/>
      <c r="K109" s="21"/>
      <c r="L109" s="21"/>
    </row>
    <row r="110" spans="1:12" x14ac:dyDescent="0.25">
      <c r="A110" s="21" t="s">
        <v>142</v>
      </c>
      <c r="B110" s="21">
        <v>2296.28865686061</v>
      </c>
      <c r="C110" s="21"/>
      <c r="D110" s="23"/>
      <c r="E110" s="21">
        <f>AVERAGE(B109:B110)</f>
        <v>2244.1831353380448</v>
      </c>
      <c r="F110" s="21">
        <f>_xlfn.STDEV.S(B109:B110)</f>
        <v>73.688335211734497</v>
      </c>
      <c r="G110" s="21">
        <f>2*F110</f>
        <v>147.37667042346899</v>
      </c>
      <c r="H110" s="21">
        <f>F110/E110</f>
        <v>3.2835259320596714E-2</v>
      </c>
      <c r="I110" s="21">
        <f>H110</f>
        <v>3.2835259320596714E-2</v>
      </c>
      <c r="J110" s="21">
        <f>MIN(B109:B110)</f>
        <v>2192.0776138154802</v>
      </c>
      <c r="K110" s="21">
        <f>MAX(B109:B110)</f>
        <v>2296.28865686061</v>
      </c>
      <c r="L110" s="21">
        <f>K110-J110</f>
        <v>104.21104304512983</v>
      </c>
    </row>
    <row r="111" spans="1:12" x14ac:dyDescent="0.25">
      <c r="A111" s="19" t="s">
        <v>65</v>
      </c>
      <c r="B111" s="19">
        <v>1712.82598863931</v>
      </c>
    </row>
    <row r="112" spans="1:12" x14ac:dyDescent="0.25">
      <c r="A112" s="19" t="s">
        <v>162</v>
      </c>
      <c r="B112" s="19">
        <v>2156.3511491220902</v>
      </c>
    </row>
    <row r="113" spans="1:12" x14ac:dyDescent="0.25">
      <c r="A113" s="19" t="s">
        <v>163</v>
      </c>
      <c r="B113" s="19">
        <v>2167.2565757031798</v>
      </c>
    </row>
    <row r="114" spans="1:12" x14ac:dyDescent="0.25">
      <c r="A114" s="19" t="s">
        <v>164</v>
      </c>
      <c r="B114" s="19">
        <v>2161.00065386292</v>
      </c>
      <c r="E114" s="19">
        <f>AVERAGE(B112:B114)</f>
        <v>2161.5361262293968</v>
      </c>
      <c r="F114" s="19">
        <f>_xlfn.STDEV.S(B112:B114)</f>
        <v>5.4723971182955164</v>
      </c>
      <c r="G114" s="19">
        <f>2*F114</f>
        <v>10.944794236591033</v>
      </c>
      <c r="H114" s="19">
        <f>F114/E114</f>
        <v>2.5317167045649223E-3</v>
      </c>
      <c r="I114" s="19">
        <f>H114</f>
        <v>2.5317167045649223E-3</v>
      </c>
      <c r="J114" s="19">
        <f>MIN(B112:B114)</f>
        <v>2156.3511491220902</v>
      </c>
      <c r="K114" s="19">
        <f>MAX(B112:B114)</f>
        <v>2167.2565757031798</v>
      </c>
      <c r="L114" s="19">
        <f>K114-J114</f>
        <v>10.905426581089614</v>
      </c>
    </row>
    <row r="115" spans="1:12" x14ac:dyDescent="0.25">
      <c r="A115" s="19" t="s">
        <v>153</v>
      </c>
      <c r="B115" s="19">
        <v>2095.24484288339</v>
      </c>
    </row>
    <row r="116" spans="1:12" x14ac:dyDescent="0.25">
      <c r="A116" s="19" t="s">
        <v>154</v>
      </c>
      <c r="B116" s="19">
        <v>2100.3120996130501</v>
      </c>
    </row>
    <row r="117" spans="1:12" x14ac:dyDescent="0.25">
      <c r="A117" s="19" t="s">
        <v>155</v>
      </c>
      <c r="B117" s="19">
        <v>2089.50578319839</v>
      </c>
      <c r="E117" s="19">
        <f>AVERAGE(B115:B117)</f>
        <v>2095.0209085649435</v>
      </c>
      <c r="F117" s="19">
        <f>_xlfn.STDEV.S(B115:B117)</f>
        <v>5.4066374529528076</v>
      </c>
      <c r="G117" s="19">
        <f>2*F117</f>
        <v>10.813274905905615</v>
      </c>
      <c r="H117" s="19">
        <f>F117/E117</f>
        <v>2.5807081117182116E-3</v>
      </c>
      <c r="I117" s="19">
        <f>H117</f>
        <v>2.5807081117182116E-3</v>
      </c>
      <c r="J117" s="19">
        <f>MIN(B115:B117)</f>
        <v>2089.50578319839</v>
      </c>
      <c r="K117" s="19">
        <f>MAX(B115:B117)</f>
        <v>2100.3120996130501</v>
      </c>
      <c r="L117" s="19">
        <f>K117-J117</f>
        <v>10.806316414660159</v>
      </c>
    </row>
    <row r="118" spans="1:12" x14ac:dyDescent="0.25">
      <c r="A118" s="19" t="s">
        <v>156</v>
      </c>
      <c r="B118" s="19">
        <v>2218.8993800551598</v>
      </c>
    </row>
    <row r="119" spans="1:12" x14ac:dyDescent="0.25">
      <c r="A119" s="19" t="s">
        <v>157</v>
      </c>
      <c r="B119" s="19">
        <v>2186.6045565018098</v>
      </c>
    </row>
    <row r="120" spans="1:12" x14ac:dyDescent="0.25">
      <c r="A120" s="19" t="s">
        <v>158</v>
      </c>
      <c r="B120" s="19">
        <v>2189.32028922986</v>
      </c>
      <c r="E120" s="19">
        <f>AVERAGE(B118:B120)</f>
        <v>2198.2747419289431</v>
      </c>
      <c r="F120" s="19">
        <f>_xlfn.STDEV.S(B118:B120)</f>
        <v>17.913000151861507</v>
      </c>
      <c r="G120" s="19">
        <f>2*F120</f>
        <v>35.826000303723013</v>
      </c>
      <c r="H120" s="19">
        <f>F120/E120</f>
        <v>8.1486630447944828E-3</v>
      </c>
      <c r="I120" s="19">
        <f>H120</f>
        <v>8.1486630447944828E-3</v>
      </c>
      <c r="J120" s="19">
        <f>MIN(B118:B120)</f>
        <v>2186.6045565018098</v>
      </c>
      <c r="K120" s="19">
        <f>MAX(B118:B120)</f>
        <v>2218.8993800551598</v>
      </c>
      <c r="L120" s="19">
        <f>K120-J120</f>
        <v>32.294823553349943</v>
      </c>
    </row>
    <row r="121" spans="1:12" x14ac:dyDescent="0.25">
      <c r="A121" s="19" t="s">
        <v>159</v>
      </c>
      <c r="B121" s="19">
        <v>2186.45070089</v>
      </c>
    </row>
    <row r="122" spans="1:12" x14ac:dyDescent="0.25">
      <c r="A122" s="19" t="s">
        <v>160</v>
      </c>
      <c r="B122" s="19">
        <v>2194.8913127686101</v>
      </c>
    </row>
    <row r="123" spans="1:12" x14ac:dyDescent="0.25">
      <c r="A123" s="19" t="s">
        <v>161</v>
      </c>
      <c r="B123" s="19">
        <v>2193.0982880865299</v>
      </c>
      <c r="E123" s="19">
        <f>AVERAGE(B121:B123)</f>
        <v>2191.4801005817135</v>
      </c>
      <c r="F123" s="19">
        <f>_xlfn.STDEV.S(B121:B123)</f>
        <v>4.446895582526281</v>
      </c>
      <c r="G123" s="19">
        <f>2*F123</f>
        <v>8.8937911650525621</v>
      </c>
      <c r="H123" s="19">
        <f>F123/E123</f>
        <v>2.0291745206109254E-3</v>
      </c>
      <c r="I123" s="19">
        <f>H123</f>
        <v>2.0291745206109254E-3</v>
      </c>
      <c r="J123" s="19">
        <f>MIN(B121:B123)</f>
        <v>2186.45070089</v>
      </c>
      <c r="K123" s="19">
        <f>MAX(B121:B123)</f>
        <v>2194.8913127686101</v>
      </c>
      <c r="L123" s="19">
        <f>K123-J123</f>
        <v>8.4406118786100706</v>
      </c>
    </row>
    <row r="124" spans="1:12" x14ac:dyDescent="0.25">
      <c r="A124" s="19" t="s">
        <v>165</v>
      </c>
      <c r="B124" s="19">
        <v>2173.0418402661999</v>
      </c>
    </row>
    <row r="125" spans="1:12" x14ac:dyDescent="0.25">
      <c r="A125" s="19" t="s">
        <v>166</v>
      </c>
      <c r="B125" s="19">
        <v>2182.96053312513</v>
      </c>
    </row>
    <row r="126" spans="1:12" x14ac:dyDescent="0.25">
      <c r="A126" s="19" t="s">
        <v>167</v>
      </c>
      <c r="B126" s="19">
        <v>2181.0465259029402</v>
      </c>
      <c r="E126" s="19">
        <f>AVERAGE(B124:B126)</f>
        <v>2179.0162997647567</v>
      </c>
      <c r="F126" s="19">
        <f>_xlfn.STDEV.S(B124:B126)</f>
        <v>5.2617944312345246</v>
      </c>
      <c r="G126" s="19">
        <f>2*F126</f>
        <v>10.523588862469049</v>
      </c>
      <c r="H126" s="19">
        <f>F126/E126</f>
        <v>2.4147568018663191E-3</v>
      </c>
      <c r="I126" s="19">
        <f>H126</f>
        <v>2.4147568018663191E-3</v>
      </c>
      <c r="J126" s="19">
        <f>MIN(B124:B126)</f>
        <v>2173.0418402661999</v>
      </c>
      <c r="K126" s="19">
        <f>MAX(B124:B126)</f>
        <v>2182.96053312513</v>
      </c>
      <c r="L126" s="19">
        <f>K126-J126</f>
        <v>9.9186928589301715</v>
      </c>
    </row>
    <row r="127" spans="1:12" x14ac:dyDescent="0.25">
      <c r="A127" s="19" t="s">
        <v>168</v>
      </c>
      <c r="B127" s="19">
        <v>2232.7275708530301</v>
      </c>
    </row>
    <row r="128" spans="1:12" x14ac:dyDescent="0.25">
      <c r="A128" s="19" t="s">
        <v>169</v>
      </c>
      <c r="B128" s="19">
        <v>2225.3939498013601</v>
      </c>
    </row>
    <row r="129" spans="1:12" x14ac:dyDescent="0.25">
      <c r="A129" s="19" t="s">
        <v>170</v>
      </c>
      <c r="B129" s="19">
        <v>2224.1163768597598</v>
      </c>
      <c r="E129" s="19">
        <f>AVERAGE(B127:B129)</f>
        <v>2227.4126325047168</v>
      </c>
      <c r="F129" s="19">
        <f>_xlfn.STDEV.S(B127:B129)</f>
        <v>4.6469856240423955</v>
      </c>
      <c r="G129" s="19">
        <f>2*F129</f>
        <v>9.2939712480847909</v>
      </c>
      <c r="H129" s="19">
        <f>F129/E129</f>
        <v>2.0862706605093095E-3</v>
      </c>
      <c r="I129" s="19">
        <f>H129</f>
        <v>2.0862706605093095E-3</v>
      </c>
      <c r="J129" s="19">
        <f>MIN(B127:B129)</f>
        <v>2224.1163768597598</v>
      </c>
      <c r="K129" s="19">
        <f>MAX(B127:B129)</f>
        <v>2232.7275708530301</v>
      </c>
      <c r="L129" s="19">
        <f>K129-J129</f>
        <v>8.6111939932702626</v>
      </c>
    </row>
    <row r="130" spans="1:12" x14ac:dyDescent="0.25">
      <c r="A130" s="21" t="s">
        <v>65</v>
      </c>
      <c r="B130" s="21">
        <v>1824.4794530868101</v>
      </c>
      <c r="C130" s="21"/>
      <c r="D130" s="23"/>
      <c r="E130" s="21"/>
      <c r="F130" s="21"/>
      <c r="G130" s="21"/>
      <c r="H130" s="21"/>
      <c r="I130" s="21"/>
      <c r="J130" s="21"/>
      <c r="K130" s="21"/>
      <c r="L130" s="21"/>
    </row>
    <row r="131" spans="1:12" x14ac:dyDescent="0.25">
      <c r="A131" s="21" t="s">
        <v>171</v>
      </c>
      <c r="B131" s="21">
        <v>2172.5331075479398</v>
      </c>
      <c r="C131" s="21"/>
      <c r="D131" s="23"/>
      <c r="E131" s="21"/>
      <c r="F131" s="21"/>
      <c r="G131" s="21"/>
      <c r="H131" s="21"/>
      <c r="I131" s="21"/>
      <c r="J131" s="21"/>
      <c r="K131" s="21"/>
      <c r="L131" s="21"/>
    </row>
    <row r="132" spans="1:12" x14ac:dyDescent="0.25">
      <c r="A132" s="21" t="s">
        <v>172</v>
      </c>
      <c r="B132" s="21">
        <v>2169.1762594246602</v>
      </c>
      <c r="C132" s="21"/>
      <c r="D132" s="23"/>
      <c r="E132" s="21"/>
      <c r="F132" s="21"/>
      <c r="G132" s="21"/>
      <c r="H132" s="21"/>
      <c r="I132" s="21"/>
      <c r="J132" s="21"/>
      <c r="K132" s="21"/>
      <c r="L132" s="21"/>
    </row>
    <row r="133" spans="1:12" x14ac:dyDescent="0.25">
      <c r="A133" s="21" t="s">
        <v>173</v>
      </c>
      <c r="B133" s="21">
        <v>2166.36111516346</v>
      </c>
      <c r="C133" s="21"/>
      <c r="D133" s="23"/>
      <c r="E133" s="21">
        <f>AVERAGE(B131:B133)</f>
        <v>2169.3568273786864</v>
      </c>
      <c r="F133" s="21">
        <f>_xlfn.STDEV.S(B131:B133)</f>
        <v>3.0899556773577279</v>
      </c>
      <c r="G133" s="21">
        <f>2*F133</f>
        <v>6.1799113547154558</v>
      </c>
      <c r="H133" s="21">
        <f>F133/E133</f>
        <v>1.4243648801158428E-3</v>
      </c>
      <c r="I133" s="21">
        <f>H133</f>
        <v>1.4243648801158428E-3</v>
      </c>
      <c r="J133" s="21">
        <f>MIN(B131:B133)</f>
        <v>2166.36111516346</v>
      </c>
      <c r="K133" s="21">
        <f>MAX(B131:B133)</f>
        <v>2172.5331075479398</v>
      </c>
      <c r="L133" s="21">
        <f>K133-J133</f>
        <v>6.1719923844798359</v>
      </c>
    </row>
    <row r="134" spans="1:12" x14ac:dyDescent="0.25">
      <c r="A134" s="21" t="s">
        <v>174</v>
      </c>
      <c r="B134" s="21">
        <v>2106.8453091039501</v>
      </c>
      <c r="C134" s="21"/>
      <c r="D134" s="23"/>
      <c r="E134" s="21"/>
      <c r="F134" s="21"/>
      <c r="G134" s="21"/>
      <c r="H134" s="21"/>
      <c r="I134" s="21"/>
      <c r="J134" s="21"/>
      <c r="K134" s="21"/>
      <c r="L134" s="21"/>
    </row>
    <row r="135" spans="1:12" x14ac:dyDescent="0.25">
      <c r="A135" s="21" t="s">
        <v>175</v>
      </c>
      <c r="B135" s="21">
        <v>2103.1034539744801</v>
      </c>
      <c r="C135" s="21"/>
      <c r="D135" s="23"/>
      <c r="E135" s="21"/>
      <c r="F135" s="21"/>
      <c r="G135" s="21"/>
      <c r="H135" s="21"/>
      <c r="I135" s="21"/>
      <c r="J135" s="21"/>
      <c r="K135" s="21"/>
      <c r="L135" s="21"/>
    </row>
    <row r="136" spans="1:12" x14ac:dyDescent="0.25">
      <c r="A136" s="21" t="s">
        <v>176</v>
      </c>
      <c r="B136" s="21">
        <v>2104.6340856128199</v>
      </c>
      <c r="C136" s="21"/>
      <c r="D136" s="23"/>
      <c r="E136" s="21">
        <f>AVERAGE(B134:B136)</f>
        <v>2104.8609495637497</v>
      </c>
      <c r="F136" s="21">
        <f>_xlfn.STDEV.S(B134:B136)</f>
        <v>1.8812151369949384</v>
      </c>
      <c r="G136" s="21">
        <f>2*F136</f>
        <v>3.7624302739898767</v>
      </c>
      <c r="H136" s="21">
        <f>F136/E136</f>
        <v>8.9374793968448893E-4</v>
      </c>
      <c r="I136" s="21">
        <f>H136</f>
        <v>8.9374793968448893E-4</v>
      </c>
      <c r="J136" s="21">
        <f>MIN(B134:B136)</f>
        <v>2103.1034539744801</v>
      </c>
      <c r="K136" s="21">
        <f>MAX(B134:B136)</f>
        <v>2106.8453091039501</v>
      </c>
      <c r="L136" s="21">
        <f>K136-J136</f>
        <v>3.7418551294699682</v>
      </c>
    </row>
    <row r="137" spans="1:12" x14ac:dyDescent="0.25">
      <c r="A137" s="21" t="s">
        <v>177</v>
      </c>
      <c r="B137" s="21">
        <v>2186.3281821023702</v>
      </c>
      <c r="C137" s="21"/>
      <c r="D137" s="23"/>
      <c r="E137" s="21"/>
      <c r="F137" s="21"/>
      <c r="G137" s="21"/>
      <c r="H137" s="21"/>
      <c r="I137" s="21"/>
      <c r="J137" s="21"/>
      <c r="K137" s="21"/>
      <c r="L137" s="21"/>
    </row>
    <row r="138" spans="1:12" x14ac:dyDescent="0.25">
      <c r="A138" s="21" t="s">
        <v>178</v>
      </c>
      <c r="B138" s="21">
        <v>2227.4413395413899</v>
      </c>
      <c r="C138" s="21"/>
      <c r="D138" s="23"/>
      <c r="E138" s="21"/>
      <c r="F138" s="21"/>
      <c r="G138" s="21"/>
      <c r="H138" s="21"/>
      <c r="I138" s="21"/>
      <c r="J138" s="21"/>
      <c r="K138" s="21"/>
      <c r="L138" s="21"/>
    </row>
    <row r="139" spans="1:12" x14ac:dyDescent="0.25">
      <c r="A139" s="21" t="s">
        <v>179</v>
      </c>
      <c r="B139" s="21">
        <v>2285.6798273140998</v>
      </c>
      <c r="C139" s="21"/>
      <c r="D139" s="23"/>
      <c r="E139" s="21">
        <f>AVERAGE(B137:B139)</f>
        <v>2233.1497829859532</v>
      </c>
      <c r="F139" s="21">
        <f>_xlfn.STDEV.S(B137:B139)</f>
        <v>49.921208884493019</v>
      </c>
      <c r="G139" s="21">
        <f>2*F139</f>
        <v>99.842417768986039</v>
      </c>
      <c r="H139" s="21">
        <f>F139/E139</f>
        <v>2.2354617350271586E-2</v>
      </c>
      <c r="I139" s="21">
        <f>H139</f>
        <v>2.2354617350271586E-2</v>
      </c>
      <c r="J139" s="21">
        <f>MIN(B137:B139)</f>
        <v>2186.3281821023702</v>
      </c>
      <c r="K139" s="21">
        <f>MAX(B137:B139)</f>
        <v>2285.6798273140998</v>
      </c>
      <c r="L139" s="21">
        <f>K139-J139</f>
        <v>99.351645211729647</v>
      </c>
    </row>
    <row r="140" spans="1:12" x14ac:dyDescent="0.25">
      <c r="A140" s="21" t="s">
        <v>180</v>
      </c>
      <c r="B140" s="21">
        <v>2170.5505854027001</v>
      </c>
      <c r="C140" s="21"/>
      <c r="D140" s="23"/>
      <c r="E140" s="21"/>
      <c r="F140" s="21"/>
      <c r="G140" s="21"/>
      <c r="H140" s="21"/>
      <c r="I140" s="21"/>
      <c r="J140" s="21"/>
      <c r="K140" s="21"/>
      <c r="L140" s="21"/>
    </row>
    <row r="141" spans="1:12" x14ac:dyDescent="0.25">
      <c r="A141" s="21" t="s">
        <v>181</v>
      </c>
      <c r="B141" s="21">
        <v>2168.9045087064201</v>
      </c>
      <c r="C141" s="21"/>
      <c r="D141" s="23"/>
      <c r="E141" s="21"/>
      <c r="F141" s="21"/>
      <c r="G141" s="21"/>
      <c r="H141" s="21"/>
      <c r="I141" s="21"/>
      <c r="J141" s="21"/>
      <c r="K141" s="21"/>
      <c r="L141" s="21"/>
    </row>
    <row r="142" spans="1:12" x14ac:dyDescent="0.25">
      <c r="A142" s="21" t="s">
        <v>182</v>
      </c>
      <c r="B142" s="21">
        <v>2162.9155700415799</v>
      </c>
      <c r="C142" s="21"/>
      <c r="D142" s="23"/>
      <c r="E142" s="21">
        <f>AVERAGE(B140:B142)</f>
        <v>2167.4568880502334</v>
      </c>
      <c r="F142" s="21">
        <f>_xlfn.STDEV.S(B140:B142)</f>
        <v>4.0180927147465173</v>
      </c>
      <c r="G142" s="21">
        <f>2*F142</f>
        <v>8.0361854294930346</v>
      </c>
      <c r="H142" s="21">
        <f>F142/E142</f>
        <v>1.8538282061799391E-3</v>
      </c>
      <c r="I142" s="21">
        <f>H142</f>
        <v>1.8538282061799391E-3</v>
      </c>
      <c r="J142" s="21">
        <f>MIN(B140:B142)</f>
        <v>2162.9155700415799</v>
      </c>
      <c r="K142" s="21">
        <f>MAX(B140:B142)</f>
        <v>2170.5505854027001</v>
      </c>
      <c r="L142" s="21">
        <f>K142-J142</f>
        <v>7.6350153611201677</v>
      </c>
    </row>
    <row r="143" spans="1:12" x14ac:dyDescent="0.25">
      <c r="A143" s="21" t="s">
        <v>183</v>
      </c>
      <c r="B143" s="21">
        <v>2231.5014063103699</v>
      </c>
      <c r="C143" s="21"/>
      <c r="D143" s="23"/>
      <c r="E143" s="21"/>
      <c r="F143" s="21"/>
      <c r="G143" s="21"/>
      <c r="H143" s="21"/>
      <c r="I143" s="21"/>
      <c r="J143" s="21"/>
      <c r="K143" s="21"/>
      <c r="L143" s="21"/>
    </row>
    <row r="144" spans="1:12" x14ac:dyDescent="0.25">
      <c r="A144" s="21" t="s">
        <v>184</v>
      </c>
      <c r="B144" s="21">
        <v>2237.2212986335899</v>
      </c>
      <c r="C144" s="21"/>
      <c r="D144" s="23"/>
      <c r="E144" s="21"/>
      <c r="F144" s="21"/>
      <c r="G144" s="21"/>
      <c r="H144" s="21"/>
      <c r="I144" s="21"/>
      <c r="J144" s="21"/>
      <c r="K144" s="21"/>
      <c r="L144" s="21"/>
    </row>
    <row r="145" spans="1:12" x14ac:dyDescent="0.25">
      <c r="A145" s="21" t="s">
        <v>185</v>
      </c>
      <c r="B145" s="21">
        <v>2231.3102032289598</v>
      </c>
      <c r="C145" s="21"/>
      <c r="D145" s="23"/>
      <c r="E145" s="21">
        <f>AVERAGE(B143:B145)</f>
        <v>2233.3443027243065</v>
      </c>
      <c r="F145" s="21">
        <f>_xlfn.STDEV.S(B143:B145)</f>
        <v>3.3589377212200429</v>
      </c>
      <c r="G145" s="21">
        <f>2*F145</f>
        <v>6.7178754424400857</v>
      </c>
      <c r="H145" s="21">
        <f>F145/E145</f>
        <v>1.5039945776039549E-3</v>
      </c>
      <c r="I145" s="21">
        <f>H145</f>
        <v>1.5039945776039549E-3</v>
      </c>
      <c r="J145" s="21">
        <f>MIN(B143:B145)</f>
        <v>2231.3102032289598</v>
      </c>
      <c r="K145" s="21">
        <f>MAX(B143:B145)</f>
        <v>2237.2212986335899</v>
      </c>
      <c r="L145" s="21">
        <f>K145-J145</f>
        <v>5.9110954046300321</v>
      </c>
    </row>
    <row r="146" spans="1:12" x14ac:dyDescent="0.25">
      <c r="A146" s="19" t="s">
        <v>65</v>
      </c>
      <c r="B146" s="19">
        <v>1732.26717091612</v>
      </c>
    </row>
    <row r="147" spans="1:12" x14ac:dyDescent="0.25">
      <c r="A147" s="19" t="s">
        <v>186</v>
      </c>
      <c r="B147" s="19">
        <v>2171.6037363503101</v>
      </c>
    </row>
    <row r="148" spans="1:12" x14ac:dyDescent="0.25">
      <c r="A148" s="19" t="s">
        <v>187</v>
      </c>
      <c r="B148" s="19">
        <v>2168.3325368241499</v>
      </c>
    </row>
    <row r="149" spans="1:12" x14ac:dyDescent="0.25">
      <c r="A149" s="19" t="s">
        <v>188</v>
      </c>
      <c r="B149" s="19">
        <v>2169.6806683425698</v>
      </c>
      <c r="E149" s="19">
        <f>AVERAGE(B147:B149)</f>
        <v>2169.8723138390101</v>
      </c>
      <c r="F149" s="19">
        <f>_xlfn.STDEV.S(B147:B149)</f>
        <v>1.6439989605279701</v>
      </c>
      <c r="G149" s="19">
        <f>2*F149</f>
        <v>3.2879979210559402</v>
      </c>
      <c r="H149" s="19">
        <f>F149/E149</f>
        <v>7.5764778878594592E-4</v>
      </c>
      <c r="I149" s="19">
        <f>H149</f>
        <v>7.5764778878594592E-4</v>
      </c>
      <c r="J149" s="19">
        <f>MIN(B147:B149)</f>
        <v>2168.3325368241499</v>
      </c>
      <c r="K149" s="19">
        <f>MAX(B147:B149)</f>
        <v>2171.6037363503101</v>
      </c>
      <c r="L149" s="19">
        <f>K149-J149</f>
        <v>3.2711995261602169</v>
      </c>
    </row>
    <row r="150" spans="1:12" x14ac:dyDescent="0.25">
      <c r="A150" s="19" t="s">
        <v>189</v>
      </c>
      <c r="B150" s="19">
        <v>2205.29339655284</v>
      </c>
    </row>
    <row r="151" spans="1:12" x14ac:dyDescent="0.25">
      <c r="A151" s="19" t="s">
        <v>190</v>
      </c>
      <c r="B151" s="19">
        <v>2203.5715719336199</v>
      </c>
    </row>
    <row r="152" spans="1:12" x14ac:dyDescent="0.25">
      <c r="A152" s="19" t="s">
        <v>191</v>
      </c>
      <c r="B152" s="19">
        <v>2203.6332983205698</v>
      </c>
      <c r="E152" s="19">
        <f>AVERAGE(B150:B152)</f>
        <v>2204.1660889356767</v>
      </c>
      <c r="F152" s="19">
        <f>_xlfn.STDEV.S(B150:B152)</f>
        <v>0.9767647539185268</v>
      </c>
      <c r="G152" s="19">
        <f>2*F152</f>
        <v>1.9535295078370536</v>
      </c>
      <c r="H152" s="19">
        <f>F152/E152</f>
        <v>4.4314480602057361E-4</v>
      </c>
      <c r="I152" s="19">
        <f>H152</f>
        <v>4.4314480602057361E-4</v>
      </c>
      <c r="J152" s="19">
        <f>MIN(B150:B152)</f>
        <v>2203.5715719336199</v>
      </c>
      <c r="K152" s="19">
        <f>MAX(B150:B152)</f>
        <v>2205.29339655284</v>
      </c>
      <c r="L152" s="19">
        <f>K152-J152</f>
        <v>1.721824619220115</v>
      </c>
    </row>
    <row r="153" spans="1:12" x14ac:dyDescent="0.25">
      <c r="A153" s="19" t="s">
        <v>192</v>
      </c>
      <c r="B153" s="19">
        <v>2209.2654099239599</v>
      </c>
    </row>
    <row r="154" spans="1:12" x14ac:dyDescent="0.25">
      <c r="A154" s="19" t="s">
        <v>193</v>
      </c>
      <c r="B154" s="19">
        <v>2205.6468945710899</v>
      </c>
    </row>
    <row r="155" spans="1:12" x14ac:dyDescent="0.25">
      <c r="A155" s="19" t="s">
        <v>194</v>
      </c>
      <c r="B155" s="19">
        <v>2207.2129170868998</v>
      </c>
      <c r="E155" s="19">
        <f>AVERAGE(B153:B155)</f>
        <v>2207.37507386065</v>
      </c>
      <c r="F155" s="19">
        <f>_xlfn.STDEV.S(B153:B155)</f>
        <v>1.8146995492900964</v>
      </c>
      <c r="G155" s="19">
        <f>2*F155</f>
        <v>3.6293990985801927</v>
      </c>
      <c r="H155" s="19">
        <f>F155/E155</f>
        <v>8.2210747542610743E-4</v>
      </c>
      <c r="I155" s="19">
        <f>H155</f>
        <v>8.2210747542610743E-4</v>
      </c>
      <c r="J155" s="19">
        <f>MIN(B153:B155)</f>
        <v>2205.6468945710899</v>
      </c>
      <c r="K155" s="19">
        <f>MAX(B153:B155)</f>
        <v>2209.2654099239599</v>
      </c>
      <c r="L155" s="19">
        <f>K155-J155</f>
        <v>3.618515352869963</v>
      </c>
    </row>
    <row r="156" spans="1:12" x14ac:dyDescent="0.25">
      <c r="A156" s="19" t="s">
        <v>195</v>
      </c>
      <c r="B156" s="19">
        <v>2201.95312729751</v>
      </c>
    </row>
    <row r="157" spans="1:12" x14ac:dyDescent="0.25">
      <c r="A157" s="19" t="s">
        <v>196</v>
      </c>
      <c r="B157" s="19">
        <v>2201.7544015737499</v>
      </c>
    </row>
    <row r="158" spans="1:12" x14ac:dyDescent="0.25">
      <c r="A158" s="19" t="s">
        <v>197</v>
      </c>
      <c r="B158" s="19">
        <v>2206.7818967780599</v>
      </c>
      <c r="E158" s="19">
        <f>AVERAGE(B156:B158)</f>
        <v>2203.4964752164401</v>
      </c>
      <c r="F158" s="19">
        <f>_xlfn.STDEV.S(B156:B158)</f>
        <v>2.8469929937548435</v>
      </c>
      <c r="G158" s="19">
        <f>2*F158</f>
        <v>5.693985987509687</v>
      </c>
      <c r="H158" s="19">
        <f>F158/E158</f>
        <v>1.2920342854077838E-3</v>
      </c>
      <c r="I158" s="19">
        <f>H158</f>
        <v>1.2920342854077838E-3</v>
      </c>
      <c r="J158" s="19">
        <f>MIN(B156:B158)</f>
        <v>2201.7544015737499</v>
      </c>
      <c r="K158" s="19">
        <f>MAX(B156:B158)</f>
        <v>2206.7818967780599</v>
      </c>
      <c r="L158" s="19">
        <f>K158-J158</f>
        <v>5.0274952043100711</v>
      </c>
    </row>
    <row r="159" spans="1:12" x14ac:dyDescent="0.25">
      <c r="A159" s="19" t="s">
        <v>198</v>
      </c>
      <c r="B159" s="19">
        <v>2172.39686499658</v>
      </c>
    </row>
    <row r="160" spans="1:12" x14ac:dyDescent="0.25">
      <c r="A160" s="19" t="s">
        <v>199</v>
      </c>
      <c r="B160" s="19">
        <v>2167.4396622854201</v>
      </c>
    </row>
    <row r="161" spans="1:12" x14ac:dyDescent="0.25">
      <c r="A161" s="19" t="s">
        <v>200</v>
      </c>
      <c r="B161" s="19">
        <v>2171.8155899193498</v>
      </c>
      <c r="E161" s="19">
        <f>AVERAGE(B159:B161)</f>
        <v>2170.5507057337832</v>
      </c>
      <c r="F161" s="19">
        <f>_xlfn.STDEV.S(B159:B161)</f>
        <v>2.7098733701143436</v>
      </c>
      <c r="G161" s="19">
        <f>2*F161</f>
        <v>5.4197467402286872</v>
      </c>
      <c r="H161" s="19">
        <f>F161/E161</f>
        <v>1.2484727322683003E-3</v>
      </c>
      <c r="I161" s="19">
        <f>H161</f>
        <v>1.2484727322683003E-3</v>
      </c>
      <c r="J161" s="19">
        <f>MIN(B159:B161)</f>
        <v>2167.4396622854201</v>
      </c>
      <c r="K161" s="19">
        <f>MAX(B159:B161)</f>
        <v>2172.39686499658</v>
      </c>
      <c r="L161" s="19">
        <f>K161-J161</f>
        <v>4.95720271115988</v>
      </c>
    </row>
    <row r="162" spans="1:12" x14ac:dyDescent="0.25">
      <c r="A162" s="19" t="s">
        <v>201</v>
      </c>
      <c r="B162" s="19">
        <v>2234.9084845810298</v>
      </c>
    </row>
    <row r="163" spans="1:12" x14ac:dyDescent="0.25">
      <c r="A163" s="19" t="s">
        <v>202</v>
      </c>
      <c r="B163" s="19">
        <v>2233.8319039288199</v>
      </c>
    </row>
    <row r="164" spans="1:12" x14ac:dyDescent="0.25">
      <c r="A164" s="19" t="s">
        <v>203</v>
      </c>
      <c r="B164" s="19">
        <v>2236.8026426224601</v>
      </c>
      <c r="E164" s="19">
        <f>AVERAGE(B162:B164)</f>
        <v>2235.1810103774369</v>
      </c>
      <c r="F164" s="19">
        <f>_xlfn.STDEV.S(B162:B164)</f>
        <v>1.5040029350879451</v>
      </c>
      <c r="G164" s="19">
        <f>2*F164</f>
        <v>3.0080058701758903</v>
      </c>
      <c r="H164" s="19">
        <f>F164/E164</f>
        <v>6.7287746634621609E-4</v>
      </c>
      <c r="I164" s="19">
        <f>H164</f>
        <v>6.7287746634621609E-4</v>
      </c>
      <c r="J164" s="19">
        <f>MIN(B162:B164)</f>
        <v>2233.8319039288199</v>
      </c>
      <c r="K164" s="19">
        <f>MAX(B162:B164)</f>
        <v>2236.8026426224601</v>
      </c>
      <c r="L164" s="19">
        <f>K164-J164</f>
        <v>2.9707386936402145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1"/>
  <sheetViews>
    <sheetView zoomScale="80" zoomScaleNormal="80" workbookViewId="0">
      <pane ySplit="1" topLeftCell="A2" activePane="bottomLeft" state="frozen"/>
      <selection pane="bottomLeft" activeCell="A2" sqref="A2:XFD2"/>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10" t="s">
        <v>124</v>
      </c>
      <c r="B2" s="15">
        <v>2169.8228071172198</v>
      </c>
      <c r="C2" s="13">
        <f t="shared" ref="C2:C3" si="0">$L$4</f>
        <v>2212</v>
      </c>
      <c r="D2" s="16">
        <f t="shared" ref="D2:D41" si="1">B2-C2</f>
        <v>-42.177192882780218</v>
      </c>
      <c r="E2" s="9">
        <f t="shared" ref="E2:E41" si="2">D2^2</f>
        <v>1778.9155994712464</v>
      </c>
      <c r="F2" s="5"/>
      <c r="J2" s="8"/>
      <c r="K2" t="s">
        <v>59</v>
      </c>
      <c r="L2" s="11">
        <v>2403.7199999999998</v>
      </c>
      <c r="M2" s="12">
        <v>33.311999999999998</v>
      </c>
    </row>
    <row r="3" spans="1:13" x14ac:dyDescent="0.25">
      <c r="A3" s="9" t="s">
        <v>125</v>
      </c>
      <c r="B3" s="13">
        <v>2189.80487685566</v>
      </c>
      <c r="C3" s="13">
        <f t="shared" si="0"/>
        <v>2212</v>
      </c>
      <c r="D3" s="16">
        <f t="shared" si="1"/>
        <v>-22.195123144339959</v>
      </c>
      <c r="E3" s="9">
        <f t="shared" si="2"/>
        <v>492.6234913924153</v>
      </c>
      <c r="G3">
        <f>SQRT(SUM(E2:E23)/ROWS(E2:E23))</f>
        <v>24.728486893619685</v>
      </c>
      <c r="H3" t="s">
        <v>30</v>
      </c>
      <c r="K3" t="s">
        <v>60</v>
      </c>
      <c r="L3" s="11">
        <v>2238.04</v>
      </c>
      <c r="M3" s="12">
        <v>33.661000000000001</v>
      </c>
    </row>
    <row r="4" spans="1:13" x14ac:dyDescent="0.25">
      <c r="A4" s="9" t="s">
        <v>126</v>
      </c>
      <c r="B4" s="13">
        <v>2207.0935931732902</v>
      </c>
      <c r="C4" s="13">
        <f>$L$4</f>
        <v>2212</v>
      </c>
      <c r="D4" s="16">
        <f t="shared" si="1"/>
        <v>-4.9064068267098264</v>
      </c>
      <c r="E4" s="9">
        <f t="shared" si="2"/>
        <v>24.072827949184788</v>
      </c>
      <c r="G4">
        <v>0.53</v>
      </c>
      <c r="H4" t="s">
        <v>29</v>
      </c>
      <c r="K4" t="s">
        <v>61</v>
      </c>
      <c r="L4" s="11">
        <v>2212</v>
      </c>
      <c r="M4" s="12">
        <v>33.524999999999999</v>
      </c>
    </row>
    <row r="5" spans="1:13" x14ac:dyDescent="0.25">
      <c r="A5" s="9" t="s">
        <v>127</v>
      </c>
      <c r="B5" s="13">
        <v>2203.97882559344</v>
      </c>
      <c r="C5" s="13">
        <f>$L$4</f>
        <v>2212</v>
      </c>
      <c r="D5" s="16">
        <f t="shared" si="1"/>
        <v>-8.0211744065600215</v>
      </c>
      <c r="E5" s="9">
        <f t="shared" si="2"/>
        <v>64.339238860453506</v>
      </c>
      <c r="G5">
        <f>SQRT(G3^2+G4^2)</f>
        <v>24.734165925858921</v>
      </c>
      <c r="H5" t="s">
        <v>32</v>
      </c>
      <c r="I5" t="s">
        <v>28</v>
      </c>
      <c r="K5" t="s">
        <v>146</v>
      </c>
      <c r="L5" s="11">
        <v>2144.1720766939966</v>
      </c>
      <c r="M5" s="12">
        <v>27.53</v>
      </c>
    </row>
    <row r="6" spans="1:13" x14ac:dyDescent="0.25">
      <c r="A6" t="s">
        <v>133</v>
      </c>
      <c r="B6" s="11">
        <v>2158.5898411945</v>
      </c>
      <c r="C6" s="11">
        <f>$L$5</f>
        <v>2144.1720766939966</v>
      </c>
      <c r="D6" s="36">
        <f t="shared" si="1"/>
        <v>14.417764500503381</v>
      </c>
      <c r="E6" s="37">
        <f t="shared" si="2"/>
        <v>207.8719331919755</v>
      </c>
      <c r="G6" t="s">
        <v>152</v>
      </c>
      <c r="H6" t="s">
        <v>31</v>
      </c>
      <c r="I6" t="s">
        <v>33</v>
      </c>
    </row>
    <row r="7" spans="1:13" x14ac:dyDescent="0.25">
      <c r="A7" t="s">
        <v>136</v>
      </c>
      <c r="B7" s="11">
        <v>2223.7491846081298</v>
      </c>
      <c r="C7" s="11">
        <f>$L$4</f>
        <v>2212</v>
      </c>
      <c r="D7" s="36">
        <f t="shared" si="1"/>
        <v>11.749184608129781</v>
      </c>
      <c r="E7" s="37">
        <f t="shared" si="2"/>
        <v>138.04333895591375</v>
      </c>
    </row>
    <row r="8" spans="1:13" x14ac:dyDescent="0.25">
      <c r="A8" t="s">
        <v>137</v>
      </c>
      <c r="B8" s="11">
        <v>2228.0349779010799</v>
      </c>
      <c r="C8" s="11">
        <f>$L$4</f>
        <v>2212</v>
      </c>
      <c r="D8" s="36">
        <f t="shared" si="1"/>
        <v>16.034977901079856</v>
      </c>
      <c r="E8" s="37">
        <f t="shared" si="2"/>
        <v>257.12051628811935</v>
      </c>
    </row>
    <row r="9" spans="1:13" x14ac:dyDescent="0.25">
      <c r="A9" t="s">
        <v>134</v>
      </c>
      <c r="B9" s="11">
        <v>2157.74591479522</v>
      </c>
      <c r="C9" s="11">
        <f t="shared" ref="C9:C12" si="3">$L$5</f>
        <v>2144.1720766939966</v>
      </c>
      <c r="D9" s="36">
        <f t="shared" si="1"/>
        <v>13.573838101223373</v>
      </c>
      <c r="E9" s="37">
        <f t="shared" si="2"/>
        <v>184.24908079822336</v>
      </c>
    </row>
    <row r="10" spans="1:13" x14ac:dyDescent="0.25">
      <c r="A10" t="s">
        <v>135</v>
      </c>
      <c r="B10" s="11">
        <v>2174.6168095703702</v>
      </c>
      <c r="C10" s="11">
        <f t="shared" si="3"/>
        <v>2144.1720766939966</v>
      </c>
      <c r="D10" s="36">
        <f t="shared" si="1"/>
        <v>30.444732876373564</v>
      </c>
      <c r="E10" s="37">
        <f t="shared" si="2"/>
        <v>926.88175991374135</v>
      </c>
    </row>
    <row r="11" spans="1:13" x14ac:dyDescent="0.25">
      <c r="A11" s="9" t="s">
        <v>139</v>
      </c>
      <c r="B11" s="13">
        <v>2166.2381517006802</v>
      </c>
      <c r="C11" s="13">
        <f t="shared" si="3"/>
        <v>2144.1720766939966</v>
      </c>
      <c r="D11" s="16">
        <f t="shared" si="1"/>
        <v>22.066075006683604</v>
      </c>
      <c r="E11" s="9">
        <f t="shared" si="2"/>
        <v>486.91166620058681</v>
      </c>
    </row>
    <row r="12" spans="1:13" x14ac:dyDescent="0.25">
      <c r="A12" s="9" t="s">
        <v>140</v>
      </c>
      <c r="B12" s="13">
        <v>2173.7653715220299</v>
      </c>
      <c r="C12" s="13">
        <f t="shared" si="3"/>
        <v>2144.1720766939966</v>
      </c>
      <c r="D12" s="16">
        <f t="shared" si="1"/>
        <v>29.593294828033322</v>
      </c>
      <c r="E12" s="9">
        <f t="shared" si="2"/>
        <v>875.76309877890378</v>
      </c>
    </row>
    <row r="13" spans="1:13" x14ac:dyDescent="0.25">
      <c r="A13" s="9" t="s">
        <v>138</v>
      </c>
      <c r="B13" s="13">
        <v>2229.41350575465</v>
      </c>
      <c r="C13" s="13">
        <f>$L$4</f>
        <v>2212</v>
      </c>
      <c r="D13" s="16">
        <f t="shared" si="1"/>
        <v>17.413505754650032</v>
      </c>
      <c r="E13" s="9">
        <f t="shared" si="2"/>
        <v>303.23018266722977</v>
      </c>
    </row>
    <row r="14" spans="1:13" x14ac:dyDescent="0.25">
      <c r="A14" s="9" t="s">
        <v>141</v>
      </c>
      <c r="B14" s="13">
        <v>2192.0776138154802</v>
      </c>
      <c r="C14" s="13">
        <f t="shared" ref="C14:C20" si="4">$L$5</f>
        <v>2144.1720766939966</v>
      </c>
      <c r="D14" s="16">
        <f t="shared" si="1"/>
        <v>47.905537121483576</v>
      </c>
      <c r="E14" s="9">
        <f t="shared" si="2"/>
        <v>2294.9404868978409</v>
      </c>
    </row>
    <row r="15" spans="1:13" x14ac:dyDescent="0.25">
      <c r="A15" t="s">
        <v>162</v>
      </c>
      <c r="B15" s="11">
        <v>2156.3511491220902</v>
      </c>
      <c r="C15" s="11">
        <f t="shared" si="4"/>
        <v>2144.1720766939966</v>
      </c>
      <c r="D15" s="36">
        <f t="shared" si="1"/>
        <v>12.179072428093605</v>
      </c>
      <c r="E15" s="37">
        <f t="shared" si="2"/>
        <v>148.32980520874986</v>
      </c>
    </row>
    <row r="16" spans="1:13" x14ac:dyDescent="0.25">
      <c r="A16" t="s">
        <v>163</v>
      </c>
      <c r="B16" s="11">
        <v>2167.2565757031798</v>
      </c>
      <c r="C16" s="11">
        <f t="shared" si="4"/>
        <v>2144.1720766939966</v>
      </c>
      <c r="D16" s="36">
        <f t="shared" si="1"/>
        <v>23.084499009183219</v>
      </c>
      <c r="E16" s="37">
        <f t="shared" si="2"/>
        <v>532.89409450498101</v>
      </c>
    </row>
    <row r="17" spans="1:10" x14ac:dyDescent="0.25">
      <c r="A17" t="s">
        <v>164</v>
      </c>
      <c r="B17" s="11">
        <v>2161.00065386292</v>
      </c>
      <c r="C17" s="11">
        <f t="shared" si="4"/>
        <v>2144.1720766939966</v>
      </c>
      <c r="D17" s="36">
        <f t="shared" si="1"/>
        <v>16.828577168923402</v>
      </c>
      <c r="E17" s="37">
        <f t="shared" si="2"/>
        <v>283.20100953040998</v>
      </c>
    </row>
    <row r="18" spans="1:10" x14ac:dyDescent="0.25">
      <c r="A18" t="s">
        <v>165</v>
      </c>
      <c r="B18" s="11">
        <v>2173.0418402661999</v>
      </c>
      <c r="C18" s="11">
        <f t="shared" si="4"/>
        <v>2144.1720766939966</v>
      </c>
      <c r="D18" s="36">
        <f t="shared" si="1"/>
        <v>28.869763572203283</v>
      </c>
      <c r="E18" s="37">
        <f t="shared" si="2"/>
        <v>833.46324871491561</v>
      </c>
    </row>
    <row r="19" spans="1:10" x14ac:dyDescent="0.25">
      <c r="A19" t="s">
        <v>166</v>
      </c>
      <c r="B19" s="11">
        <v>2182.96053312513</v>
      </c>
      <c r="C19" s="11">
        <f t="shared" si="4"/>
        <v>2144.1720766939966</v>
      </c>
      <c r="D19" s="36">
        <f t="shared" si="1"/>
        <v>38.788456431133454</v>
      </c>
      <c r="E19" s="37">
        <f t="shared" si="2"/>
        <v>1504.5443523099382</v>
      </c>
      <c r="F19" s="6" t="s">
        <v>47</v>
      </c>
      <c r="J19" s="6" t="s">
        <v>47</v>
      </c>
    </row>
    <row r="20" spans="1:10" ht="30" x14ac:dyDescent="0.25">
      <c r="A20" t="s">
        <v>167</v>
      </c>
      <c r="B20" s="11">
        <v>2181.0465259029402</v>
      </c>
      <c r="C20" s="11">
        <f t="shared" si="4"/>
        <v>2144.1720766939966</v>
      </c>
      <c r="D20" s="36">
        <f t="shared" si="1"/>
        <v>36.874449208943588</v>
      </c>
      <c r="E20" s="37">
        <f t="shared" si="2"/>
        <v>1359.7250044629604</v>
      </c>
      <c r="F20" s="7" t="s">
        <v>38</v>
      </c>
      <c r="J20" s="6" t="s">
        <v>39</v>
      </c>
    </row>
    <row r="21" spans="1:10" x14ac:dyDescent="0.25">
      <c r="A21" t="s">
        <v>168</v>
      </c>
      <c r="B21" s="11">
        <v>2232.7275708530301</v>
      </c>
      <c r="C21" s="11">
        <f t="shared" ref="C21:C23" si="5">$L$4</f>
        <v>2212</v>
      </c>
      <c r="D21" s="36">
        <f t="shared" si="1"/>
        <v>20.727570853030102</v>
      </c>
      <c r="E21" s="37">
        <f t="shared" si="2"/>
        <v>429.63219346738299</v>
      </c>
    </row>
    <row r="22" spans="1:10" x14ac:dyDescent="0.25">
      <c r="A22" t="s">
        <v>169</v>
      </c>
      <c r="B22" s="11">
        <v>2225.3939498013601</v>
      </c>
      <c r="C22" s="11">
        <f t="shared" si="5"/>
        <v>2212</v>
      </c>
      <c r="D22" s="36">
        <f t="shared" si="1"/>
        <v>13.393949801360122</v>
      </c>
      <c r="E22" s="37">
        <f t="shared" si="2"/>
        <v>179.39789128135487</v>
      </c>
    </row>
    <row r="23" spans="1:10" x14ac:dyDescent="0.25">
      <c r="A23" t="s">
        <v>170</v>
      </c>
      <c r="B23" s="11">
        <v>2224.1163768597598</v>
      </c>
      <c r="C23" s="11">
        <f t="shared" si="5"/>
        <v>2212</v>
      </c>
      <c r="D23" s="36">
        <f t="shared" si="1"/>
        <v>12.116376859759839</v>
      </c>
      <c r="E23" s="37">
        <f t="shared" si="2"/>
        <v>146.80658820772371</v>
      </c>
    </row>
    <row r="24" spans="1:10" x14ac:dyDescent="0.25">
      <c r="A24" s="9" t="s">
        <v>171</v>
      </c>
      <c r="B24" s="13">
        <v>2172.5331075479398</v>
      </c>
      <c r="C24" s="13">
        <f t="shared" ref="C24:C29" si="6">$L$5</f>
        <v>2144.1720766939966</v>
      </c>
      <c r="D24" s="16">
        <f t="shared" si="1"/>
        <v>28.361030853943248</v>
      </c>
      <c r="E24" s="9">
        <f t="shared" si="2"/>
        <v>804.34807109832093</v>
      </c>
    </row>
    <row r="25" spans="1:10" x14ac:dyDescent="0.25">
      <c r="A25" s="9" t="s">
        <v>172</v>
      </c>
      <c r="B25" s="13">
        <v>2169.1762594246602</v>
      </c>
      <c r="C25" s="13">
        <f t="shared" si="6"/>
        <v>2144.1720766939966</v>
      </c>
      <c r="D25" s="16">
        <f t="shared" si="1"/>
        <v>25.004182730663615</v>
      </c>
      <c r="E25" s="9">
        <f t="shared" si="2"/>
        <v>625.20915402841661</v>
      </c>
    </row>
    <row r="26" spans="1:10" x14ac:dyDescent="0.25">
      <c r="A26" s="9" t="s">
        <v>173</v>
      </c>
      <c r="B26" s="13">
        <v>2166.36111516346</v>
      </c>
      <c r="C26" s="13">
        <f t="shared" si="6"/>
        <v>2144.1720766939966</v>
      </c>
      <c r="D26" s="16">
        <f t="shared" si="1"/>
        <v>22.189038469463412</v>
      </c>
      <c r="E26" s="9">
        <f t="shared" si="2"/>
        <v>492.3534281993272</v>
      </c>
    </row>
    <row r="27" spans="1:10" x14ac:dyDescent="0.25">
      <c r="A27" s="9" t="s">
        <v>180</v>
      </c>
      <c r="B27" s="13">
        <v>2170.5505854027001</v>
      </c>
      <c r="C27" s="13">
        <f t="shared" si="6"/>
        <v>2144.1720766939966</v>
      </c>
      <c r="D27" s="16">
        <f t="shared" si="1"/>
        <v>26.378508708703521</v>
      </c>
      <c r="E27" s="9">
        <f t="shared" si="2"/>
        <v>695.82572169514754</v>
      </c>
    </row>
    <row r="28" spans="1:10" x14ac:dyDescent="0.25">
      <c r="A28" s="9" t="s">
        <v>181</v>
      </c>
      <c r="B28" s="13">
        <v>2168.9045087064201</v>
      </c>
      <c r="C28" s="13">
        <f t="shared" si="6"/>
        <v>2144.1720766939966</v>
      </c>
      <c r="D28" s="16">
        <f t="shared" si="1"/>
        <v>24.732432012423487</v>
      </c>
      <c r="E28" s="9">
        <f t="shared" si="2"/>
        <v>611.69319324915011</v>
      </c>
    </row>
    <row r="29" spans="1:10" x14ac:dyDescent="0.25">
      <c r="A29" s="9" t="s">
        <v>182</v>
      </c>
      <c r="B29" s="13">
        <v>2162.9155700415799</v>
      </c>
      <c r="C29" s="13">
        <f t="shared" si="6"/>
        <v>2144.1720766939966</v>
      </c>
      <c r="D29" s="16">
        <f t="shared" si="1"/>
        <v>18.743493347583353</v>
      </c>
      <c r="E29" s="9">
        <f t="shared" si="2"/>
        <v>351.31854287090141</v>
      </c>
    </row>
    <row r="30" spans="1:10" x14ac:dyDescent="0.25">
      <c r="A30" s="9" t="s">
        <v>183</v>
      </c>
      <c r="B30" s="13">
        <v>2231.5014063103699</v>
      </c>
      <c r="C30" s="13">
        <f t="shared" ref="C30:C32" si="7">$L$4</f>
        <v>2212</v>
      </c>
      <c r="D30" s="16">
        <f t="shared" si="1"/>
        <v>19.50140631036993</v>
      </c>
      <c r="E30" s="9">
        <f t="shared" si="2"/>
        <v>380.30484808213612</v>
      </c>
    </row>
    <row r="31" spans="1:10" x14ac:dyDescent="0.25">
      <c r="A31" s="9" t="s">
        <v>184</v>
      </c>
      <c r="B31" s="13">
        <v>2237.2212986335899</v>
      </c>
      <c r="C31" s="13">
        <f t="shared" si="7"/>
        <v>2212</v>
      </c>
      <c r="D31" s="16">
        <f t="shared" si="1"/>
        <v>25.221298633589868</v>
      </c>
      <c r="E31" s="9">
        <f t="shared" si="2"/>
        <v>636.11390476472218</v>
      </c>
      <c r="F31" s="7"/>
    </row>
    <row r="32" spans="1:10" x14ac:dyDescent="0.25">
      <c r="A32" s="9" t="s">
        <v>185</v>
      </c>
      <c r="B32" s="13">
        <v>2231.3102032289598</v>
      </c>
      <c r="C32" s="13">
        <f t="shared" si="7"/>
        <v>2212</v>
      </c>
      <c r="D32" s="16">
        <f t="shared" si="1"/>
        <v>19.310203228959836</v>
      </c>
      <c r="E32" s="9">
        <f t="shared" si="2"/>
        <v>372.88394874373085</v>
      </c>
    </row>
    <row r="33" spans="1:5" x14ac:dyDescent="0.25">
      <c r="A33" t="s">
        <v>186</v>
      </c>
      <c r="B33" s="11">
        <v>2171.6037363503101</v>
      </c>
      <c r="C33" s="11">
        <f t="shared" ref="C33:C38" si="8">$L$5</f>
        <v>2144.1720766939966</v>
      </c>
      <c r="D33" s="36">
        <f t="shared" si="1"/>
        <v>27.431659656313514</v>
      </c>
      <c r="E33" s="37">
        <f t="shared" si="2"/>
        <v>752.49595149981849</v>
      </c>
    </row>
    <row r="34" spans="1:5" x14ac:dyDescent="0.25">
      <c r="A34" t="s">
        <v>187</v>
      </c>
      <c r="B34" s="11">
        <v>2168.3325368241499</v>
      </c>
      <c r="C34" s="11">
        <f t="shared" si="8"/>
        <v>2144.1720766939966</v>
      </c>
      <c r="D34" s="36">
        <f t="shared" si="1"/>
        <v>24.160460130153297</v>
      </c>
      <c r="E34" s="37">
        <f t="shared" si="2"/>
        <v>583.72783370072705</v>
      </c>
    </row>
    <row r="35" spans="1:5" x14ac:dyDescent="0.25">
      <c r="A35" t="s">
        <v>188</v>
      </c>
      <c r="B35" s="11">
        <v>2169.6806683425698</v>
      </c>
      <c r="C35" s="11">
        <f t="shared" si="8"/>
        <v>2144.1720766939966</v>
      </c>
      <c r="D35" s="36">
        <f t="shared" si="1"/>
        <v>25.508591648573201</v>
      </c>
      <c r="E35" s="37">
        <f t="shared" si="2"/>
        <v>650.68824789365851</v>
      </c>
    </row>
    <row r="36" spans="1:5" x14ac:dyDescent="0.25">
      <c r="A36" t="s">
        <v>198</v>
      </c>
      <c r="B36" s="11">
        <v>2172.39686499658</v>
      </c>
      <c r="C36" s="11">
        <f t="shared" si="8"/>
        <v>2144.1720766939966</v>
      </c>
      <c r="D36" s="36">
        <f t="shared" si="1"/>
        <v>28.22478830258342</v>
      </c>
      <c r="E36" s="37">
        <f t="shared" si="2"/>
        <v>796.63867472564982</v>
      </c>
    </row>
    <row r="37" spans="1:5" x14ac:dyDescent="0.25">
      <c r="A37" t="s">
        <v>199</v>
      </c>
      <c r="B37" s="11">
        <v>2167.4396622854201</v>
      </c>
      <c r="C37" s="11">
        <f t="shared" si="8"/>
        <v>2144.1720766939966</v>
      </c>
      <c r="D37" s="36">
        <f t="shared" si="1"/>
        <v>23.26758559142354</v>
      </c>
      <c r="E37" s="37">
        <f t="shared" si="2"/>
        <v>541.38053925422037</v>
      </c>
    </row>
    <row r="38" spans="1:5" x14ac:dyDescent="0.25">
      <c r="A38" t="s">
        <v>200</v>
      </c>
      <c r="B38" s="11">
        <v>2171.8155899193498</v>
      </c>
      <c r="C38" s="11">
        <f t="shared" si="8"/>
        <v>2144.1720766939966</v>
      </c>
      <c r="D38" s="36">
        <f t="shared" si="1"/>
        <v>27.643513225353217</v>
      </c>
      <c r="E38" s="37">
        <f t="shared" si="2"/>
        <v>764.16382344027829</v>
      </c>
    </row>
    <row r="39" spans="1:5" x14ac:dyDescent="0.25">
      <c r="A39" t="s">
        <v>201</v>
      </c>
      <c r="B39" s="11">
        <v>2234.9084845810298</v>
      </c>
      <c r="C39" s="11">
        <f t="shared" ref="C39:C41" si="9">$L$4</f>
        <v>2212</v>
      </c>
      <c r="D39" s="36">
        <f t="shared" si="1"/>
        <v>22.908484581029825</v>
      </c>
      <c r="E39" s="37">
        <f t="shared" si="2"/>
        <v>524.79866579928125</v>
      </c>
    </row>
    <row r="40" spans="1:5" x14ac:dyDescent="0.25">
      <c r="A40" t="s">
        <v>202</v>
      </c>
      <c r="B40" s="11">
        <v>2233.8319039288199</v>
      </c>
      <c r="C40" s="11">
        <f t="shared" si="9"/>
        <v>2212</v>
      </c>
      <c r="D40" s="36">
        <f t="shared" si="1"/>
        <v>21.831903928819884</v>
      </c>
      <c r="E40" s="37">
        <f t="shared" si="2"/>
        <v>476.6320291572211</v>
      </c>
    </row>
    <row r="41" spans="1:5" x14ac:dyDescent="0.25">
      <c r="A41" t="s">
        <v>203</v>
      </c>
      <c r="B41" s="11">
        <v>2236.8026426224601</v>
      </c>
      <c r="C41" s="11">
        <f t="shared" si="9"/>
        <v>2212</v>
      </c>
      <c r="D41" s="36">
        <f t="shared" si="1"/>
        <v>24.802642622460098</v>
      </c>
      <c r="E41" s="37">
        <f t="shared" si="2"/>
        <v>615.17108105747434</v>
      </c>
    </row>
  </sheetData>
  <pageMargins left="0.7" right="0.7" top="0.75" bottom="0.75" header="0.3" footer="0.3"/>
  <pageSetup orientation="portrait" r:id="rId1"/>
  <ignoredErrors>
    <ignoredError sqref="C6 C13"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6"/>
  <sheetViews>
    <sheetView tabSelected="1" zoomScale="80" zoomScaleNormal="80" workbookViewId="0">
      <selection activeCell="F9" sqref="F9"/>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14.7109375" style="39" customWidth="1"/>
    <col min="7" max="7" width="70.140625" style="6" customWidth="1"/>
    <col min="8" max="8" width="14.7109375" bestFit="1" customWidth="1"/>
    <col min="9" max="9" width="12.28515625" bestFit="1" customWidth="1"/>
    <col min="10" max="10" width="21.85546875" bestFit="1" customWidth="1"/>
    <col min="11" max="11" width="9.7109375" customWidth="1"/>
    <col min="12" max="12" width="103" style="6" customWidth="1"/>
    <col min="13" max="13" width="14.7109375" bestFit="1" customWidth="1"/>
    <col min="14" max="14" width="12.28515625" style="11" customWidth="1"/>
    <col min="15" max="15" width="14.7109375" customWidth="1"/>
    <col min="16" max="16" width="12.7109375" style="12" customWidth="1"/>
    <col min="17" max="17" width="59.42578125" bestFit="1" customWidth="1"/>
  </cols>
  <sheetData>
    <row r="1" spans="1:16" x14ac:dyDescent="0.25">
      <c r="A1" s="18" t="s">
        <v>46</v>
      </c>
      <c r="B1" s="25" t="s">
        <v>143</v>
      </c>
      <c r="C1" s="26" t="s">
        <v>34</v>
      </c>
      <c r="D1" s="20" t="s">
        <v>36</v>
      </c>
      <c r="E1" s="20" t="s">
        <v>35</v>
      </c>
      <c r="F1" s="39" t="s">
        <v>206</v>
      </c>
      <c r="G1" s="5"/>
      <c r="H1" t="s">
        <v>149</v>
      </c>
      <c r="L1" s="8"/>
      <c r="M1" t="s">
        <v>58</v>
      </c>
      <c r="N1" s="11" t="s">
        <v>62</v>
      </c>
      <c r="O1" t="s">
        <v>205</v>
      </c>
      <c r="P1" s="12" t="s">
        <v>63</v>
      </c>
    </row>
    <row r="2" spans="1:16" x14ac:dyDescent="0.25">
      <c r="A2" s="23" t="s">
        <v>124</v>
      </c>
      <c r="B2" s="27">
        <v>2169.8228071172198</v>
      </c>
      <c r="C2" s="22">
        <f>$N$4</f>
        <v>2212</v>
      </c>
      <c r="D2" s="24">
        <f>B2-C2</f>
        <v>-42.177192882780218</v>
      </c>
      <c r="E2" s="22">
        <f t="shared" ref="E2:E17" si="0">D2^2</f>
        <v>1778.9155994712464</v>
      </c>
      <c r="F2" s="40"/>
      <c r="G2" s="5"/>
      <c r="L2" s="8"/>
      <c r="M2" t="s">
        <v>59</v>
      </c>
      <c r="N2" s="11">
        <v>2403.7199999999998</v>
      </c>
      <c r="P2" s="12">
        <v>33.311999999999998</v>
      </c>
    </row>
    <row r="3" spans="1:16" x14ac:dyDescent="0.25">
      <c r="A3" s="21" t="s">
        <v>125</v>
      </c>
      <c r="B3" s="22">
        <v>2189.80487685566</v>
      </c>
      <c r="C3" s="22">
        <f>$N$4</f>
        <v>2212</v>
      </c>
      <c r="D3" s="22">
        <f t="shared" ref="D3:D17" si="1">B3-C3</f>
        <v>-22.195123144339959</v>
      </c>
      <c r="E3" s="22">
        <f t="shared" si="0"/>
        <v>492.6234913924153</v>
      </c>
      <c r="F3" s="40"/>
      <c r="H3">
        <f>SQRT(SUM(E2:E17)/ROWS(E2:E17))</f>
        <v>20.645953517193131</v>
      </c>
      <c r="I3" t="s">
        <v>30</v>
      </c>
      <c r="M3" t="s">
        <v>60</v>
      </c>
      <c r="N3" s="11">
        <v>2238.04</v>
      </c>
      <c r="P3" s="12">
        <v>33.661000000000001</v>
      </c>
    </row>
    <row r="4" spans="1:16" x14ac:dyDescent="0.25">
      <c r="A4" s="21" t="s">
        <v>126</v>
      </c>
      <c r="B4" s="22">
        <v>2207.0935931732902</v>
      </c>
      <c r="C4" s="22">
        <f>$N$4</f>
        <v>2212</v>
      </c>
      <c r="D4" s="22">
        <f t="shared" si="1"/>
        <v>-4.9064068267098264</v>
      </c>
      <c r="E4" s="22">
        <f t="shared" si="0"/>
        <v>24.072827949184788</v>
      </c>
      <c r="F4" s="40"/>
      <c r="H4">
        <f>$O$4</f>
        <v>0.53</v>
      </c>
      <c r="I4" t="s">
        <v>29</v>
      </c>
      <c r="M4" t="s">
        <v>61</v>
      </c>
      <c r="N4" s="11">
        <v>2212</v>
      </c>
      <c r="O4">
        <v>0.53</v>
      </c>
      <c r="P4" s="12">
        <v>33.524999999999999</v>
      </c>
    </row>
    <row r="5" spans="1:16" x14ac:dyDescent="0.25">
      <c r="A5" s="21" t="s">
        <v>127</v>
      </c>
      <c r="B5" s="22">
        <v>2203.97882559344</v>
      </c>
      <c r="C5" s="22">
        <f>$N$4</f>
        <v>2212</v>
      </c>
      <c r="D5" s="22">
        <f t="shared" si="1"/>
        <v>-8.0211744065600215</v>
      </c>
      <c r="E5" s="22">
        <f t="shared" si="0"/>
        <v>64.339238860453506</v>
      </c>
      <c r="F5" s="40">
        <f>AVERAGE(D4:D5)</f>
        <v>-6.4637906166349239</v>
      </c>
      <c r="H5">
        <f>SQRT(H3^2+H4^2)</f>
        <v>20.652755182640874</v>
      </c>
      <c r="I5" t="s">
        <v>32</v>
      </c>
      <c r="J5" t="s">
        <v>28</v>
      </c>
      <c r="M5" t="s">
        <v>146</v>
      </c>
      <c r="N5" s="11">
        <v>2144.1720766939966</v>
      </c>
      <c r="P5" s="12">
        <v>27.53</v>
      </c>
    </row>
    <row r="6" spans="1:16" x14ac:dyDescent="0.25">
      <c r="A6" s="19" t="s">
        <v>136</v>
      </c>
      <c r="B6" s="26">
        <v>2223.7491846081298</v>
      </c>
      <c r="C6" s="26">
        <f>$N$4</f>
        <v>2212</v>
      </c>
      <c r="D6" s="20">
        <f t="shared" si="1"/>
        <v>11.749184608129781</v>
      </c>
      <c r="E6" s="20">
        <f t="shared" si="0"/>
        <v>138.04333895591375</v>
      </c>
      <c r="H6">
        <f>H5/N4</f>
        <v>9.3366885997472303E-3</v>
      </c>
      <c r="I6" t="s">
        <v>31</v>
      </c>
      <c r="J6" t="s">
        <v>33</v>
      </c>
    </row>
    <row r="7" spans="1:16" x14ac:dyDescent="0.25">
      <c r="A7" s="19" t="s">
        <v>137</v>
      </c>
      <c r="B7" s="26">
        <v>2228.0349779010799</v>
      </c>
      <c r="C7" s="26">
        <f>$N$4</f>
        <v>2212</v>
      </c>
      <c r="D7" s="20">
        <f t="shared" si="1"/>
        <v>16.034977901079856</v>
      </c>
      <c r="E7" s="20">
        <f t="shared" si="0"/>
        <v>257.12051628811935</v>
      </c>
      <c r="F7" s="39">
        <f>AVERAGE(B6:B7)</f>
        <v>2225.8920812546048</v>
      </c>
    </row>
    <row r="8" spans="1:16" x14ac:dyDescent="0.25">
      <c r="A8" s="21" t="s">
        <v>138</v>
      </c>
      <c r="B8" s="22">
        <v>2229.41350575465</v>
      </c>
      <c r="C8" s="22">
        <f>$N$4</f>
        <v>2212</v>
      </c>
      <c r="D8" s="22">
        <f t="shared" si="1"/>
        <v>17.413505754650032</v>
      </c>
      <c r="E8" s="22">
        <f t="shared" si="0"/>
        <v>303.23018266722977</v>
      </c>
      <c r="F8" s="42">
        <f>B8</f>
        <v>2229.41350575465</v>
      </c>
    </row>
    <row r="9" spans="1:16" x14ac:dyDescent="0.25">
      <c r="A9" s="19" t="s">
        <v>168</v>
      </c>
      <c r="B9" s="26">
        <v>2232.7275708530301</v>
      </c>
      <c r="C9" s="38">
        <f>$N$4</f>
        <v>2212</v>
      </c>
      <c r="D9" s="38">
        <f t="shared" si="1"/>
        <v>20.727570853030102</v>
      </c>
      <c r="E9" s="38">
        <f t="shared" si="0"/>
        <v>429.63219346738299</v>
      </c>
      <c r="F9" s="41"/>
    </row>
    <row r="10" spans="1:16" x14ac:dyDescent="0.25">
      <c r="A10" s="19" t="s">
        <v>169</v>
      </c>
      <c r="B10" s="26">
        <v>2225.3939498013601</v>
      </c>
      <c r="C10" s="38">
        <f>$N$4</f>
        <v>2212</v>
      </c>
      <c r="D10" s="38">
        <f t="shared" si="1"/>
        <v>13.393949801360122</v>
      </c>
      <c r="E10" s="38">
        <f t="shared" si="0"/>
        <v>179.39789128135487</v>
      </c>
      <c r="F10" s="41"/>
    </row>
    <row r="11" spans="1:16" x14ac:dyDescent="0.25">
      <c r="A11" s="19" t="s">
        <v>170</v>
      </c>
      <c r="B11" s="26">
        <v>2224.1163768597598</v>
      </c>
      <c r="C11" s="38">
        <f>$N$4</f>
        <v>2212</v>
      </c>
      <c r="D11" s="38">
        <f t="shared" si="1"/>
        <v>12.116376859759839</v>
      </c>
      <c r="E11" s="38">
        <f t="shared" si="0"/>
        <v>146.80658820772371</v>
      </c>
      <c r="F11" s="41">
        <f>AVERAGE(B9:B11)</f>
        <v>2227.4126325047168</v>
      </c>
    </row>
    <row r="12" spans="1:16" x14ac:dyDescent="0.25">
      <c r="A12" s="21" t="s">
        <v>183</v>
      </c>
      <c r="B12" s="22">
        <v>2231.5014063103699</v>
      </c>
      <c r="C12" s="22">
        <f>$N$4</f>
        <v>2212</v>
      </c>
      <c r="D12" s="22">
        <f t="shared" si="1"/>
        <v>19.50140631036993</v>
      </c>
      <c r="E12" s="22">
        <f t="shared" si="0"/>
        <v>380.30484808213612</v>
      </c>
      <c r="F12" s="40"/>
    </row>
    <row r="13" spans="1:16" x14ac:dyDescent="0.25">
      <c r="A13" s="21" t="s">
        <v>184</v>
      </c>
      <c r="B13" s="22">
        <v>2237.2212986335899</v>
      </c>
      <c r="C13" s="22">
        <f>$N$4</f>
        <v>2212</v>
      </c>
      <c r="D13" s="22">
        <f t="shared" si="1"/>
        <v>25.221298633589868</v>
      </c>
      <c r="E13" s="22">
        <f t="shared" si="0"/>
        <v>636.11390476472218</v>
      </c>
      <c r="F13" s="40"/>
    </row>
    <row r="14" spans="1:16" x14ac:dyDescent="0.25">
      <c r="A14" s="21" t="s">
        <v>185</v>
      </c>
      <c r="B14" s="22">
        <v>2231.3102032289598</v>
      </c>
      <c r="C14" s="22">
        <f>$N$4</f>
        <v>2212</v>
      </c>
      <c r="D14" s="22">
        <f t="shared" si="1"/>
        <v>19.310203228959836</v>
      </c>
      <c r="E14" s="22">
        <f t="shared" si="0"/>
        <v>372.88394874373085</v>
      </c>
      <c r="F14" s="40">
        <f>AVERAGE(B12:B14)</f>
        <v>2233.3443027243065</v>
      </c>
    </row>
    <row r="15" spans="1:16" x14ac:dyDescent="0.25">
      <c r="A15" s="19" t="s">
        <v>201</v>
      </c>
      <c r="B15" s="26">
        <v>2234.9084845810298</v>
      </c>
      <c r="C15" s="38">
        <f>$N$4</f>
        <v>2212</v>
      </c>
      <c r="D15" s="38">
        <f t="shared" si="1"/>
        <v>22.908484581029825</v>
      </c>
      <c r="E15" s="38">
        <f t="shared" si="0"/>
        <v>524.79866579928125</v>
      </c>
      <c r="F15" s="41"/>
    </row>
    <row r="16" spans="1:16" x14ac:dyDescent="0.25">
      <c r="A16" s="19" t="s">
        <v>202</v>
      </c>
      <c r="B16" s="26">
        <v>2233.8319039288199</v>
      </c>
      <c r="C16" s="38">
        <f>$N$4</f>
        <v>2212</v>
      </c>
      <c r="D16" s="38">
        <f t="shared" si="1"/>
        <v>21.831903928819884</v>
      </c>
      <c r="E16" s="38">
        <f t="shared" si="0"/>
        <v>476.6320291572211</v>
      </c>
      <c r="F16" s="41"/>
    </row>
    <row r="17" spans="1:12" x14ac:dyDescent="0.25">
      <c r="A17" s="19" t="s">
        <v>203</v>
      </c>
      <c r="B17" s="26">
        <v>2236.8026426224601</v>
      </c>
      <c r="C17" s="38">
        <f>$N$4</f>
        <v>2212</v>
      </c>
      <c r="D17" s="38">
        <f t="shared" si="1"/>
        <v>24.802642622460098</v>
      </c>
      <c r="E17" s="38">
        <f t="shared" si="0"/>
        <v>615.17108105747434</v>
      </c>
      <c r="F17" s="41">
        <f>AVERAGE(B15:B17)</f>
        <v>2235.1810103774369</v>
      </c>
    </row>
    <row r="19" spans="1:12" x14ac:dyDescent="0.25">
      <c r="G19" s="6" t="s">
        <v>47</v>
      </c>
      <c r="L19" s="6" t="s">
        <v>47</v>
      </c>
    </row>
    <row r="20" spans="1:12" ht="30" x14ac:dyDescent="0.25">
      <c r="G20" s="7" t="s">
        <v>38</v>
      </c>
      <c r="L20" s="6" t="s">
        <v>39</v>
      </c>
    </row>
    <row r="31" spans="1:12" x14ac:dyDescent="0.25">
      <c r="G31" s="7"/>
    </row>
    <row r="35" spans="8:10" x14ac:dyDescent="0.25">
      <c r="H35" t="s">
        <v>204</v>
      </c>
    </row>
    <row r="37" spans="8:10" x14ac:dyDescent="0.25">
      <c r="H37" t="s">
        <v>150</v>
      </c>
    </row>
    <row r="38" spans="8:10" x14ac:dyDescent="0.25">
      <c r="H38">
        <f>SQRT(SUM(E2:E11)/ROWS(E2:E11))</f>
        <v>19.529930538895997</v>
      </c>
      <c r="I38" t="s">
        <v>30</v>
      </c>
    </row>
    <row r="39" spans="8:10" x14ac:dyDescent="0.25">
      <c r="H39">
        <v>0.53</v>
      </c>
      <c r="I39" t="s">
        <v>29</v>
      </c>
    </row>
    <row r="40" spans="8:10" x14ac:dyDescent="0.25">
      <c r="H40">
        <f>SQRT(H38^2+H39^2)</f>
        <v>19.537120741145621</v>
      </c>
      <c r="I40" t="s">
        <v>32</v>
      </c>
      <c r="J40" t="s">
        <v>28</v>
      </c>
    </row>
    <row r="41" spans="8:10" x14ac:dyDescent="0.25">
      <c r="H41" t="s">
        <v>152</v>
      </c>
      <c r="I41" t="s">
        <v>31</v>
      </c>
      <c r="J41" t="s">
        <v>33</v>
      </c>
    </row>
    <row r="43" spans="8:10" x14ac:dyDescent="0.25">
      <c r="H43" t="s">
        <v>147</v>
      </c>
    </row>
    <row r="45" spans="8:10" x14ac:dyDescent="0.25">
      <c r="H45" t="e">
        <f>SQRT(SUM(#REF!)/ROWS(#REF!))</f>
        <v>#REF!</v>
      </c>
      <c r="I45" t="s">
        <v>30</v>
      </c>
    </row>
    <row r="46" spans="8:10" x14ac:dyDescent="0.25">
      <c r="H46">
        <v>0.53</v>
      </c>
      <c r="I46" t="s">
        <v>29</v>
      </c>
    </row>
    <row r="47" spans="8:10" x14ac:dyDescent="0.25">
      <c r="H47" t="e">
        <f>SQRT(H45^2+H46^2)</f>
        <v>#REF!</v>
      </c>
      <c r="I47" t="s">
        <v>32</v>
      </c>
      <c r="J47" t="s">
        <v>28</v>
      </c>
    </row>
    <row r="48" spans="8:10" x14ac:dyDescent="0.25">
      <c r="H48" t="e">
        <f>H47/N3</f>
        <v>#REF!</v>
      </c>
      <c r="I48" t="s">
        <v>31</v>
      </c>
      <c r="J48" t="s">
        <v>33</v>
      </c>
    </row>
    <row r="51" spans="8:10" x14ac:dyDescent="0.25">
      <c r="H51" t="s">
        <v>148</v>
      </c>
    </row>
    <row r="53" spans="8:10" x14ac:dyDescent="0.25">
      <c r="H53" t="e">
        <f>SQRT(SUM(#REF!)/ROWS(#REF!))</f>
        <v>#REF!</v>
      </c>
      <c r="I53" t="s">
        <v>30</v>
      </c>
    </row>
    <row r="54" spans="8:10" x14ac:dyDescent="0.25">
      <c r="H54">
        <v>0.53</v>
      </c>
      <c r="I54" t="s">
        <v>29</v>
      </c>
    </row>
    <row r="55" spans="8:10" x14ac:dyDescent="0.25">
      <c r="H55" t="e">
        <f>SQRT(H53^2+H54^2)</f>
        <v>#REF!</v>
      </c>
      <c r="I55" t="s">
        <v>32</v>
      </c>
      <c r="J55" t="s">
        <v>28</v>
      </c>
    </row>
    <row r="56" spans="8:10" x14ac:dyDescent="0.25">
      <c r="H56" t="e">
        <f>H55/N2</f>
        <v>#REF!</v>
      </c>
      <c r="I56" t="s">
        <v>31</v>
      </c>
      <c r="J56" t="s">
        <v>33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topLeftCell="F1" zoomScale="80" zoomScaleNormal="80" workbookViewId="0">
      <selection activeCell="G2" sqref="G2"/>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A2" t="s">
        <v>133</v>
      </c>
      <c r="B2" s="11">
        <v>2158.5898411945</v>
      </c>
      <c r="C2" s="11">
        <f>$L$5</f>
        <v>2144.1720766939966</v>
      </c>
      <c r="D2" s="36">
        <f t="shared" ref="D2:D25" si="0">B2-C2</f>
        <v>14.417764500503381</v>
      </c>
      <c r="E2" s="37">
        <f t="shared" ref="E2:E25" si="1">D2^2</f>
        <v>207.8719331919755</v>
      </c>
      <c r="F2" s="5"/>
      <c r="G2">
        <f>SQRT(SUM(E2:E13)/ROWS(E2:E13))</f>
        <v>28.34133544917686</v>
      </c>
      <c r="H2" t="s">
        <v>30</v>
      </c>
      <c r="J2" s="8"/>
      <c r="K2" t="s">
        <v>59</v>
      </c>
      <c r="L2" s="11">
        <v>2403.7199999999998</v>
      </c>
      <c r="M2" s="12">
        <v>33.311999999999998</v>
      </c>
    </row>
    <row r="3" spans="1:13" x14ac:dyDescent="0.25">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25">
      <c r="A4" t="s">
        <v>135</v>
      </c>
      <c r="B4" s="11">
        <v>2174.6168095703702</v>
      </c>
      <c r="C4" s="11">
        <f t="shared" si="2"/>
        <v>2144.1720766939966</v>
      </c>
      <c r="D4" s="36">
        <f t="shared" si="0"/>
        <v>30.444732876373564</v>
      </c>
      <c r="E4" s="37">
        <f t="shared" si="1"/>
        <v>926.88175991374135</v>
      </c>
      <c r="G4">
        <f>SQRT(G2^2+G3^2)</f>
        <v>28.34629067519715</v>
      </c>
      <c r="H4" t="s">
        <v>32</v>
      </c>
      <c r="I4" t="s">
        <v>28</v>
      </c>
      <c r="K4" t="s">
        <v>61</v>
      </c>
      <c r="L4" s="11">
        <v>2212</v>
      </c>
      <c r="M4" s="12">
        <v>33.524999999999999</v>
      </c>
    </row>
    <row r="5" spans="1:13" x14ac:dyDescent="0.25">
      <c r="A5" s="9" t="s">
        <v>139</v>
      </c>
      <c r="B5" s="13">
        <v>2166.2381517006802</v>
      </c>
      <c r="C5" s="13">
        <f t="shared" si="2"/>
        <v>2144.1720766939966</v>
      </c>
      <c r="D5" s="16">
        <f t="shared" si="0"/>
        <v>22.066075006683604</v>
      </c>
      <c r="E5" s="9">
        <f t="shared" si="1"/>
        <v>486.91166620058681</v>
      </c>
      <c r="G5">
        <f>G4/L5</f>
        <v>1.3220156620499897E-2</v>
      </c>
      <c r="H5" t="s">
        <v>31</v>
      </c>
      <c r="I5" t="s">
        <v>33</v>
      </c>
      <c r="K5" t="s">
        <v>146</v>
      </c>
      <c r="L5" s="11">
        <v>2144.1720766939966</v>
      </c>
      <c r="M5" s="12">
        <v>27.53</v>
      </c>
    </row>
    <row r="6" spans="1:13" x14ac:dyDescent="0.25">
      <c r="A6" s="9" t="s">
        <v>140</v>
      </c>
      <c r="B6" s="13">
        <v>2173.7653715220299</v>
      </c>
      <c r="C6" s="13">
        <f t="shared" si="2"/>
        <v>2144.1720766939966</v>
      </c>
      <c r="D6" s="16">
        <f t="shared" si="0"/>
        <v>29.593294828033322</v>
      </c>
      <c r="E6" s="9">
        <f t="shared" si="1"/>
        <v>875.76309877890378</v>
      </c>
    </row>
    <row r="7" spans="1:13" x14ac:dyDescent="0.25">
      <c r="A7" s="9" t="s">
        <v>141</v>
      </c>
      <c r="B7" s="13">
        <v>2192.0776138154802</v>
      </c>
      <c r="C7" s="13">
        <f t="shared" ref="C7:C25" si="3">$L$5</f>
        <v>2144.1720766939966</v>
      </c>
      <c r="D7" s="17">
        <f t="shared" si="0"/>
        <v>47.905537121483576</v>
      </c>
      <c r="E7" s="9">
        <f t="shared" si="1"/>
        <v>2294.9404868978409</v>
      </c>
    </row>
    <row r="8" spans="1:13" x14ac:dyDescent="0.25">
      <c r="A8" t="s">
        <v>162</v>
      </c>
      <c r="B8" s="11">
        <v>2156.3511491220902</v>
      </c>
      <c r="C8" s="11">
        <f t="shared" si="3"/>
        <v>2144.1720766939966</v>
      </c>
      <c r="D8" s="36">
        <f t="shared" si="0"/>
        <v>12.179072428093605</v>
      </c>
      <c r="E8" s="37">
        <f t="shared" si="1"/>
        <v>148.32980520874986</v>
      </c>
    </row>
    <row r="9" spans="1:13" x14ac:dyDescent="0.25">
      <c r="A9" t="s">
        <v>163</v>
      </c>
      <c r="B9" s="11">
        <v>2167.2565757031798</v>
      </c>
      <c r="C9" s="11">
        <f t="shared" si="3"/>
        <v>2144.1720766939966</v>
      </c>
      <c r="D9" s="36">
        <f t="shared" si="0"/>
        <v>23.084499009183219</v>
      </c>
      <c r="E9" s="37">
        <f t="shared" si="1"/>
        <v>532.89409450498101</v>
      </c>
    </row>
    <row r="10" spans="1:13" x14ac:dyDescent="0.25">
      <c r="A10" t="s">
        <v>164</v>
      </c>
      <c r="B10" s="11">
        <v>2161.00065386292</v>
      </c>
      <c r="C10" s="11">
        <f t="shared" si="3"/>
        <v>2144.1720766939966</v>
      </c>
      <c r="D10" s="36">
        <f t="shared" si="0"/>
        <v>16.828577168923402</v>
      </c>
      <c r="E10" s="37">
        <f t="shared" si="1"/>
        <v>283.20100953040998</v>
      </c>
    </row>
    <row r="11" spans="1:13" x14ac:dyDescent="0.25">
      <c r="A11" t="s">
        <v>165</v>
      </c>
      <c r="B11" s="11">
        <v>2173.0418402661999</v>
      </c>
      <c r="C11" s="11">
        <f t="shared" si="3"/>
        <v>2144.1720766939966</v>
      </c>
      <c r="D11" s="36">
        <f t="shared" si="0"/>
        <v>28.869763572203283</v>
      </c>
      <c r="E11" s="37">
        <f t="shared" si="1"/>
        <v>833.46324871491561</v>
      </c>
    </row>
    <row r="12" spans="1:13" x14ac:dyDescent="0.25">
      <c r="A12" t="s">
        <v>166</v>
      </c>
      <c r="B12" s="11">
        <v>2182.96053312513</v>
      </c>
      <c r="C12" s="11">
        <f t="shared" si="3"/>
        <v>2144.1720766939966</v>
      </c>
      <c r="D12" s="36">
        <f t="shared" si="0"/>
        <v>38.788456431133454</v>
      </c>
      <c r="E12" s="37">
        <f t="shared" si="1"/>
        <v>1504.5443523099382</v>
      </c>
    </row>
    <row r="13" spans="1:13" x14ac:dyDescent="0.25">
      <c r="A13" t="s">
        <v>167</v>
      </c>
      <c r="B13" s="11">
        <v>2181.0465259029402</v>
      </c>
      <c r="C13" s="11">
        <f t="shared" si="3"/>
        <v>2144.1720766939966</v>
      </c>
      <c r="D13" s="36">
        <f t="shared" si="0"/>
        <v>36.874449208943588</v>
      </c>
      <c r="E13" s="37">
        <f t="shared" si="1"/>
        <v>1359.7250044629604</v>
      </c>
    </row>
    <row r="14" spans="1:13" x14ac:dyDescent="0.25">
      <c r="A14" s="9" t="s">
        <v>171</v>
      </c>
      <c r="B14" s="13">
        <v>2172.5331075479398</v>
      </c>
      <c r="C14" s="13">
        <f t="shared" si="3"/>
        <v>2144.1720766939966</v>
      </c>
      <c r="D14" s="16">
        <f t="shared" si="0"/>
        <v>28.361030853943248</v>
      </c>
      <c r="E14" s="9">
        <f t="shared" si="1"/>
        <v>804.34807109832093</v>
      </c>
    </row>
    <row r="15" spans="1:13" x14ac:dyDescent="0.25">
      <c r="A15" s="9" t="s">
        <v>172</v>
      </c>
      <c r="B15" s="13">
        <v>2169.1762594246602</v>
      </c>
      <c r="C15" s="13">
        <f t="shared" si="3"/>
        <v>2144.1720766939966</v>
      </c>
      <c r="D15" s="16">
        <f t="shared" si="0"/>
        <v>25.004182730663615</v>
      </c>
      <c r="E15" s="9">
        <f t="shared" si="1"/>
        <v>625.20915402841661</v>
      </c>
    </row>
    <row r="16" spans="1:13" x14ac:dyDescent="0.25">
      <c r="A16" s="9" t="s">
        <v>173</v>
      </c>
      <c r="B16" s="13">
        <v>2166.36111516346</v>
      </c>
      <c r="C16" s="13">
        <f t="shared" si="3"/>
        <v>2144.1720766939966</v>
      </c>
      <c r="D16" s="16">
        <f t="shared" si="0"/>
        <v>22.189038469463412</v>
      </c>
      <c r="E16" s="9">
        <f t="shared" si="1"/>
        <v>492.3534281993272</v>
      </c>
    </row>
    <row r="17" spans="1:10" x14ac:dyDescent="0.25">
      <c r="A17" s="9" t="s">
        <v>180</v>
      </c>
      <c r="B17" s="13">
        <v>2170.5505854027001</v>
      </c>
      <c r="C17" s="13">
        <f t="shared" si="3"/>
        <v>2144.1720766939966</v>
      </c>
      <c r="D17" s="16">
        <f t="shared" si="0"/>
        <v>26.378508708703521</v>
      </c>
      <c r="E17" s="9">
        <f t="shared" si="1"/>
        <v>695.82572169514754</v>
      </c>
    </row>
    <row r="18" spans="1:10" x14ac:dyDescent="0.25">
      <c r="A18" s="9" t="s">
        <v>181</v>
      </c>
      <c r="B18" s="13">
        <v>2168.9045087064201</v>
      </c>
      <c r="C18" s="13">
        <f t="shared" si="3"/>
        <v>2144.1720766939966</v>
      </c>
      <c r="D18" s="16">
        <f t="shared" si="0"/>
        <v>24.732432012423487</v>
      </c>
      <c r="E18" s="9">
        <f t="shared" si="1"/>
        <v>611.69319324915011</v>
      </c>
    </row>
    <row r="19" spans="1:10" x14ac:dyDescent="0.25">
      <c r="A19" s="9" t="s">
        <v>182</v>
      </c>
      <c r="B19" s="13">
        <v>2162.9155700415799</v>
      </c>
      <c r="C19" s="13">
        <f t="shared" si="3"/>
        <v>2144.1720766939966</v>
      </c>
      <c r="D19" s="16">
        <f t="shared" si="0"/>
        <v>18.743493347583353</v>
      </c>
      <c r="E19" s="9">
        <f t="shared" si="1"/>
        <v>351.31854287090141</v>
      </c>
      <c r="F19" s="6" t="s">
        <v>47</v>
      </c>
      <c r="J19" s="6" t="s">
        <v>47</v>
      </c>
    </row>
    <row r="20" spans="1:10" ht="30" x14ac:dyDescent="0.25">
      <c r="A20" t="s">
        <v>186</v>
      </c>
      <c r="B20" s="11">
        <v>2171.6037363503101</v>
      </c>
      <c r="C20" s="11">
        <f t="shared" si="3"/>
        <v>2144.1720766939966</v>
      </c>
      <c r="D20" s="36">
        <f t="shared" si="0"/>
        <v>27.431659656313514</v>
      </c>
      <c r="E20" s="37">
        <f t="shared" si="1"/>
        <v>752.49595149981849</v>
      </c>
      <c r="F20" s="7" t="s">
        <v>38</v>
      </c>
      <c r="J20" s="6" t="s">
        <v>39</v>
      </c>
    </row>
    <row r="21" spans="1:10" x14ac:dyDescent="0.25">
      <c r="A21" t="s">
        <v>187</v>
      </c>
      <c r="B21" s="11">
        <v>2168.3325368241499</v>
      </c>
      <c r="C21" s="11">
        <f t="shared" si="3"/>
        <v>2144.1720766939966</v>
      </c>
      <c r="D21" s="36">
        <f t="shared" si="0"/>
        <v>24.160460130153297</v>
      </c>
      <c r="E21" s="37">
        <f t="shared" si="1"/>
        <v>583.72783370072705</v>
      </c>
    </row>
    <row r="22" spans="1:10" x14ac:dyDescent="0.25">
      <c r="A22" t="s">
        <v>188</v>
      </c>
      <c r="B22" s="11">
        <v>2169.6806683425698</v>
      </c>
      <c r="C22" s="11">
        <f t="shared" si="3"/>
        <v>2144.1720766939966</v>
      </c>
      <c r="D22" s="36">
        <f t="shared" si="0"/>
        <v>25.508591648573201</v>
      </c>
      <c r="E22" s="37">
        <f t="shared" si="1"/>
        <v>650.68824789365851</v>
      </c>
    </row>
    <row r="23" spans="1:10" x14ac:dyDescent="0.25">
      <c r="A23" t="s">
        <v>198</v>
      </c>
      <c r="B23" s="11">
        <v>2172.39686499658</v>
      </c>
      <c r="C23" s="11">
        <f t="shared" si="3"/>
        <v>2144.1720766939966</v>
      </c>
      <c r="D23" s="36">
        <f t="shared" si="0"/>
        <v>28.22478830258342</v>
      </c>
      <c r="E23" s="37">
        <f t="shared" si="1"/>
        <v>796.63867472564982</v>
      </c>
    </row>
    <row r="24" spans="1:10" x14ac:dyDescent="0.25">
      <c r="A24" t="s">
        <v>199</v>
      </c>
      <c r="B24" s="11">
        <v>2167.4396622854201</v>
      </c>
      <c r="C24" s="11">
        <f t="shared" si="3"/>
        <v>2144.1720766939966</v>
      </c>
      <c r="D24" s="36">
        <f t="shared" si="0"/>
        <v>23.26758559142354</v>
      </c>
      <c r="E24" s="37">
        <f t="shared" si="1"/>
        <v>541.38053925422037</v>
      </c>
    </row>
    <row r="25" spans="1:10" x14ac:dyDescent="0.25">
      <c r="A25" t="s">
        <v>200</v>
      </c>
      <c r="B25" s="11">
        <v>2171.8155899193498</v>
      </c>
      <c r="C25" s="11">
        <f t="shared" si="3"/>
        <v>2144.1720766939966</v>
      </c>
      <c r="D25" s="36">
        <f t="shared" si="0"/>
        <v>27.643513225353217</v>
      </c>
      <c r="E25" s="37">
        <f t="shared" si="1"/>
        <v>764.16382344027829</v>
      </c>
    </row>
    <row r="31" spans="1:10" x14ac:dyDescent="0.25">
      <c r="F3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to follow</vt:lpstr>
      <vt:lpstr>data 11dec2019 to 20feb2020</vt:lpstr>
      <vt:lpstr>QAQC crm &amp; baystd assessment</vt:lpstr>
      <vt:lpstr>QAQC crms assessment</vt:lpstr>
      <vt:lpstr>QAQC baystds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 Hartnett</cp:lastModifiedBy>
  <dcterms:created xsi:type="dcterms:W3CDTF">2020-01-23T04:19:33Z</dcterms:created>
  <dcterms:modified xsi:type="dcterms:W3CDTF">2020-03-05T17:21:33Z</dcterms:modified>
</cp:coreProperties>
</file>