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915712257\Documents\R\rye-tech-sfsu\2021-season-summary\check sample work\TA QAQC\"/>
    </mc:Choice>
  </mc:AlternateContent>
  <bookViews>
    <workbookView xWindow="-120" yWindow="-120" windowWidth="20730" windowHeight="11310" firstSheet="1" activeTab="1"/>
  </bookViews>
  <sheets>
    <sheet name="example to follow" sheetId="1" r:id="rId1"/>
    <sheet name="data 11dec2019 to 17nov2020" sheetId="2" r:id="rId2"/>
    <sheet name="QAQC crm &amp; baystd assessment" sheetId="3" r:id="rId3"/>
    <sheet name="QAQC crms assessment" sheetId="4" r:id="rId4"/>
    <sheet name="QAQC baystds assessment" sheetId="5"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9" i="5" l="1"/>
  <c r="G26" i="5"/>
  <c r="G28" i="5" s="1"/>
  <c r="G2" i="5"/>
  <c r="E26" i="5"/>
  <c r="E27" i="5"/>
  <c r="E28" i="5"/>
  <c r="D26" i="5"/>
  <c r="D27" i="5"/>
  <c r="D28" i="5"/>
  <c r="C26" i="5"/>
  <c r="C27" i="5"/>
  <c r="C28" i="5"/>
  <c r="E65" i="3"/>
  <c r="E66" i="3"/>
  <c r="E67" i="3"/>
  <c r="D65" i="3"/>
  <c r="D66" i="3"/>
  <c r="D67" i="3"/>
  <c r="C65" i="3"/>
  <c r="C66" i="3"/>
  <c r="C67" i="3"/>
  <c r="C70" i="3"/>
  <c r="D70" i="3" s="1"/>
  <c r="E70" i="3" s="1"/>
  <c r="C69" i="3"/>
  <c r="D69" i="3" s="1"/>
  <c r="E69" i="3" s="1"/>
  <c r="C68" i="3"/>
  <c r="D68" i="3" s="1"/>
  <c r="E68" i="3" s="1"/>
  <c r="K189" i="2" l="1"/>
  <c r="L189" i="2" s="1"/>
  <c r="J189" i="2"/>
  <c r="H189" i="2"/>
  <c r="I189" i="2" s="1"/>
  <c r="G189" i="2"/>
  <c r="F189" i="2"/>
  <c r="E189" i="2"/>
  <c r="K185" i="2"/>
  <c r="L185" i="2" s="1"/>
  <c r="J185" i="2"/>
  <c r="F185" i="2"/>
  <c r="H185" i="2" s="1"/>
  <c r="I185" i="2" s="1"/>
  <c r="E185" i="2"/>
  <c r="K182" i="2"/>
  <c r="L182" i="2" s="1"/>
  <c r="J182" i="2"/>
  <c r="F182" i="2"/>
  <c r="H182" i="2" s="1"/>
  <c r="I182" i="2" s="1"/>
  <c r="E182" i="2"/>
  <c r="K179" i="2"/>
  <c r="L179" i="2" s="1"/>
  <c r="J179" i="2"/>
  <c r="F179" i="2"/>
  <c r="H179" i="2" s="1"/>
  <c r="I179" i="2" s="1"/>
  <c r="E179" i="2"/>
  <c r="G185" i="2" l="1"/>
  <c r="G182" i="2"/>
  <c r="G179" i="2"/>
  <c r="G37" i="4"/>
  <c r="G34" i="4"/>
  <c r="G36" i="4" s="1"/>
  <c r="K171" i="2" l="1"/>
  <c r="J171" i="2"/>
  <c r="F171" i="2"/>
  <c r="E171" i="2"/>
  <c r="L171" i="2"/>
  <c r="E175" i="2"/>
  <c r="G24" i="4"/>
  <c r="E41" i="4"/>
  <c r="E42" i="4"/>
  <c r="E43" i="4"/>
  <c r="D41" i="4"/>
  <c r="D42" i="4"/>
  <c r="D43" i="4"/>
  <c r="C41" i="4"/>
  <c r="C42" i="4"/>
  <c r="C43" i="4"/>
  <c r="F175" i="2"/>
  <c r="K175" i="2"/>
  <c r="L175" i="2" s="1"/>
  <c r="J175" i="2"/>
  <c r="E163" i="2"/>
  <c r="H171" i="2" l="1"/>
  <c r="I171" i="2" s="1"/>
  <c r="G171" i="2"/>
  <c r="H175" i="2"/>
  <c r="I175" i="2" s="1"/>
  <c r="G175" i="2"/>
  <c r="C7" i="5"/>
  <c r="D7" i="5" s="1"/>
  <c r="E7" i="5" s="1"/>
  <c r="C14" i="5"/>
  <c r="D14" i="5" s="1"/>
  <c r="E14" i="5" s="1"/>
  <c r="C15" i="5"/>
  <c r="D15" i="5" s="1"/>
  <c r="E15" i="5" s="1"/>
  <c r="C16" i="5"/>
  <c r="D16" i="5" s="1"/>
  <c r="E16" i="5" s="1"/>
  <c r="C17" i="5"/>
  <c r="D17" i="5" s="1"/>
  <c r="E17" i="5" s="1"/>
  <c r="C18" i="5"/>
  <c r="D18" i="5" s="1"/>
  <c r="E18" i="5" s="1"/>
  <c r="C19" i="5"/>
  <c r="D19" i="5" s="1"/>
  <c r="E19" i="5" s="1"/>
  <c r="C20" i="5"/>
  <c r="D20" i="5" s="1"/>
  <c r="E20" i="5" s="1"/>
  <c r="C21" i="5"/>
  <c r="D21" i="5" s="1"/>
  <c r="E21" i="5" s="1"/>
  <c r="C22" i="5"/>
  <c r="D22" i="5" s="1"/>
  <c r="E22" i="5" s="1"/>
  <c r="C23" i="5"/>
  <c r="D23" i="5" s="1"/>
  <c r="E23" i="5" s="1"/>
  <c r="C24" i="5"/>
  <c r="D24" i="5" s="1"/>
  <c r="E24" i="5" s="1"/>
  <c r="C25" i="5"/>
  <c r="D25" i="5" s="1"/>
  <c r="E25" i="5" s="1"/>
  <c r="C61" i="3"/>
  <c r="D61" i="3" s="1"/>
  <c r="E61" i="3" s="1"/>
  <c r="C60" i="3"/>
  <c r="D60" i="3" s="1"/>
  <c r="E60" i="3" s="1"/>
  <c r="C59" i="3"/>
  <c r="D59" i="3" s="1"/>
  <c r="E59" i="3" s="1"/>
  <c r="C58" i="3"/>
  <c r="D58" i="3" s="1"/>
  <c r="E58" i="3" s="1"/>
  <c r="C57" i="3"/>
  <c r="D57" i="3" s="1"/>
  <c r="E57" i="3" s="1"/>
  <c r="C56" i="3"/>
  <c r="D56" i="3" s="1"/>
  <c r="E56" i="3" s="1"/>
  <c r="C52" i="3"/>
  <c r="D52" i="3" s="1"/>
  <c r="E52" i="3" s="1"/>
  <c r="C51" i="3"/>
  <c r="D51" i="3" s="1"/>
  <c r="E51" i="3" s="1"/>
  <c r="C50" i="3"/>
  <c r="D50" i="3" s="1"/>
  <c r="E50" i="3" s="1"/>
  <c r="C49" i="3"/>
  <c r="D49" i="3" s="1"/>
  <c r="E49" i="3" s="1"/>
  <c r="C48" i="3"/>
  <c r="D48" i="3" s="1"/>
  <c r="E48" i="3" s="1"/>
  <c r="C47" i="3"/>
  <c r="D47" i="3" s="1"/>
  <c r="E47" i="3" s="1"/>
  <c r="C64" i="3"/>
  <c r="D64" i="3" s="1"/>
  <c r="E64" i="3" s="1"/>
  <c r="C63" i="3"/>
  <c r="D63" i="3" s="1"/>
  <c r="E63" i="3" s="1"/>
  <c r="C62" i="3"/>
  <c r="D62" i="3" s="1"/>
  <c r="E62" i="3" s="1"/>
  <c r="C55" i="3"/>
  <c r="D55" i="3" s="1"/>
  <c r="E55" i="3" s="1"/>
  <c r="C54" i="3"/>
  <c r="D54" i="3" s="1"/>
  <c r="E54" i="3" s="1"/>
  <c r="C53" i="3"/>
  <c r="D53" i="3" s="1"/>
  <c r="E53" i="3" s="1"/>
  <c r="C35" i="4"/>
  <c r="D35" i="4" s="1"/>
  <c r="E35" i="4" s="1"/>
  <c r="C36" i="4"/>
  <c r="D36" i="4" s="1"/>
  <c r="E36" i="4" s="1"/>
  <c r="C37" i="4"/>
  <c r="D37" i="4" s="1"/>
  <c r="E37" i="4" s="1"/>
  <c r="C38" i="4"/>
  <c r="D38" i="4" s="1"/>
  <c r="E38" i="4" s="1"/>
  <c r="C39" i="4"/>
  <c r="D39" i="4" s="1"/>
  <c r="E39" i="4" s="1"/>
  <c r="C40" i="4"/>
  <c r="D40" i="4" s="1"/>
  <c r="E40" i="4" s="1"/>
  <c r="K163" i="2"/>
  <c r="J163" i="2"/>
  <c r="F163" i="2"/>
  <c r="H163" i="2" s="1"/>
  <c r="I163" i="2" s="1"/>
  <c r="K160" i="2"/>
  <c r="J160" i="2"/>
  <c r="F160" i="2"/>
  <c r="G160" i="2" s="1"/>
  <c r="E160" i="2"/>
  <c r="K157" i="2"/>
  <c r="J157" i="2"/>
  <c r="F157" i="2"/>
  <c r="E157" i="2"/>
  <c r="K154" i="2"/>
  <c r="J154" i="2"/>
  <c r="F154" i="2"/>
  <c r="E154" i="2"/>
  <c r="K151" i="2"/>
  <c r="J151" i="2"/>
  <c r="F151" i="2"/>
  <c r="E151" i="2"/>
  <c r="K148" i="2"/>
  <c r="J148" i="2"/>
  <c r="F148" i="2"/>
  <c r="E148" i="2"/>
  <c r="K144" i="2"/>
  <c r="J144" i="2"/>
  <c r="F144" i="2"/>
  <c r="E144" i="2"/>
  <c r="K141" i="2"/>
  <c r="J141" i="2"/>
  <c r="F141" i="2"/>
  <c r="E141" i="2"/>
  <c r="K138" i="2"/>
  <c r="J138" i="2"/>
  <c r="F138" i="2"/>
  <c r="E138" i="2"/>
  <c r="K135" i="2"/>
  <c r="J135" i="2"/>
  <c r="F135" i="2"/>
  <c r="E135" i="2"/>
  <c r="K132" i="2"/>
  <c r="J132" i="2"/>
  <c r="F132" i="2"/>
  <c r="E132" i="2"/>
  <c r="H132" i="2" l="1"/>
  <c r="I132" i="2" s="1"/>
  <c r="H135" i="2"/>
  <c r="I135" i="2" s="1"/>
  <c r="H138" i="2"/>
  <c r="I138" i="2" s="1"/>
  <c r="H141" i="2"/>
  <c r="I141" i="2" s="1"/>
  <c r="H144" i="2"/>
  <c r="I144" i="2" s="1"/>
  <c r="H148" i="2"/>
  <c r="I148" i="2" s="1"/>
  <c r="H151" i="2"/>
  <c r="I151" i="2" s="1"/>
  <c r="H154" i="2"/>
  <c r="I154" i="2" s="1"/>
  <c r="H157" i="2"/>
  <c r="I157" i="2" s="1"/>
  <c r="L135" i="2"/>
  <c r="L138" i="2"/>
  <c r="L141" i="2"/>
  <c r="L144" i="2"/>
  <c r="L148" i="2"/>
  <c r="L151" i="2"/>
  <c r="L154" i="2"/>
  <c r="L157" i="2"/>
  <c r="L163" i="2"/>
  <c r="L132" i="2"/>
  <c r="H160" i="2"/>
  <c r="I160" i="2" s="1"/>
  <c r="L160" i="2"/>
  <c r="G163" i="2"/>
  <c r="G157" i="2"/>
  <c r="G154" i="2"/>
  <c r="G151" i="2"/>
  <c r="G148" i="2"/>
  <c r="G144" i="2"/>
  <c r="G141" i="2"/>
  <c r="G138" i="2"/>
  <c r="G135" i="2"/>
  <c r="G132" i="2"/>
  <c r="D41" i="3"/>
  <c r="E41" i="3" s="1"/>
  <c r="C46" i="3"/>
  <c r="D46" i="3" s="1"/>
  <c r="E46" i="3" s="1"/>
  <c r="C45" i="3"/>
  <c r="D45" i="3" s="1"/>
  <c r="E45" i="3" s="1"/>
  <c r="C44" i="3"/>
  <c r="D44" i="3" s="1"/>
  <c r="E44" i="3" s="1"/>
  <c r="C43" i="3"/>
  <c r="D43" i="3" s="1"/>
  <c r="E43" i="3" s="1"/>
  <c r="C42" i="3"/>
  <c r="D42" i="3" s="1"/>
  <c r="E42" i="3" s="1"/>
  <c r="C41" i="3"/>
  <c r="C40" i="3"/>
  <c r="D40" i="3" s="1"/>
  <c r="E40" i="3" s="1"/>
  <c r="C39" i="3"/>
  <c r="D39" i="3" s="1"/>
  <c r="E39" i="3" s="1"/>
  <c r="C38" i="3"/>
  <c r="D38" i="3" s="1"/>
  <c r="E38" i="3" s="1"/>
  <c r="C32" i="4"/>
  <c r="D32" i="4" s="1"/>
  <c r="E32" i="4" s="1"/>
  <c r="C33" i="4"/>
  <c r="D33" i="4" s="1"/>
  <c r="E33" i="4" s="1"/>
  <c r="C34" i="4"/>
  <c r="D34" i="4" s="1"/>
  <c r="E34" i="4" s="1"/>
  <c r="C8" i="5"/>
  <c r="D8" i="5" s="1"/>
  <c r="E8" i="5" s="1"/>
  <c r="C9" i="5"/>
  <c r="D9" i="5" s="1"/>
  <c r="E9" i="5" s="1"/>
  <c r="C10" i="5"/>
  <c r="D10" i="5" s="1"/>
  <c r="E10" i="5" s="1"/>
  <c r="C11" i="5"/>
  <c r="D11" i="5" s="1"/>
  <c r="E11" i="5" s="1"/>
  <c r="C12" i="5"/>
  <c r="D12" i="5" s="1"/>
  <c r="E12" i="5" s="1"/>
  <c r="C13" i="5"/>
  <c r="D13" i="5" s="1"/>
  <c r="E13" i="5" s="1"/>
  <c r="K128" i="2"/>
  <c r="J128" i="2"/>
  <c r="F128" i="2"/>
  <c r="E128" i="2"/>
  <c r="K125" i="2"/>
  <c r="J125" i="2"/>
  <c r="F125" i="2"/>
  <c r="E125" i="2"/>
  <c r="K122" i="2"/>
  <c r="J122" i="2"/>
  <c r="F122" i="2"/>
  <c r="E122" i="2"/>
  <c r="K119" i="2"/>
  <c r="J119" i="2"/>
  <c r="F119" i="2"/>
  <c r="E119" i="2"/>
  <c r="K116" i="2"/>
  <c r="J116" i="2"/>
  <c r="F116" i="2"/>
  <c r="E116" i="2"/>
  <c r="K113" i="2"/>
  <c r="J113" i="2"/>
  <c r="F113" i="2"/>
  <c r="E113" i="2"/>
  <c r="H113" i="2" l="1"/>
  <c r="I113" i="2" s="1"/>
  <c r="H116" i="2"/>
  <c r="I116" i="2" s="1"/>
  <c r="H119" i="2"/>
  <c r="I119" i="2" s="1"/>
  <c r="H122" i="2"/>
  <c r="I122" i="2" s="1"/>
  <c r="H125" i="2"/>
  <c r="I125" i="2" s="1"/>
  <c r="H128" i="2"/>
  <c r="I128" i="2" s="1"/>
  <c r="L113" i="2"/>
  <c r="L116" i="2"/>
  <c r="L119" i="2"/>
  <c r="L122" i="2"/>
  <c r="L125" i="2"/>
  <c r="L128" i="2"/>
  <c r="G128" i="2"/>
  <c r="G125" i="2"/>
  <c r="G122" i="2"/>
  <c r="G119" i="2"/>
  <c r="G116" i="2"/>
  <c r="G113" i="2"/>
  <c r="C6" i="5"/>
  <c r="D6" i="5" s="1"/>
  <c r="E6" i="5" s="1"/>
  <c r="C5" i="5"/>
  <c r="D5" i="5" s="1"/>
  <c r="E5" i="5" s="1"/>
  <c r="C4" i="5"/>
  <c r="D4" i="5" s="1"/>
  <c r="E4" i="5" s="1"/>
  <c r="C3" i="5"/>
  <c r="D3" i="5" s="1"/>
  <c r="E3" i="5" s="1"/>
  <c r="C2" i="5"/>
  <c r="D2" i="5" s="1"/>
  <c r="E2" i="5" s="1"/>
  <c r="C31" i="4"/>
  <c r="D31" i="4" s="1"/>
  <c r="E31" i="4" s="1"/>
  <c r="C30" i="4"/>
  <c r="D30" i="4" s="1"/>
  <c r="E30" i="4" s="1"/>
  <c r="C29" i="4"/>
  <c r="D29" i="4" s="1"/>
  <c r="E29" i="4" s="1"/>
  <c r="C28" i="4"/>
  <c r="D28" i="4" s="1"/>
  <c r="E28" i="4" s="1"/>
  <c r="C27" i="4"/>
  <c r="D27" i="4" s="1"/>
  <c r="E27" i="4" s="1"/>
  <c r="C26" i="4"/>
  <c r="D26" i="4" s="1"/>
  <c r="E26" i="4" s="1"/>
  <c r="C25" i="4"/>
  <c r="C24" i="4"/>
  <c r="D24" i="4" s="1"/>
  <c r="E24" i="4" s="1"/>
  <c r="C23" i="4"/>
  <c r="D23" i="4" s="1"/>
  <c r="E23" i="4" s="1"/>
  <c r="C22" i="4"/>
  <c r="D22" i="4" s="1"/>
  <c r="E22" i="4" s="1"/>
  <c r="C21" i="4"/>
  <c r="D21" i="4" s="1"/>
  <c r="E21" i="4" s="1"/>
  <c r="C20" i="4"/>
  <c r="D20" i="4" s="1"/>
  <c r="E20" i="4" s="1"/>
  <c r="C19" i="4"/>
  <c r="D19" i="4" s="1"/>
  <c r="E19" i="4" s="1"/>
  <c r="C18" i="4"/>
  <c r="D18" i="4" s="1"/>
  <c r="E18" i="4" s="1"/>
  <c r="C17" i="4"/>
  <c r="D17" i="4" s="1"/>
  <c r="E17" i="4" s="1"/>
  <c r="C16" i="4"/>
  <c r="D16" i="4" s="1"/>
  <c r="E16" i="4" s="1"/>
  <c r="C15" i="4"/>
  <c r="D15" i="4" s="1"/>
  <c r="E15" i="4" s="1"/>
  <c r="C14" i="4"/>
  <c r="D14" i="4" s="1"/>
  <c r="E14" i="4" s="1"/>
  <c r="C13" i="4"/>
  <c r="D13" i="4" s="1"/>
  <c r="E13" i="4" s="1"/>
  <c r="C12" i="4"/>
  <c r="D12" i="4" s="1"/>
  <c r="E12" i="4" s="1"/>
  <c r="C11" i="4"/>
  <c r="D11" i="4" s="1"/>
  <c r="E11" i="4" s="1"/>
  <c r="C10" i="4"/>
  <c r="D10" i="4" s="1"/>
  <c r="E10" i="4" s="1"/>
  <c r="C9" i="4"/>
  <c r="D9" i="4" s="1"/>
  <c r="E9" i="4" s="1"/>
  <c r="C8" i="4"/>
  <c r="D8" i="4" s="1"/>
  <c r="E8" i="4" s="1"/>
  <c r="C2" i="4"/>
  <c r="D2" i="4" s="1"/>
  <c r="E2" i="4" s="1"/>
  <c r="G17" i="4" s="1"/>
  <c r="C7" i="4"/>
  <c r="D7" i="4" s="1"/>
  <c r="E7" i="4" s="1"/>
  <c r="C6" i="4"/>
  <c r="D6" i="4" s="1"/>
  <c r="E6" i="4" s="1"/>
  <c r="C5" i="4"/>
  <c r="D5" i="4" s="1"/>
  <c r="E5" i="4" s="1"/>
  <c r="C4" i="4"/>
  <c r="D4" i="4" s="1"/>
  <c r="E4" i="4" s="1"/>
  <c r="C3" i="4"/>
  <c r="D3" i="4" s="1"/>
  <c r="E3" i="4" s="1"/>
  <c r="C37" i="3"/>
  <c r="D37" i="3" s="1"/>
  <c r="E37" i="3" s="1"/>
  <c r="C35" i="3"/>
  <c r="D35" i="3" s="1"/>
  <c r="E35" i="3" s="1"/>
  <c r="C34" i="3"/>
  <c r="D34" i="3" s="1"/>
  <c r="E34" i="3" s="1"/>
  <c r="C33" i="3"/>
  <c r="D33" i="3" s="1"/>
  <c r="E33" i="3" s="1"/>
  <c r="C32" i="3"/>
  <c r="D32" i="3" s="1"/>
  <c r="E32" i="3" s="1"/>
  <c r="C29" i="3"/>
  <c r="D29" i="3" s="1"/>
  <c r="E29" i="3" s="1"/>
  <c r="C36" i="3"/>
  <c r="D36" i="3" s="1"/>
  <c r="E36" i="3" s="1"/>
  <c r="C31" i="3"/>
  <c r="D31" i="3" s="1"/>
  <c r="E31" i="3" s="1"/>
  <c r="C30" i="3"/>
  <c r="D30" i="3" s="1"/>
  <c r="E30" i="3" s="1"/>
  <c r="C28" i="3"/>
  <c r="D28" i="3" s="1"/>
  <c r="E28" i="3" s="1"/>
  <c r="C27" i="3"/>
  <c r="D27" i="3" s="1"/>
  <c r="E27" i="3" s="1"/>
  <c r="C26" i="3"/>
  <c r="D26" i="3" s="1"/>
  <c r="E26" i="3" s="1"/>
  <c r="C25" i="3"/>
  <c r="D25" i="3" s="1"/>
  <c r="E25" i="3" s="1"/>
  <c r="C24" i="3"/>
  <c r="D24" i="3" s="1"/>
  <c r="E24" i="3" s="1"/>
  <c r="C23" i="3"/>
  <c r="D23" i="3" s="1"/>
  <c r="E23" i="3" s="1"/>
  <c r="C22" i="3"/>
  <c r="D22" i="3" s="1"/>
  <c r="E22" i="3" s="1"/>
  <c r="C21" i="3"/>
  <c r="D21" i="3" s="1"/>
  <c r="E21" i="3" s="1"/>
  <c r="C20" i="3"/>
  <c r="D20" i="3" s="1"/>
  <c r="E20" i="3" s="1"/>
  <c r="C19" i="3"/>
  <c r="D19" i="3" s="1"/>
  <c r="E19" i="3" s="1"/>
  <c r="C18" i="3"/>
  <c r="D18" i="3" s="1"/>
  <c r="E18" i="3" s="1"/>
  <c r="C17" i="3"/>
  <c r="D17" i="3" s="1"/>
  <c r="E17" i="3" s="1"/>
  <c r="C16" i="3"/>
  <c r="D16" i="3" s="1"/>
  <c r="E16" i="3" s="1"/>
  <c r="C15" i="3"/>
  <c r="D15" i="3" s="1"/>
  <c r="E15" i="3" s="1"/>
  <c r="C14" i="3"/>
  <c r="D14" i="3" s="1"/>
  <c r="E14" i="3" s="1"/>
  <c r="C13" i="3"/>
  <c r="D13" i="3" s="1"/>
  <c r="E13" i="3" s="1"/>
  <c r="C12" i="3"/>
  <c r="D12" i="3" s="1"/>
  <c r="E12" i="3" s="1"/>
  <c r="C11" i="3"/>
  <c r="D11" i="3" s="1"/>
  <c r="E11" i="3" s="1"/>
  <c r="C10" i="3"/>
  <c r="D10" i="3" s="1"/>
  <c r="E10" i="3" s="1"/>
  <c r="C9" i="3"/>
  <c r="D9" i="3" s="1"/>
  <c r="E9" i="3" s="1"/>
  <c r="C8" i="3"/>
  <c r="D8" i="3" s="1"/>
  <c r="E8" i="3" s="1"/>
  <c r="C7" i="3"/>
  <c r="D7" i="3" s="1"/>
  <c r="E7" i="3" s="1"/>
  <c r="K109" i="2"/>
  <c r="J109" i="2"/>
  <c r="F109" i="2"/>
  <c r="E109" i="2"/>
  <c r="K100" i="2"/>
  <c r="J100" i="2"/>
  <c r="F100" i="2"/>
  <c r="E100" i="2"/>
  <c r="K97" i="2"/>
  <c r="J97" i="2"/>
  <c r="F97" i="2"/>
  <c r="E97" i="2"/>
  <c r="K87" i="2"/>
  <c r="J87" i="2"/>
  <c r="F87" i="2"/>
  <c r="E87" i="2"/>
  <c r="K89" i="2"/>
  <c r="J89" i="2"/>
  <c r="F89" i="2"/>
  <c r="E89" i="2"/>
  <c r="E92" i="2"/>
  <c r="E95" i="2"/>
  <c r="K84" i="2"/>
  <c r="J84" i="2"/>
  <c r="F84" i="2"/>
  <c r="E84" i="2"/>
  <c r="K79" i="2"/>
  <c r="J79" i="2"/>
  <c r="F79" i="2"/>
  <c r="E79" i="2"/>
  <c r="L84" i="2" l="1"/>
  <c r="H87" i="2"/>
  <c r="I87" i="2" s="1"/>
  <c r="H100" i="2"/>
  <c r="I100" i="2" s="1"/>
  <c r="L79" i="2"/>
  <c r="H89" i="2"/>
  <c r="I89" i="2" s="1"/>
  <c r="H97" i="2"/>
  <c r="I97" i="2" s="1"/>
  <c r="H109" i="2"/>
  <c r="I109" i="2" s="1"/>
  <c r="H84" i="2"/>
  <c r="I84" i="2" s="1"/>
  <c r="L89" i="2"/>
  <c r="L87" i="2"/>
  <c r="L97" i="2"/>
  <c r="L100" i="2"/>
  <c r="L109" i="2"/>
  <c r="H79" i="2"/>
  <c r="I79" i="2" s="1"/>
  <c r="G9" i="4"/>
  <c r="D25" i="4"/>
  <c r="E25" i="4" s="1"/>
  <c r="G2" i="4" s="1"/>
  <c r="G4" i="5"/>
  <c r="G5" i="5" s="1"/>
  <c r="G109" i="2"/>
  <c r="G100" i="2"/>
  <c r="G97" i="2"/>
  <c r="G87" i="2"/>
  <c r="G89" i="2"/>
  <c r="G84" i="2"/>
  <c r="G79" i="2"/>
  <c r="K76" i="2"/>
  <c r="J76" i="2"/>
  <c r="F76" i="2"/>
  <c r="E76" i="2"/>
  <c r="K65" i="2"/>
  <c r="J65" i="2"/>
  <c r="F65" i="2"/>
  <c r="E65" i="2"/>
  <c r="K62" i="2"/>
  <c r="J62" i="2"/>
  <c r="F62" i="2"/>
  <c r="E62" i="2"/>
  <c r="K51" i="2"/>
  <c r="J51" i="2"/>
  <c r="F51" i="2"/>
  <c r="E51" i="2"/>
  <c r="K48" i="2"/>
  <c r="J48" i="2"/>
  <c r="F48" i="2"/>
  <c r="E48" i="2"/>
  <c r="K40" i="2"/>
  <c r="J40" i="2"/>
  <c r="F40" i="2"/>
  <c r="E40" i="2"/>
  <c r="K37" i="2"/>
  <c r="J37" i="2"/>
  <c r="F37" i="2"/>
  <c r="E37" i="2"/>
  <c r="K29" i="2"/>
  <c r="J29" i="2"/>
  <c r="F29" i="2"/>
  <c r="E29" i="2"/>
  <c r="K26" i="2"/>
  <c r="J26" i="2"/>
  <c r="F26" i="2"/>
  <c r="G26" i="2" s="1"/>
  <c r="E26" i="2"/>
  <c r="C6" i="3"/>
  <c r="D6" i="3" s="1"/>
  <c r="C5" i="3"/>
  <c r="D5" i="3" s="1"/>
  <c r="C4" i="3"/>
  <c r="D4" i="3" s="1"/>
  <c r="C3" i="3"/>
  <c r="D3" i="3" s="1"/>
  <c r="C2" i="3"/>
  <c r="D2" i="3" s="1"/>
  <c r="K107" i="2"/>
  <c r="J107" i="2"/>
  <c r="F107" i="2"/>
  <c r="E107" i="2"/>
  <c r="K104" i="2"/>
  <c r="J104" i="2"/>
  <c r="F104" i="2"/>
  <c r="E104" i="2"/>
  <c r="K95" i="2"/>
  <c r="J95" i="2"/>
  <c r="F95" i="2"/>
  <c r="H95" i="2" s="1"/>
  <c r="I95" i="2" s="1"/>
  <c r="K92" i="2"/>
  <c r="J92" i="2"/>
  <c r="F92" i="2"/>
  <c r="H92" i="2" s="1"/>
  <c r="I92" i="2" s="1"/>
  <c r="K82" i="2"/>
  <c r="J82" i="2"/>
  <c r="F82" i="2"/>
  <c r="E82" i="2"/>
  <c r="K74" i="2"/>
  <c r="J74" i="2"/>
  <c r="F74" i="2"/>
  <c r="E74" i="2"/>
  <c r="K71" i="2"/>
  <c r="J71" i="2"/>
  <c r="F71" i="2"/>
  <c r="E71" i="2"/>
  <c r="K68" i="2"/>
  <c r="J68" i="2"/>
  <c r="F68" i="2"/>
  <c r="E68" i="2"/>
  <c r="K60" i="2"/>
  <c r="J60" i="2"/>
  <c r="F60" i="2"/>
  <c r="E60" i="2"/>
  <c r="K57" i="2"/>
  <c r="J57" i="2"/>
  <c r="F57" i="2"/>
  <c r="E57" i="2"/>
  <c r="K54" i="2"/>
  <c r="J54" i="2"/>
  <c r="F54" i="2"/>
  <c r="E54" i="2"/>
  <c r="K46" i="2"/>
  <c r="J46" i="2"/>
  <c r="F46" i="2"/>
  <c r="E46" i="2"/>
  <c r="K43" i="2"/>
  <c r="J43" i="2"/>
  <c r="F43" i="2"/>
  <c r="E43" i="2"/>
  <c r="K35" i="2"/>
  <c r="J35" i="2"/>
  <c r="F35" i="2"/>
  <c r="E35" i="2"/>
  <c r="K32" i="2"/>
  <c r="J32" i="2"/>
  <c r="F32" i="2"/>
  <c r="E32" i="2"/>
  <c r="K24" i="2"/>
  <c r="J24" i="2"/>
  <c r="F24" i="2"/>
  <c r="E24" i="2"/>
  <c r="K21" i="2"/>
  <c r="J21" i="2"/>
  <c r="F21" i="2"/>
  <c r="E21" i="2"/>
  <c r="H29" i="2" l="1"/>
  <c r="I29" i="2" s="1"/>
  <c r="H37" i="2"/>
  <c r="I37" i="2" s="1"/>
  <c r="H40" i="2"/>
  <c r="I40" i="2" s="1"/>
  <c r="H48" i="2"/>
  <c r="I48" i="2" s="1"/>
  <c r="H51" i="2"/>
  <c r="I51" i="2" s="1"/>
  <c r="H62" i="2"/>
  <c r="I62" i="2" s="1"/>
  <c r="H65" i="2"/>
  <c r="I65" i="2" s="1"/>
  <c r="H76" i="2"/>
  <c r="I76" i="2" s="1"/>
  <c r="L21" i="2"/>
  <c r="L24" i="2"/>
  <c r="L32" i="2"/>
  <c r="L35" i="2"/>
  <c r="L43" i="2"/>
  <c r="L46" i="2"/>
  <c r="L54" i="2"/>
  <c r="L57" i="2"/>
  <c r="L60" i="2"/>
  <c r="L68" i="2"/>
  <c r="L71" i="2"/>
  <c r="L74" i="2"/>
  <c r="L82" i="2"/>
  <c r="H104" i="2"/>
  <c r="I104" i="2" s="1"/>
  <c r="H107" i="2"/>
  <c r="I107" i="2" s="1"/>
  <c r="H24" i="2"/>
  <c r="I24" i="2" s="1"/>
  <c r="H35" i="2"/>
  <c r="I35" i="2" s="1"/>
  <c r="H46" i="2"/>
  <c r="I46" i="2" s="1"/>
  <c r="H57" i="2"/>
  <c r="I57" i="2" s="1"/>
  <c r="H68" i="2"/>
  <c r="I68" i="2" s="1"/>
  <c r="H74" i="2"/>
  <c r="I74" i="2" s="1"/>
  <c r="L95" i="2"/>
  <c r="L107" i="2"/>
  <c r="H21" i="2"/>
  <c r="I21" i="2" s="1"/>
  <c r="H32" i="2"/>
  <c r="I32" i="2" s="1"/>
  <c r="H43" i="2"/>
  <c r="I43" i="2" s="1"/>
  <c r="H54" i="2"/>
  <c r="I54" i="2" s="1"/>
  <c r="H60" i="2"/>
  <c r="I60" i="2" s="1"/>
  <c r="H71" i="2"/>
  <c r="I71" i="2" s="1"/>
  <c r="H82" i="2"/>
  <c r="I82" i="2" s="1"/>
  <c r="L104" i="2"/>
  <c r="L92" i="2"/>
  <c r="L26" i="2"/>
  <c r="L29" i="2"/>
  <c r="L37" i="2"/>
  <c r="L40" i="2"/>
  <c r="L48" i="2"/>
  <c r="L51" i="2"/>
  <c r="L62" i="2"/>
  <c r="L65" i="2"/>
  <c r="L76" i="2"/>
  <c r="G26" i="4"/>
  <c r="G27" i="4" s="1"/>
  <c r="G19" i="4"/>
  <c r="G20" i="4" s="1"/>
  <c r="G4" i="4"/>
  <c r="G11" i="4"/>
  <c r="G12" i="4" s="1"/>
  <c r="G76" i="2"/>
  <c r="G65" i="2"/>
  <c r="G62" i="2"/>
  <c r="G51" i="2"/>
  <c r="G48" i="2"/>
  <c r="G40" i="2"/>
  <c r="G37" i="2"/>
  <c r="G29" i="2"/>
  <c r="H26" i="2"/>
  <c r="I26" i="2" s="1"/>
  <c r="G107" i="2"/>
  <c r="G104" i="2"/>
  <c r="G95" i="2"/>
  <c r="G92" i="2"/>
  <c r="G82" i="2"/>
  <c r="G74" i="2"/>
  <c r="G71" i="2"/>
  <c r="G68" i="2"/>
  <c r="G60" i="2"/>
  <c r="G57" i="2"/>
  <c r="G54" i="2"/>
  <c r="G46" i="2"/>
  <c r="G43" i="2"/>
  <c r="G35" i="2"/>
  <c r="G32" i="2"/>
  <c r="G24" i="2"/>
  <c r="G21" i="2"/>
  <c r="K18" i="2"/>
  <c r="J18" i="2"/>
  <c r="F18" i="2"/>
  <c r="G18" i="2" s="1"/>
  <c r="E18" i="2"/>
  <c r="K7" i="2"/>
  <c r="J7" i="2"/>
  <c r="E7" i="2"/>
  <c r="L18" i="2" l="1"/>
  <c r="H18" i="2"/>
  <c r="I18" i="2" s="1"/>
  <c r="E6" i="3"/>
  <c r="E5" i="3"/>
  <c r="E4" i="3"/>
  <c r="E3" i="3"/>
  <c r="K16" i="2"/>
  <c r="J16" i="2"/>
  <c r="F16" i="2"/>
  <c r="E16" i="2"/>
  <c r="K13" i="2"/>
  <c r="J13" i="2"/>
  <c r="F13" i="2"/>
  <c r="E13" i="2"/>
  <c r="K10" i="2"/>
  <c r="J10" i="2"/>
  <c r="F10" i="2"/>
  <c r="E10" i="2"/>
  <c r="F7" i="2"/>
  <c r="H7" i="2" s="1"/>
  <c r="I7" i="2" s="1"/>
  <c r="K4" i="2"/>
  <c r="J4" i="2"/>
  <c r="F4" i="2"/>
  <c r="E4" i="2"/>
  <c r="E2" i="3" l="1"/>
  <c r="G3" i="3" s="1"/>
  <c r="H4" i="2"/>
  <c r="I4" i="2" s="1"/>
  <c r="H13" i="2"/>
  <c r="I13" i="2" s="1"/>
  <c r="H10" i="2"/>
  <c r="I10" i="2" s="1"/>
  <c r="H16" i="2"/>
  <c r="I16" i="2" s="1"/>
  <c r="L4" i="2"/>
  <c r="L7" i="2"/>
  <c r="L13" i="2"/>
  <c r="L16" i="2"/>
  <c r="L10" i="2"/>
  <c r="G7" i="2"/>
  <c r="G10" i="2"/>
  <c r="G16" i="2"/>
  <c r="G4" i="2"/>
  <c r="G13" i="2"/>
  <c r="J4" i="1"/>
  <c r="E26" i="1"/>
  <c r="F26" i="1" s="1"/>
  <c r="G26" i="1" s="1"/>
  <c r="E25" i="1"/>
  <c r="F25" i="1" s="1"/>
  <c r="G25" i="1" s="1"/>
  <c r="E23" i="1"/>
  <c r="F23" i="1" s="1"/>
  <c r="G23" i="1" s="1"/>
  <c r="E24" i="1"/>
  <c r="F24" i="1" s="1"/>
  <c r="G24" i="1" s="1"/>
  <c r="E22" i="1"/>
  <c r="G16" i="1"/>
  <c r="K16" i="1"/>
  <c r="J16" i="1"/>
  <c r="K13" i="1"/>
  <c r="J13" i="1"/>
  <c r="K10" i="1"/>
  <c r="J10" i="1"/>
  <c r="K7" i="1"/>
  <c r="J7" i="1"/>
  <c r="K4" i="1"/>
  <c r="F16" i="1"/>
  <c r="E16" i="1"/>
  <c r="F13" i="1"/>
  <c r="G13" i="1" s="1"/>
  <c r="E13" i="1"/>
  <c r="F10" i="1"/>
  <c r="E10" i="1"/>
  <c r="F7" i="1"/>
  <c r="G7" i="1" s="1"/>
  <c r="E7" i="1"/>
  <c r="F4" i="1"/>
  <c r="G4" i="1" s="1"/>
  <c r="E4" i="1"/>
  <c r="G5" i="3" l="1"/>
  <c r="F22" i="1"/>
  <c r="G22" i="1" s="1"/>
  <c r="G29" i="1" s="1"/>
  <c r="G31" i="1" s="1"/>
  <c r="G32" i="1" s="1"/>
  <c r="H10" i="1"/>
  <c r="I10" i="1" s="1"/>
  <c r="L7" i="1"/>
  <c r="H4" i="1"/>
  <c r="L4" i="1"/>
  <c r="L13" i="1"/>
  <c r="I4" i="1"/>
  <c r="L16" i="1"/>
  <c r="H16" i="1"/>
  <c r="I16" i="1" s="1"/>
  <c r="G10" i="1"/>
  <c r="L10" i="1"/>
  <c r="H13" i="1"/>
  <c r="I13" i="1" s="1"/>
  <c r="H7" i="1"/>
  <c r="I7" i="1" s="1"/>
</calcChain>
</file>

<file path=xl/sharedStrings.xml><?xml version="1.0" encoding="utf-8"?>
<sst xmlns="http://schemas.openxmlformats.org/spreadsheetml/2006/main" count="492" uniqueCount="230">
  <si>
    <t>sample</t>
  </si>
  <si>
    <t>alkalinity</t>
  </si>
  <si>
    <t>notes</t>
  </si>
  <si>
    <t>alkcrm1</t>
  </si>
  <si>
    <t>alkcrm2</t>
  </si>
  <si>
    <t>alkcrm3</t>
  </si>
  <si>
    <t>BI-0075-P1-1</t>
  </si>
  <si>
    <t>BI-0075-P1-2</t>
  </si>
  <si>
    <t>BI-0075-P1-3</t>
  </si>
  <si>
    <t>BI-0075-P2-1</t>
  </si>
  <si>
    <t>BI-0075-P2-2</t>
  </si>
  <si>
    <t>BI-0075-P2-3</t>
  </si>
  <si>
    <t>BI-0075-P3-1</t>
  </si>
  <si>
    <t>BI-0075-P3-2</t>
  </si>
  <si>
    <t>BI-0075-P3-3</t>
  </si>
  <si>
    <t>alkcrm4</t>
  </si>
  <si>
    <t>alkcrm5</t>
  </si>
  <si>
    <t>alkcrm6</t>
  </si>
  <si>
    <t>sample mass</t>
  </si>
  <si>
    <t>Sample sat overnight without being processed because the instrument arm couldn't settle correctly onto sample cup.</t>
  </si>
  <si>
    <t>all samples measured in order and results calculated at 25degC. Alkalinity CRM was from batch 130, an older batch donated from the Stillman lab. Goal was to get 2238.04 +- 0.53 umol/kg</t>
  </si>
  <si>
    <t>mean</t>
  </si>
  <si>
    <t>sd</t>
  </si>
  <si>
    <t>cv</t>
  </si>
  <si>
    <t>percent</t>
  </si>
  <si>
    <t>min</t>
  </si>
  <si>
    <t>max</t>
  </si>
  <si>
    <t>range</t>
  </si>
  <si>
    <t>absolute uncertainty</t>
  </si>
  <si>
    <t>u(Cref)</t>
  </si>
  <si>
    <t>RMSbias</t>
  </si>
  <si>
    <t>u(bias)/x</t>
  </si>
  <si>
    <t>u(bias) of x</t>
  </si>
  <si>
    <t>relative  uncertainty</t>
  </si>
  <si>
    <t>Cref value</t>
  </si>
  <si>
    <t>(xi-Cref)^2</t>
  </si>
  <si>
    <t>CLabi-Cref</t>
  </si>
  <si>
    <t>sd*2</t>
  </si>
  <si>
    <t>https://sisu.ut.ee/sites/default/files/measurement/files/single-lab_validation_nordtest_uncertainty.pdf</t>
  </si>
  <si>
    <t>https://www.c-can.info/reference/OAGuidanceManual.pdf</t>
  </si>
  <si>
    <t>crm130_12112019_1</t>
  </si>
  <si>
    <t>crm130_12112019_2</t>
  </si>
  <si>
    <t>crm130_12112019_3</t>
  </si>
  <si>
    <t>crm130_12112019_4</t>
  </si>
  <si>
    <t>crm130_12112019_5</t>
  </si>
  <si>
    <t>crm130_12112019_6</t>
  </si>
  <si>
    <t>sample/crm</t>
  </si>
  <si>
    <t>source:</t>
  </si>
  <si>
    <t>R2T1-1</t>
  </si>
  <si>
    <t>R2T1-2</t>
  </si>
  <si>
    <t>R2T1-3</t>
  </si>
  <si>
    <t>R2T2-1</t>
  </si>
  <si>
    <t>R2T2-2</t>
  </si>
  <si>
    <t>R2T2-3</t>
  </si>
  <si>
    <t>crm162_01272020_1</t>
  </si>
  <si>
    <t>crm130_01272020_1</t>
  </si>
  <si>
    <t>crm162_01272020_2</t>
  </si>
  <si>
    <t>crm130_01272020_2</t>
  </si>
  <si>
    <t>Dickson STD</t>
  </si>
  <si>
    <t>Batch 162</t>
  </si>
  <si>
    <t>Batch 130</t>
  </si>
  <si>
    <t>Batch 186</t>
  </si>
  <si>
    <t>TA</t>
  </si>
  <si>
    <t>Salinity</t>
  </si>
  <si>
    <t>alkalinity at 25degC</t>
  </si>
  <si>
    <t>SACRIFICE</t>
  </si>
  <si>
    <t>R3T2-1</t>
  </si>
  <si>
    <t>R3T2-2</t>
  </si>
  <si>
    <t>R3T2-3</t>
  </si>
  <si>
    <t>R3T1-1</t>
  </si>
  <si>
    <t>R3T1-2</t>
  </si>
  <si>
    <t>R3T1-3</t>
  </si>
  <si>
    <t>R1T1-1</t>
  </si>
  <si>
    <t>R1T1-2</t>
  </si>
  <si>
    <t>R1T1-3</t>
  </si>
  <si>
    <t>R1T2-1</t>
  </si>
  <si>
    <t>R1T2-2</t>
  </si>
  <si>
    <t>R1T2-3</t>
  </si>
  <si>
    <t>R1T3-1</t>
  </si>
  <si>
    <t>R1T3-2</t>
  </si>
  <si>
    <t>R1T3-3</t>
  </si>
  <si>
    <t>R1T4-1</t>
  </si>
  <si>
    <t>R1T4-2</t>
  </si>
  <si>
    <t>R1T4-3</t>
  </si>
  <si>
    <t>R2T3-1</t>
  </si>
  <si>
    <t>R2T3-2</t>
  </si>
  <si>
    <t>R2T3-3</t>
  </si>
  <si>
    <t>R3T3-1</t>
  </si>
  <si>
    <t>R3T3-2</t>
  </si>
  <si>
    <t>R3T3-3</t>
  </si>
  <si>
    <t>R3T4-1</t>
  </si>
  <si>
    <t>R3T4-2</t>
  </si>
  <si>
    <t>R3T4-3</t>
  </si>
  <si>
    <t>R2T4-1</t>
  </si>
  <si>
    <t>R2T4-2</t>
  </si>
  <si>
    <t>R2T4-3</t>
  </si>
  <si>
    <t>AMB-3-1</t>
  </si>
  <si>
    <t>AMB-3-2</t>
  </si>
  <si>
    <t>AMB-3-3</t>
  </si>
  <si>
    <t>AMB-5-1</t>
  </si>
  <si>
    <t>AMB-5-2</t>
  </si>
  <si>
    <t>AMB-5-3</t>
  </si>
  <si>
    <t>ACID-3-1</t>
  </si>
  <si>
    <t>ACID-3-2</t>
  </si>
  <si>
    <t>ACID-3-3</t>
  </si>
  <si>
    <t>ACID-5-1</t>
  </si>
  <si>
    <t>ACID-5-2</t>
  </si>
  <si>
    <t>ACID-5-3</t>
  </si>
  <si>
    <t>crm130_01282020_1</t>
  </si>
  <si>
    <t>crm186_01282020_1</t>
  </si>
  <si>
    <t>crm186_01282020_2</t>
  </si>
  <si>
    <t>crm186_01282020_3</t>
  </si>
  <si>
    <t>crm186_01292020_1</t>
  </si>
  <si>
    <t>crm186_01292020_2</t>
  </si>
  <si>
    <t>crm186_01292020_3</t>
  </si>
  <si>
    <t>crm186_01292020_4</t>
  </si>
  <si>
    <t>crm186_01302020_1</t>
  </si>
  <si>
    <t>crm186_01202020_2</t>
  </si>
  <si>
    <t>crm186_01302020_3</t>
  </si>
  <si>
    <t>crm186_01202020_4</t>
  </si>
  <si>
    <t>crm186_01312020_1</t>
  </si>
  <si>
    <t>crm186_01312020_2</t>
  </si>
  <si>
    <t>crm186_01312020_3</t>
  </si>
  <si>
    <t>crm186_01312020_4</t>
  </si>
  <si>
    <t>crm186_02102020_1</t>
  </si>
  <si>
    <t>crm186_02102020_2</t>
  </si>
  <si>
    <t>crm186_02102020_3</t>
  </si>
  <si>
    <t>crm186_02102020_4</t>
  </si>
  <si>
    <t>bay001_02102020_1</t>
  </si>
  <si>
    <t>First baywater standard batch created</t>
  </si>
  <si>
    <t>bay001_02102020_2</t>
  </si>
  <si>
    <t>bay001_02102020_3</t>
  </si>
  <si>
    <t>bay001_02122020_1</t>
  </si>
  <si>
    <t>bay001_02122020_2</t>
  </si>
  <si>
    <t>bay001_02122020_3</t>
  </si>
  <si>
    <t>bay001_02122020_4</t>
  </si>
  <si>
    <t>crm186_02122020_1</t>
  </si>
  <si>
    <t>crm186_02122020_2</t>
  </si>
  <si>
    <t>crm186_02132020_1</t>
  </si>
  <si>
    <t>bay001_02132020_1</t>
  </si>
  <si>
    <t>bay001_02132020_2</t>
  </si>
  <si>
    <t>bay001_02132020_3</t>
  </si>
  <si>
    <t>bay001_02132020_4</t>
  </si>
  <si>
    <t>alk at 25degC</t>
  </si>
  <si>
    <t>ran this cup first on autotitrator in cup slot 5, was labeled alkcrm2. renamed to new naming system which includes batch number and date ran. Acted as sacrificial sample so not great for CRM assessment</t>
  </si>
  <si>
    <t>alkcrm1 was ran afterwards in  cup slot 6. renamed here to refelect new naming system</t>
  </si>
  <si>
    <t>BayStd1</t>
  </si>
  <si>
    <t>crm130</t>
  </si>
  <si>
    <t>crm162</t>
  </si>
  <si>
    <t>crm186</t>
  </si>
  <si>
    <t>all crms</t>
  </si>
  <si>
    <t>all standards</t>
  </si>
  <si>
    <t>NA</t>
  </si>
  <si>
    <t>ACID-4-1</t>
  </si>
  <si>
    <t>ACID-4-2</t>
  </si>
  <si>
    <t>ACID-4-3</t>
  </si>
  <si>
    <t>ACID-2-1</t>
  </si>
  <si>
    <t>ACID-2-2</t>
  </si>
  <si>
    <t>ACID-2-3</t>
  </si>
  <si>
    <t>ACID-6-1</t>
  </si>
  <si>
    <t>ACID-6-2</t>
  </si>
  <si>
    <t>ACID-6-3</t>
  </si>
  <si>
    <t>bay001_02172020_1</t>
  </si>
  <si>
    <t>bay001_02172020_2</t>
  </si>
  <si>
    <t>bay001_02172020_3</t>
  </si>
  <si>
    <t>bay001_02172020_4</t>
  </si>
  <si>
    <t>bay001_02172020_5</t>
  </si>
  <si>
    <t>bay001_02172020_6</t>
  </si>
  <si>
    <t>crm186_02172020_1</t>
  </si>
  <si>
    <t>crm186_02172020_2</t>
  </si>
  <si>
    <t>crm186_02172020_3</t>
  </si>
  <si>
    <t>BAYSTD1-02192020-1</t>
  </si>
  <si>
    <t>BAYSTD1-02192020-2</t>
  </si>
  <si>
    <t>BAYSTD1-02192020-3</t>
  </si>
  <si>
    <t>AMB-1-1</t>
  </si>
  <si>
    <t>AMB-1-2</t>
  </si>
  <si>
    <t>AMB-1-3</t>
  </si>
  <si>
    <t>ACID-1-1</t>
  </si>
  <si>
    <t>ACID-1-2</t>
  </si>
  <si>
    <t>ACID-1-3</t>
  </si>
  <si>
    <t>BAYSTD1-02192020-4</t>
  </si>
  <si>
    <t>BAYSTD1-02192020-5</t>
  </si>
  <si>
    <t>BAYSTD1-02192020-6</t>
  </si>
  <si>
    <t>CRM186-02192020-1</t>
  </si>
  <si>
    <t>CRM186-02192020-2</t>
  </si>
  <si>
    <t>CRM186-02192020-3</t>
  </si>
  <si>
    <t>BAYSTD1-02202020-1</t>
  </si>
  <si>
    <t>BAYSTD1-02202020-2</t>
  </si>
  <si>
    <t>BAYSTD1-02202020-3</t>
  </si>
  <si>
    <t>AMB-6-1</t>
  </si>
  <si>
    <t>AMB-6-2</t>
  </si>
  <si>
    <t>AMB-6-3</t>
  </si>
  <si>
    <t>AMB-4-1</t>
  </si>
  <si>
    <t>AMB-4-2</t>
  </si>
  <si>
    <t>AMB-4-3</t>
  </si>
  <si>
    <t>AMB-2-1</t>
  </si>
  <si>
    <t>AMB-2-2</t>
  </si>
  <si>
    <t>AMB-2-3</t>
  </si>
  <si>
    <t>BAYSTD1-02202020-4</t>
  </si>
  <si>
    <t>BAYSTD1-02202020-5</t>
  </si>
  <si>
    <t>BAYSTD1-02202020-6</t>
  </si>
  <si>
    <t>CRM186-02202020-1</t>
  </si>
  <si>
    <t>CRM186-02202020-2</t>
  </si>
  <si>
    <t>CRM186-02202020-3</t>
  </si>
  <si>
    <t>CRM186-11102020-1</t>
  </si>
  <si>
    <t>CRM186-11102020-2</t>
  </si>
  <si>
    <t>CRM186-11102020-3</t>
  </si>
  <si>
    <t>P-0078-1</t>
  </si>
  <si>
    <t>P-0078-2</t>
  </si>
  <si>
    <t>P-0078-3</t>
  </si>
  <si>
    <t>P-0078-4</t>
  </si>
  <si>
    <t>P-0078-5</t>
  </si>
  <si>
    <t>P-0078-6</t>
  </si>
  <si>
    <t>P-0078-7</t>
  </si>
  <si>
    <t>SAC-2</t>
  </si>
  <si>
    <t>SAC-1</t>
  </si>
  <si>
    <t>probe C started on 11/10/2020</t>
  </si>
  <si>
    <t>P-0023-1</t>
  </si>
  <si>
    <t>P-0023-2</t>
  </si>
  <si>
    <t>P-0023-3</t>
  </si>
  <si>
    <t>B-0041-1</t>
  </si>
  <si>
    <t>B-0041-2</t>
  </si>
  <si>
    <t>B-0041-3</t>
  </si>
  <si>
    <t>P-0034-1</t>
  </si>
  <si>
    <t>P-0034-2</t>
  </si>
  <si>
    <t>P-0034-3</t>
  </si>
  <si>
    <t>BAYSTD1-11172020-1</t>
  </si>
  <si>
    <t>BAYSTD1-11172020-2</t>
  </si>
  <si>
    <t>BAYSTD1-11172020-3</t>
  </si>
  <si>
    <t>baystd1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</si>
</sst>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
  </numFmts>
  <fonts count="2" x14ac:knownFonts="1">
    <font>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4">
    <xf numFmtId="0" fontId="0" fillId="0" borderId="0" xfId="0"/>
    <xf numFmtId="0" fontId="0" fillId="0" borderId="0" xfId="0" applyAlignment="1">
      <alignment wrapText="1"/>
    </xf>
    <xf numFmtId="164" fontId="0" fillId="0" borderId="0" xfId="0" applyNumberFormat="1"/>
    <xf numFmtId="10" fontId="0" fillId="0" borderId="0" xfId="1" applyNumberFormat="1" applyFont="1"/>
    <xf numFmtId="10" fontId="0" fillId="0" borderId="0" xfId="0" applyNumberFormat="1"/>
    <xf numFmtId="164"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10" fontId="0" fillId="0" borderId="0" xfId="1" applyNumberFormat="1" applyFont="1" applyAlignment="1">
      <alignment horizontal="left" vertical="center"/>
    </xf>
    <xf numFmtId="0" fontId="0" fillId="2" borderId="0" xfId="0" applyFill="1"/>
    <xf numFmtId="0" fontId="0" fillId="2" borderId="0" xfId="0" applyFill="1" applyAlignment="1">
      <alignment wrapText="1"/>
    </xf>
    <xf numFmtId="2" fontId="0" fillId="0" borderId="0" xfId="0" applyNumberFormat="1"/>
    <xf numFmtId="165" fontId="0" fillId="0" borderId="0" xfId="0" applyNumberFormat="1"/>
    <xf numFmtId="2" fontId="0" fillId="2" borderId="0" xfId="0" applyNumberFormat="1" applyFill="1"/>
    <xf numFmtId="2" fontId="0" fillId="0" borderId="0" xfId="0" applyNumberFormat="1" applyAlignment="1">
      <alignment wrapText="1"/>
    </xf>
    <xf numFmtId="2" fontId="0" fillId="2" borderId="0" xfId="0" applyNumberFormat="1" applyFill="1" applyAlignment="1">
      <alignment wrapText="1"/>
    </xf>
    <xf numFmtId="165" fontId="0" fillId="2" borderId="0" xfId="0" applyNumberFormat="1" applyFill="1"/>
    <xf numFmtId="165" fontId="0" fillId="3" borderId="0" xfId="0" applyNumberFormat="1" applyFill="1"/>
    <xf numFmtId="0" fontId="0" fillId="0" borderId="1" xfId="0" applyBorder="1" applyAlignment="1">
      <alignment wrapText="1"/>
    </xf>
    <xf numFmtId="0" fontId="0" fillId="0" borderId="1" xfId="0" applyBorder="1"/>
    <xf numFmtId="165" fontId="0" fillId="5" borderId="1" xfId="0" applyNumberFormat="1" applyFill="1" applyBorder="1"/>
    <xf numFmtId="0" fontId="0" fillId="2" borderId="1" xfId="0" applyFill="1" applyBorder="1"/>
    <xf numFmtId="165" fontId="0" fillId="2" borderId="1" xfId="0" applyNumberFormat="1" applyFill="1" applyBorder="1"/>
    <xf numFmtId="0" fontId="0" fillId="2" borderId="1" xfId="0" applyFill="1" applyBorder="1" applyAlignment="1">
      <alignment wrapText="1"/>
    </xf>
    <xf numFmtId="165" fontId="0" fillId="3" borderId="1" xfId="0" applyNumberFormat="1" applyFill="1" applyBorder="1"/>
    <xf numFmtId="165" fontId="0" fillId="0" borderId="1" xfId="0" applyNumberFormat="1" applyBorder="1" applyAlignment="1">
      <alignment wrapText="1"/>
    </xf>
    <xf numFmtId="165" fontId="0" fillId="0" borderId="1" xfId="0" applyNumberFormat="1" applyBorder="1"/>
    <xf numFmtId="165" fontId="0" fillId="2" borderId="1" xfId="0" applyNumberFormat="1" applyFill="1" applyBorder="1" applyAlignment="1">
      <alignment wrapText="1"/>
    </xf>
    <xf numFmtId="164" fontId="0" fillId="2" borderId="1" xfId="0" applyNumberFormat="1" applyFill="1" applyBorder="1"/>
    <xf numFmtId="10" fontId="0" fillId="2" borderId="1" xfId="1" applyNumberFormat="1" applyFont="1" applyFill="1" applyBorder="1"/>
    <xf numFmtId="0" fontId="0" fillId="3" borderId="1" xfId="0" applyFill="1" applyBorder="1"/>
    <xf numFmtId="0" fontId="0" fillId="3" borderId="1" xfId="0" applyFill="1" applyBorder="1" applyAlignment="1">
      <alignment wrapText="1"/>
    </xf>
    <xf numFmtId="164" fontId="0" fillId="0" borderId="1" xfId="0" applyNumberFormat="1" applyBorder="1"/>
    <xf numFmtId="10" fontId="0" fillId="0" borderId="1" xfId="1" applyNumberFormat="1" applyFont="1" applyBorder="1"/>
    <xf numFmtId="0" fontId="0" fillId="4" borderId="1" xfId="0" applyFill="1" applyBorder="1"/>
    <xf numFmtId="0" fontId="0" fillId="4" borderId="1" xfId="0" applyFill="1" applyBorder="1" applyAlignment="1">
      <alignment wrapText="1"/>
    </xf>
    <xf numFmtId="165" fontId="0" fillId="0" borderId="0" xfId="0" applyNumberFormat="1" applyFill="1"/>
    <xf numFmtId="0" fontId="0" fillId="0" borderId="0" xfId="0" applyFill="1"/>
    <xf numFmtId="165" fontId="0" fillId="0" borderId="1" xfId="0" applyNumberFormat="1" applyFill="1" applyBorder="1"/>
    <xf numFmtId="0" fontId="0" fillId="6" borderId="1" xfId="0" applyFill="1" applyBorder="1"/>
    <xf numFmtId="165" fontId="0" fillId="6" borderId="1" xfId="0" applyNumberFormat="1" applyFill="1" applyBorder="1"/>
    <xf numFmtId="10" fontId="0" fillId="0" borderId="1" xfId="0" applyNumberFormat="1" applyBorder="1"/>
    <xf numFmtId="10" fontId="0" fillId="2" borderId="1" xfId="0" applyNumberFormat="1" applyFill="1" applyBorder="1"/>
    <xf numFmtId="10" fontId="0" fillId="4" borderId="1" xfId="0" applyNumberForma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379547</xdr:colOff>
      <xdr:row>18</xdr:row>
      <xdr:rowOff>38099</xdr:rowOff>
    </xdr:from>
    <xdr:to>
      <xdr:col>3</xdr:col>
      <xdr:colOff>2057400</xdr:colOff>
      <xdr:row>35</xdr:row>
      <xdr:rowOff>170997</xdr:rowOff>
    </xdr:to>
    <xdr:pic>
      <xdr:nvPicPr>
        <xdr:cNvPr id="2" name="Picture 1">
          <a:extLst>
            <a:ext uri="{FF2B5EF4-FFF2-40B4-BE49-F238E27FC236}">
              <a16:creationId xmlns:a16="http://schemas.microsoft.com/office/drawing/2014/main" id="{0D0388F0-265A-41E9-BD60-AFE503D1F288}"/>
            </a:ext>
          </a:extLst>
        </xdr:cNvPr>
        <xdr:cNvPicPr>
          <a:picLocks noChangeAspect="1"/>
        </xdr:cNvPicPr>
      </xdr:nvPicPr>
      <xdr:blipFill>
        <a:blip xmlns:r="http://schemas.openxmlformats.org/officeDocument/2006/relationships" r:embed="rId1"/>
        <a:stretch>
          <a:fillRect/>
        </a:stretch>
      </xdr:blipFill>
      <xdr:spPr>
        <a:xfrm>
          <a:off x="379547" y="4381499"/>
          <a:ext cx="4182928" cy="3209473"/>
        </a:xfrm>
        <a:prstGeom prst="rect">
          <a:avLst/>
        </a:prstGeom>
      </xdr:spPr>
    </xdr:pic>
    <xdr:clientData/>
  </xdr:twoCellAnchor>
  <xdr:twoCellAnchor editAs="oneCell">
    <xdr:from>
      <xdr:col>10</xdr:col>
      <xdr:colOff>647699</xdr:colOff>
      <xdr:row>19</xdr:row>
      <xdr:rowOff>0</xdr:rowOff>
    </xdr:from>
    <xdr:to>
      <xdr:col>17</xdr:col>
      <xdr:colOff>121780</xdr:colOff>
      <xdr:row>34</xdr:row>
      <xdr:rowOff>28575</xdr:rowOff>
    </xdr:to>
    <xdr:pic>
      <xdr:nvPicPr>
        <xdr:cNvPr id="3" name="Picture 2">
          <a:extLst>
            <a:ext uri="{FF2B5EF4-FFF2-40B4-BE49-F238E27FC236}">
              <a16:creationId xmlns:a16="http://schemas.microsoft.com/office/drawing/2014/main" id="{AB97E177-D6F0-4D07-B5B5-E4225A93E366}"/>
            </a:ext>
          </a:extLst>
        </xdr:cNvPr>
        <xdr:cNvPicPr>
          <a:picLocks noChangeAspect="1"/>
        </xdr:cNvPicPr>
      </xdr:nvPicPr>
      <xdr:blipFill>
        <a:blip xmlns:r="http://schemas.openxmlformats.org/officeDocument/2006/relationships" r:embed="rId2"/>
        <a:stretch>
          <a:fillRect/>
        </a:stretch>
      </xdr:blipFill>
      <xdr:spPr>
        <a:xfrm>
          <a:off x="10401299" y="4524375"/>
          <a:ext cx="7017881" cy="2743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330200</xdr:colOff>
      <xdr:row>0</xdr:row>
      <xdr:rowOff>0</xdr:rowOff>
    </xdr:from>
    <xdr:ext cx="4025766" cy="3371398"/>
    <xdr:pic>
      <xdr:nvPicPr>
        <xdr:cNvPr id="2" name="Picture 1">
          <a:extLst>
            <a:ext uri="{FF2B5EF4-FFF2-40B4-BE49-F238E27FC236}">
              <a16:creationId xmlns:a16="http://schemas.microsoft.com/office/drawing/2014/main" id="{8B66B32D-53D3-493A-B477-FA7635DB0304}"/>
            </a:ext>
          </a:extLst>
        </xdr:cNvPr>
        <xdr:cNvPicPr>
          <a:picLocks noChangeAspect="1"/>
        </xdr:cNvPicPr>
      </xdr:nvPicPr>
      <xdr:blipFill>
        <a:blip xmlns:r="http://schemas.openxmlformats.org/officeDocument/2006/relationships" r:embed="rId1"/>
        <a:stretch>
          <a:fillRect/>
        </a:stretch>
      </xdr:blipFill>
      <xdr:spPr>
        <a:xfrm>
          <a:off x="5330825" y="0"/>
          <a:ext cx="4025766" cy="3371398"/>
        </a:xfrm>
        <a:prstGeom prst="rect">
          <a:avLst/>
        </a:prstGeom>
      </xdr:spPr>
    </xdr:pic>
    <xdr:clientData/>
  </xdr:oneCellAnchor>
  <xdr:oneCellAnchor>
    <xdr:from>
      <xdr:col>9</xdr:col>
      <xdr:colOff>76199</xdr:colOff>
      <xdr:row>0</xdr:row>
      <xdr:rowOff>95250</xdr:rowOff>
    </xdr:from>
    <xdr:ext cx="6632119" cy="2886075"/>
    <xdr:pic>
      <xdr:nvPicPr>
        <xdr:cNvPr id="3" name="Picture 2">
          <a:extLst>
            <a:ext uri="{FF2B5EF4-FFF2-40B4-BE49-F238E27FC236}">
              <a16:creationId xmlns:a16="http://schemas.microsoft.com/office/drawing/2014/main" id="{3ED3CA6A-7863-4576-8A22-0C220A8B17CF}"/>
            </a:ext>
          </a:extLst>
        </xdr:cNvPr>
        <xdr:cNvPicPr>
          <a:picLocks noChangeAspect="1"/>
        </xdr:cNvPicPr>
      </xdr:nvPicPr>
      <xdr:blipFill>
        <a:blip xmlns:r="http://schemas.openxmlformats.org/officeDocument/2006/relationships" r:embed="rId2"/>
        <a:stretch>
          <a:fillRect/>
        </a:stretch>
      </xdr:blipFill>
      <xdr:spPr>
        <a:xfrm>
          <a:off x="13998574" y="95250"/>
          <a:ext cx="6632119" cy="288607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5</xdr:col>
      <xdr:colOff>330200</xdr:colOff>
      <xdr:row>0</xdr:row>
      <xdr:rowOff>0</xdr:rowOff>
    </xdr:from>
    <xdr:ext cx="4025766" cy="3371398"/>
    <xdr:pic>
      <xdr:nvPicPr>
        <xdr:cNvPr id="2" name="Picture 1">
          <a:extLst>
            <a:ext uri="{FF2B5EF4-FFF2-40B4-BE49-F238E27FC236}">
              <a16:creationId xmlns:a16="http://schemas.microsoft.com/office/drawing/2014/main" id="{719E12CB-A75E-4893-86A3-A8E348301FD5}"/>
            </a:ext>
          </a:extLst>
        </xdr:cNvPr>
        <xdr:cNvPicPr>
          <a:picLocks noChangeAspect="1"/>
        </xdr:cNvPicPr>
      </xdr:nvPicPr>
      <xdr:blipFill>
        <a:blip xmlns:r="http://schemas.openxmlformats.org/officeDocument/2006/relationships" r:embed="rId1"/>
        <a:stretch>
          <a:fillRect/>
        </a:stretch>
      </xdr:blipFill>
      <xdr:spPr>
        <a:xfrm>
          <a:off x="5330825" y="0"/>
          <a:ext cx="4025766" cy="3371398"/>
        </a:xfrm>
        <a:prstGeom prst="rect">
          <a:avLst/>
        </a:prstGeom>
      </xdr:spPr>
    </xdr:pic>
    <xdr:clientData/>
  </xdr:oneCellAnchor>
  <xdr:oneCellAnchor>
    <xdr:from>
      <xdr:col>10</xdr:col>
      <xdr:colOff>76199</xdr:colOff>
      <xdr:row>0</xdr:row>
      <xdr:rowOff>95250</xdr:rowOff>
    </xdr:from>
    <xdr:ext cx="6632119" cy="2886075"/>
    <xdr:pic>
      <xdr:nvPicPr>
        <xdr:cNvPr id="3" name="Picture 2">
          <a:extLst>
            <a:ext uri="{FF2B5EF4-FFF2-40B4-BE49-F238E27FC236}">
              <a16:creationId xmlns:a16="http://schemas.microsoft.com/office/drawing/2014/main" id="{F7898118-6E64-459D-AD3F-0B0647324060}"/>
            </a:ext>
          </a:extLst>
        </xdr:cNvPr>
        <xdr:cNvPicPr>
          <a:picLocks noChangeAspect="1"/>
        </xdr:cNvPicPr>
      </xdr:nvPicPr>
      <xdr:blipFill>
        <a:blip xmlns:r="http://schemas.openxmlformats.org/officeDocument/2006/relationships" r:embed="rId2"/>
        <a:stretch>
          <a:fillRect/>
        </a:stretch>
      </xdr:blipFill>
      <xdr:spPr>
        <a:xfrm>
          <a:off x="13011149" y="95250"/>
          <a:ext cx="6632119" cy="288607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5</xdr:col>
      <xdr:colOff>330200</xdr:colOff>
      <xdr:row>0</xdr:row>
      <xdr:rowOff>0</xdr:rowOff>
    </xdr:from>
    <xdr:ext cx="4025766" cy="3371398"/>
    <xdr:pic>
      <xdr:nvPicPr>
        <xdr:cNvPr id="2" name="Picture 1">
          <a:extLst>
            <a:ext uri="{FF2B5EF4-FFF2-40B4-BE49-F238E27FC236}">
              <a16:creationId xmlns:a16="http://schemas.microsoft.com/office/drawing/2014/main" id="{1254A765-F577-4B88-970E-1157B322C698}"/>
            </a:ext>
          </a:extLst>
        </xdr:cNvPr>
        <xdr:cNvPicPr>
          <a:picLocks noChangeAspect="1"/>
        </xdr:cNvPicPr>
      </xdr:nvPicPr>
      <xdr:blipFill>
        <a:blip xmlns:r="http://schemas.openxmlformats.org/officeDocument/2006/relationships" r:embed="rId1"/>
        <a:stretch>
          <a:fillRect/>
        </a:stretch>
      </xdr:blipFill>
      <xdr:spPr>
        <a:xfrm>
          <a:off x="5330825" y="0"/>
          <a:ext cx="4025766" cy="3371398"/>
        </a:xfrm>
        <a:prstGeom prst="rect">
          <a:avLst/>
        </a:prstGeom>
      </xdr:spPr>
    </xdr:pic>
    <xdr:clientData/>
  </xdr:oneCellAnchor>
  <xdr:oneCellAnchor>
    <xdr:from>
      <xdr:col>9</xdr:col>
      <xdr:colOff>76199</xdr:colOff>
      <xdr:row>0</xdr:row>
      <xdr:rowOff>95250</xdr:rowOff>
    </xdr:from>
    <xdr:ext cx="6632119" cy="2886075"/>
    <xdr:pic>
      <xdr:nvPicPr>
        <xdr:cNvPr id="3" name="Picture 2">
          <a:extLst>
            <a:ext uri="{FF2B5EF4-FFF2-40B4-BE49-F238E27FC236}">
              <a16:creationId xmlns:a16="http://schemas.microsoft.com/office/drawing/2014/main" id="{E12B9429-4014-43BC-9295-0EBF3395140A}"/>
            </a:ext>
          </a:extLst>
        </xdr:cNvPr>
        <xdr:cNvPicPr>
          <a:picLocks noChangeAspect="1"/>
        </xdr:cNvPicPr>
      </xdr:nvPicPr>
      <xdr:blipFill>
        <a:blip xmlns:r="http://schemas.openxmlformats.org/officeDocument/2006/relationships" r:embed="rId2"/>
        <a:stretch>
          <a:fillRect/>
        </a:stretch>
      </xdr:blipFill>
      <xdr:spPr>
        <a:xfrm>
          <a:off x="13011149" y="95250"/>
          <a:ext cx="6632119" cy="288607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80" zoomScaleNormal="80" workbookViewId="0">
      <selection activeCell="G29" sqref="G29"/>
    </sheetView>
  </sheetViews>
  <sheetFormatPr defaultRowHeight="15" x14ac:dyDescent="0.25"/>
  <cols>
    <col min="1" max="1" width="12" bestFit="1" customWidth="1"/>
    <col min="2" max="2" width="12" customWidth="1"/>
    <col min="3" max="3" width="11" bestFit="1" customWidth="1"/>
    <col min="4" max="4" width="40.28515625" style="1" customWidth="1"/>
    <col min="5" max="6" width="10.85546875" bestFit="1" customWidth="1"/>
    <col min="7" max="7" width="13" bestFit="1" customWidth="1"/>
    <col min="8" max="8" width="13" customWidth="1"/>
    <col min="10" max="10" width="11.42578125" customWidth="1"/>
    <col min="13" max="13" width="51.140625" customWidth="1"/>
  </cols>
  <sheetData>
    <row r="1" spans="1:13" x14ac:dyDescent="0.25">
      <c r="A1" t="s">
        <v>0</v>
      </c>
      <c r="B1" t="s">
        <v>18</v>
      </c>
      <c r="C1" t="s">
        <v>1</v>
      </c>
      <c r="D1" s="1" t="s">
        <v>2</v>
      </c>
      <c r="E1" t="s">
        <v>21</v>
      </c>
      <c r="F1" t="s">
        <v>22</v>
      </c>
      <c r="G1" t="s">
        <v>37</v>
      </c>
      <c r="H1" t="s">
        <v>23</v>
      </c>
      <c r="I1" t="s">
        <v>24</v>
      </c>
      <c r="J1" t="s">
        <v>25</v>
      </c>
      <c r="K1" t="s">
        <v>26</v>
      </c>
      <c r="L1" t="s">
        <v>27</v>
      </c>
    </row>
    <row r="2" spans="1:13" ht="75" x14ac:dyDescent="0.25">
      <c r="A2" t="s">
        <v>3</v>
      </c>
      <c r="B2">
        <v>50.748999999999995</v>
      </c>
      <c r="C2">
        <v>2242.6987800000002</v>
      </c>
      <c r="D2" s="1" t="s">
        <v>20</v>
      </c>
    </row>
    <row r="3" spans="1:13" x14ac:dyDescent="0.25">
      <c r="A3" t="s">
        <v>4</v>
      </c>
      <c r="B3">
        <v>54.497</v>
      </c>
      <c r="C3">
        <v>2247.5363699999998</v>
      </c>
    </row>
    <row r="4" spans="1:13" x14ac:dyDescent="0.25">
      <c r="A4" t="s">
        <v>5</v>
      </c>
      <c r="B4">
        <v>53.734999999999999</v>
      </c>
      <c r="C4">
        <v>2230.1036199999999</v>
      </c>
      <c r="E4" s="2">
        <f>AVERAGE(C2:C4)</f>
        <v>2240.1129233333336</v>
      </c>
      <c r="F4" s="2">
        <f>_xlfn.STDEV.S(C2:C4)</f>
        <v>8.9994546593687375</v>
      </c>
      <c r="G4" s="2">
        <f>2*F4</f>
        <v>17.998909318737475</v>
      </c>
      <c r="H4" s="2">
        <f>F4/E4</f>
        <v>4.0174111606737064E-3</v>
      </c>
      <c r="I4" s="3">
        <f>H4</f>
        <v>4.0174111606737064E-3</v>
      </c>
      <c r="J4">
        <f>MIN(C2:C4)</f>
        <v>2230.1036199999999</v>
      </c>
      <c r="K4">
        <f>MAX(C2:C4)</f>
        <v>2247.5363699999998</v>
      </c>
      <c r="L4">
        <f>K4-J4</f>
        <v>17.432749999999942</v>
      </c>
      <c r="M4" s="3"/>
    </row>
    <row r="5" spans="1:13" x14ac:dyDescent="0.25">
      <c r="A5" t="s">
        <v>6</v>
      </c>
      <c r="B5">
        <v>54.155999999999999</v>
      </c>
      <c r="C5">
        <v>2114.1481899999999</v>
      </c>
    </row>
    <row r="6" spans="1:13" x14ac:dyDescent="0.25">
      <c r="A6" t="s">
        <v>7</v>
      </c>
      <c r="B6">
        <v>52.367999999999995</v>
      </c>
      <c r="C6">
        <v>2138.9193500000001</v>
      </c>
    </row>
    <row r="7" spans="1:13" x14ac:dyDescent="0.25">
      <c r="A7" t="s">
        <v>8</v>
      </c>
      <c r="B7">
        <v>54.707999999999998</v>
      </c>
      <c r="C7">
        <v>2142.24109</v>
      </c>
      <c r="E7" s="2">
        <f>AVERAGE(C5:C7)</f>
        <v>2131.7695433333333</v>
      </c>
      <c r="F7" s="2">
        <f>_xlfn.STDEV.S(C5:C7)</f>
        <v>15.350653377968511</v>
      </c>
      <c r="G7" s="2">
        <f>2*F7</f>
        <v>30.701306755937022</v>
      </c>
      <c r="H7" s="2">
        <f>F7/E7</f>
        <v>7.2008972198587288E-3</v>
      </c>
      <c r="I7" s="3">
        <f>H7</f>
        <v>7.2008972198587288E-3</v>
      </c>
      <c r="J7">
        <f>MIN(C5:C7)</f>
        <v>2114.1481899999999</v>
      </c>
      <c r="K7">
        <f>MAX(C5:C7)</f>
        <v>2142.24109</v>
      </c>
      <c r="L7">
        <f>K7-J7</f>
        <v>28.0929000000001</v>
      </c>
      <c r="M7" s="3"/>
    </row>
    <row r="8" spans="1:13" x14ac:dyDescent="0.25">
      <c r="A8" t="s">
        <v>9</v>
      </c>
      <c r="B8">
        <v>53.208999999999996</v>
      </c>
      <c r="C8">
        <v>2135.2389699999999</v>
      </c>
    </row>
    <row r="9" spans="1:13" x14ac:dyDescent="0.25">
      <c r="A9" t="s">
        <v>10</v>
      </c>
      <c r="B9">
        <v>53.707999999999998</v>
      </c>
      <c r="C9">
        <v>2133.48756</v>
      </c>
    </row>
    <row r="10" spans="1:13" x14ac:dyDescent="0.25">
      <c r="A10" t="s">
        <v>11</v>
      </c>
      <c r="B10">
        <v>51.481999999999999</v>
      </c>
      <c r="C10">
        <v>2129.4654</v>
      </c>
      <c r="E10" s="2">
        <f>AVERAGE(C8:C10)</f>
        <v>2132.7306433333333</v>
      </c>
      <c r="F10" s="2">
        <f>_xlfn.STDEV.S(C8:C10)</f>
        <v>2.9602735965503104</v>
      </c>
      <c r="G10" s="2">
        <f>2*F10</f>
        <v>5.9205471931006208</v>
      </c>
      <c r="H10" s="2">
        <f>F10/E10</f>
        <v>1.3880203793215893E-3</v>
      </c>
      <c r="I10" s="3">
        <f>H10</f>
        <v>1.3880203793215893E-3</v>
      </c>
      <c r="J10">
        <f>MIN(C8:C10)</f>
        <v>2129.4654</v>
      </c>
      <c r="K10">
        <f>MAX(C8:C10)</f>
        <v>2135.2389699999999</v>
      </c>
      <c r="L10">
        <f>K10-J10</f>
        <v>5.773569999999836</v>
      </c>
      <c r="M10" s="3"/>
    </row>
    <row r="11" spans="1:13" x14ac:dyDescent="0.25">
      <c r="A11" t="s">
        <v>12</v>
      </c>
      <c r="B11">
        <v>50.765999999999998</v>
      </c>
      <c r="C11">
        <v>2124.9360900000001</v>
      </c>
    </row>
    <row r="12" spans="1:13" x14ac:dyDescent="0.25">
      <c r="A12" t="s">
        <v>13</v>
      </c>
      <c r="B12">
        <v>55.265000000000001</v>
      </c>
      <c r="C12">
        <v>2132.3921700000001</v>
      </c>
    </row>
    <row r="13" spans="1:13" x14ac:dyDescent="0.25">
      <c r="A13" t="s">
        <v>14</v>
      </c>
      <c r="B13">
        <v>51.326000000000001</v>
      </c>
      <c r="C13">
        <v>2126.4715000000001</v>
      </c>
      <c r="E13" s="2">
        <f>AVERAGE(C11:C13)</f>
        <v>2127.9332533333331</v>
      </c>
      <c r="F13" s="2">
        <f>_xlfn.STDEV.S(C11:C13)</f>
        <v>3.9371086278172567</v>
      </c>
      <c r="G13" s="2">
        <f>2*F13</f>
        <v>7.8742172556345134</v>
      </c>
      <c r="H13" s="2">
        <f>F13/E13</f>
        <v>1.8502030651806928E-3</v>
      </c>
      <c r="I13" s="3">
        <f>H13</f>
        <v>1.8502030651806928E-3</v>
      </c>
      <c r="J13">
        <f>MIN(C11:C13)</f>
        <v>2124.9360900000001</v>
      </c>
      <c r="K13">
        <f>MAX(C11:C13)</f>
        <v>2132.3921700000001</v>
      </c>
      <c r="L13">
        <f>K13-J13</f>
        <v>7.456079999999929</v>
      </c>
      <c r="M13" s="3"/>
    </row>
    <row r="14" spans="1:13" x14ac:dyDescent="0.25">
      <c r="A14" t="s">
        <v>15</v>
      </c>
      <c r="B14">
        <v>55.582999999999998</v>
      </c>
      <c r="C14">
        <v>2249.3508299999999</v>
      </c>
    </row>
    <row r="15" spans="1:13" x14ac:dyDescent="0.25">
      <c r="A15" t="s">
        <v>16</v>
      </c>
      <c r="B15">
        <v>51.356000000000002</v>
      </c>
      <c r="C15">
        <v>2250.2915600000001</v>
      </c>
    </row>
    <row r="16" spans="1:13" ht="45" x14ac:dyDescent="0.25">
      <c r="A16" t="s">
        <v>17</v>
      </c>
      <c r="B16">
        <v>53.685000000000002</v>
      </c>
      <c r="C16">
        <v>2272.6196</v>
      </c>
      <c r="D16" s="1" t="s">
        <v>19</v>
      </c>
      <c r="E16" s="2">
        <f>AVERAGE(C14:C16)</f>
        <v>2257.4206633333333</v>
      </c>
      <c r="F16" s="2">
        <f>_xlfn.STDEV.S(C14:C16)</f>
        <v>13.171066778406125</v>
      </c>
      <c r="G16" s="2">
        <f>2*F16</f>
        <v>26.34213355681225</v>
      </c>
      <c r="H16" s="2">
        <f>F16/E16</f>
        <v>5.8345646393426634E-3</v>
      </c>
      <c r="I16" s="3">
        <f>H16</f>
        <v>5.8345646393426634E-3</v>
      </c>
      <c r="J16">
        <f>MIN(C14:C16)</f>
        <v>2249.3508299999999</v>
      </c>
      <c r="K16">
        <f>MAX(C14:C16)</f>
        <v>2272.6196</v>
      </c>
      <c r="L16">
        <f>K16-J16</f>
        <v>23.268770000000131</v>
      </c>
      <c r="M16" s="3"/>
    </row>
    <row r="20" spans="5:14" x14ac:dyDescent="0.25">
      <c r="N20" s="4"/>
    </row>
    <row r="21" spans="5:14" x14ac:dyDescent="0.25">
      <c r="E21" t="s">
        <v>34</v>
      </c>
      <c r="F21" t="s">
        <v>36</v>
      </c>
      <c r="G21" t="s">
        <v>35</v>
      </c>
    </row>
    <row r="22" spans="5:14" x14ac:dyDescent="0.25">
      <c r="E22">
        <f>2238.04</f>
        <v>2238.04</v>
      </c>
      <c r="F22">
        <f>C2-E22</f>
        <v>4.6587800000002062</v>
      </c>
      <c r="G22">
        <f>F22^2</f>
        <v>21.704231088401922</v>
      </c>
    </row>
    <row r="23" spans="5:14" x14ac:dyDescent="0.25">
      <c r="E23">
        <f t="shared" ref="E23:E26" si="0">2238.04</f>
        <v>2238.04</v>
      </c>
      <c r="F23">
        <f>C3-E23</f>
        <v>9.4963699999998425</v>
      </c>
      <c r="G23">
        <f t="shared" ref="G23:G26" si="1">F23^2</f>
        <v>90.181043176897006</v>
      </c>
    </row>
    <row r="24" spans="5:14" x14ac:dyDescent="0.25">
      <c r="E24">
        <f t="shared" si="0"/>
        <v>2238.04</v>
      </c>
      <c r="F24">
        <f>C4-E24</f>
        <v>-7.9363800000000992</v>
      </c>
      <c r="G24">
        <f t="shared" si="1"/>
        <v>62.986127504401573</v>
      </c>
    </row>
    <row r="25" spans="5:14" x14ac:dyDescent="0.25">
      <c r="E25">
        <f>2238.04</f>
        <v>2238.04</v>
      </c>
      <c r="F25">
        <f>C14-E25</f>
        <v>11.310829999999896</v>
      </c>
      <c r="G25">
        <f t="shared" si="1"/>
        <v>127.93487528889766</v>
      </c>
    </row>
    <row r="26" spans="5:14" x14ac:dyDescent="0.25">
      <c r="E26">
        <f t="shared" si="0"/>
        <v>2238.04</v>
      </c>
      <c r="F26">
        <f t="shared" ref="F26" si="2">C15-E26</f>
        <v>12.251560000000154</v>
      </c>
      <c r="G26">
        <f t="shared" si="1"/>
        <v>150.10072243360378</v>
      </c>
    </row>
    <row r="29" spans="5:14" x14ac:dyDescent="0.25">
      <c r="G29">
        <f>SQRT(SUM(G22:G26)/5)</f>
        <v>9.5174261173092578</v>
      </c>
      <c r="H29" t="s">
        <v>30</v>
      </c>
    </row>
    <row r="30" spans="5:14" x14ac:dyDescent="0.25">
      <c r="F30" s="3"/>
      <c r="G30">
        <v>0.53</v>
      </c>
      <c r="H30" t="s">
        <v>29</v>
      </c>
    </row>
    <row r="31" spans="5:14" x14ac:dyDescent="0.25">
      <c r="G31">
        <f>SQRT(G29^2+G30^2)</f>
        <v>9.5321718353395397</v>
      </c>
      <c r="H31" t="s">
        <v>32</v>
      </c>
      <c r="I31" t="s">
        <v>28</v>
      </c>
    </row>
    <row r="32" spans="5:14" x14ac:dyDescent="0.25">
      <c r="G32">
        <f>G31/E26</f>
        <v>4.2591606206053246E-3</v>
      </c>
      <c r="H32" t="s">
        <v>31</v>
      </c>
      <c r="I32" t="s">
        <v>33</v>
      </c>
    </row>
    <row r="36" spans="4:13" x14ac:dyDescent="0.25">
      <c r="M36" t="s">
        <v>39</v>
      </c>
    </row>
    <row r="37" spans="4:13" ht="45" x14ac:dyDescent="0.25">
      <c r="D37" s="1" t="s">
        <v>38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9"/>
  <sheetViews>
    <sheetView tabSelected="1" zoomScale="80" zoomScaleNormal="80" workbookViewId="0">
      <pane ySplit="1" topLeftCell="A155" activePane="bottomLeft" state="frozen"/>
      <selection pane="bottomLeft" activeCell="A193" sqref="A193"/>
    </sheetView>
  </sheetViews>
  <sheetFormatPr defaultRowHeight="15" x14ac:dyDescent="0.25"/>
  <cols>
    <col min="1" max="1" width="20.85546875" style="19" bestFit="1" customWidth="1"/>
    <col min="2" max="2" width="20.7109375" style="19" bestFit="1" customWidth="1"/>
    <col min="3" max="3" width="14.42578125" style="19" bestFit="1" customWidth="1"/>
    <col min="4" max="4" width="40.28515625" style="18" customWidth="1"/>
    <col min="5" max="5" width="10" style="19" bestFit="1" customWidth="1"/>
    <col min="6" max="7" width="9.140625" style="19"/>
    <col min="8" max="8" width="13" style="19" customWidth="1"/>
    <col min="9" max="9" width="9.140625" style="41"/>
    <col min="10" max="10" width="11.42578125" style="19" customWidth="1"/>
    <col min="11" max="12" width="9.140625" style="19"/>
    <col min="13" max="13" width="51.140625" customWidth="1"/>
  </cols>
  <sheetData>
    <row r="1" spans="1:13" x14ac:dyDescent="0.25">
      <c r="A1" s="19" t="s">
        <v>0</v>
      </c>
      <c r="B1" s="19" t="s">
        <v>64</v>
      </c>
      <c r="C1" s="19" t="s">
        <v>18</v>
      </c>
      <c r="D1" s="18" t="s">
        <v>2</v>
      </c>
      <c r="E1" s="19" t="s">
        <v>21</v>
      </c>
      <c r="F1" s="19" t="s">
        <v>22</v>
      </c>
      <c r="G1" s="19" t="s">
        <v>37</v>
      </c>
      <c r="H1" s="19" t="s">
        <v>23</v>
      </c>
      <c r="I1" s="41" t="s">
        <v>24</v>
      </c>
      <c r="J1" s="19" t="s">
        <v>25</v>
      </c>
      <c r="K1" s="19" t="s">
        <v>26</v>
      </c>
      <c r="L1" s="19" t="s">
        <v>27</v>
      </c>
    </row>
    <row r="2" spans="1:13" ht="75" x14ac:dyDescent="0.25">
      <c r="A2" s="21" t="s">
        <v>40</v>
      </c>
      <c r="B2" s="21">
        <v>2242.6987800000002</v>
      </c>
      <c r="C2" s="21">
        <v>50.748999999999995</v>
      </c>
      <c r="D2" s="23" t="s">
        <v>20</v>
      </c>
      <c r="E2" s="21"/>
      <c r="F2" s="21"/>
      <c r="G2" s="21"/>
      <c r="H2" s="21"/>
      <c r="I2" s="42"/>
      <c r="J2" s="21"/>
      <c r="K2" s="21"/>
      <c r="L2" s="21"/>
    </row>
    <row r="3" spans="1:13" x14ac:dyDescent="0.25">
      <c r="A3" s="21" t="s">
        <v>41</v>
      </c>
      <c r="B3" s="21">
        <v>2247.5363699999998</v>
      </c>
      <c r="C3" s="21">
        <v>54.497</v>
      </c>
      <c r="D3" s="23"/>
      <c r="E3" s="21"/>
      <c r="F3" s="21"/>
      <c r="G3" s="21"/>
      <c r="H3" s="21"/>
      <c r="I3" s="42"/>
      <c r="J3" s="21"/>
      <c r="K3" s="21"/>
      <c r="L3" s="21"/>
    </row>
    <row r="4" spans="1:13" x14ac:dyDescent="0.25">
      <c r="A4" s="21" t="s">
        <v>42</v>
      </c>
      <c r="B4" s="21">
        <v>2230.1036199999999</v>
      </c>
      <c r="C4" s="21">
        <v>53.734999999999999</v>
      </c>
      <c r="D4" s="23"/>
      <c r="E4" s="28">
        <f>AVERAGE(B2:B4)</f>
        <v>2240.1129233333336</v>
      </c>
      <c r="F4" s="28">
        <f>_xlfn.STDEV.S(B2:B4)</f>
        <v>8.9994546593687375</v>
      </c>
      <c r="G4" s="28">
        <f>2*F4</f>
        <v>17.998909318737475</v>
      </c>
      <c r="H4" s="28">
        <f>F4/E4</f>
        <v>4.0174111606737064E-3</v>
      </c>
      <c r="I4" s="29">
        <f>H4</f>
        <v>4.0174111606737064E-3</v>
      </c>
      <c r="J4" s="21">
        <f>MIN(B2:B4)</f>
        <v>2230.1036199999999</v>
      </c>
      <c r="K4" s="21">
        <f>MAX(B2:B4)</f>
        <v>2247.5363699999998</v>
      </c>
      <c r="L4" s="21">
        <f>K4-J4</f>
        <v>17.432749999999942</v>
      </c>
      <c r="M4" s="3"/>
    </row>
    <row r="5" spans="1:13" x14ac:dyDescent="0.25">
      <c r="A5" s="21" t="s">
        <v>6</v>
      </c>
      <c r="B5" s="21">
        <v>2114.1481899999999</v>
      </c>
      <c r="C5" s="21">
        <v>54.155999999999999</v>
      </c>
      <c r="D5" s="23"/>
      <c r="E5" s="21"/>
      <c r="F5" s="21"/>
      <c r="G5" s="21"/>
      <c r="H5" s="21"/>
      <c r="I5" s="42"/>
      <c r="J5" s="21"/>
      <c r="K5" s="21"/>
      <c r="L5" s="21"/>
    </row>
    <row r="6" spans="1:13" x14ac:dyDescent="0.25">
      <c r="A6" s="21" t="s">
        <v>7</v>
      </c>
      <c r="B6" s="21">
        <v>2138.9193500000001</v>
      </c>
      <c r="C6" s="21">
        <v>52.367999999999995</v>
      </c>
      <c r="D6" s="23"/>
      <c r="E6" s="21"/>
      <c r="F6" s="21"/>
      <c r="G6" s="21"/>
      <c r="H6" s="21"/>
      <c r="I6" s="42"/>
      <c r="J6" s="21"/>
      <c r="K6" s="21"/>
      <c r="L6" s="21"/>
    </row>
    <row r="7" spans="1:13" x14ac:dyDescent="0.25">
      <c r="A7" s="21" t="s">
        <v>8</v>
      </c>
      <c r="B7" s="21">
        <v>2142.24109</v>
      </c>
      <c r="C7" s="21">
        <v>54.707999999999998</v>
      </c>
      <c r="D7" s="23"/>
      <c r="E7" s="28">
        <f>AVERAGE(B5:B7)</f>
        <v>2131.7695433333333</v>
      </c>
      <c r="F7" s="28">
        <f>_xlfn.STDEV.S(B5:B7)</f>
        <v>15.350653377968511</v>
      </c>
      <c r="G7" s="28">
        <f>2*F7</f>
        <v>30.701306755937022</v>
      </c>
      <c r="H7" s="28">
        <f>F7/E7</f>
        <v>7.2008972198587288E-3</v>
      </c>
      <c r="I7" s="29">
        <f>H7</f>
        <v>7.2008972198587288E-3</v>
      </c>
      <c r="J7" s="21">
        <f>MIN(B5:B7)</f>
        <v>2114.1481899999999</v>
      </c>
      <c r="K7" s="21">
        <f>MAX(B5:B7)</f>
        <v>2142.24109</v>
      </c>
      <c r="L7" s="21">
        <f>K7-J7</f>
        <v>28.0929000000001</v>
      </c>
      <c r="M7" s="3"/>
    </row>
    <row r="8" spans="1:13" x14ac:dyDescent="0.25">
      <c r="A8" s="21" t="s">
        <v>9</v>
      </c>
      <c r="B8" s="21">
        <v>2135.2389699999999</v>
      </c>
      <c r="C8" s="21">
        <v>53.208999999999996</v>
      </c>
      <c r="D8" s="23"/>
      <c r="E8" s="21"/>
      <c r="F8" s="21"/>
      <c r="G8" s="21"/>
      <c r="H8" s="21"/>
      <c r="I8" s="42"/>
      <c r="J8" s="21"/>
      <c r="K8" s="21"/>
      <c r="L8" s="21"/>
    </row>
    <row r="9" spans="1:13" x14ac:dyDescent="0.25">
      <c r="A9" s="21" t="s">
        <v>10</v>
      </c>
      <c r="B9" s="21">
        <v>2133.48756</v>
      </c>
      <c r="C9" s="21">
        <v>53.707999999999998</v>
      </c>
      <c r="D9" s="23"/>
      <c r="E9" s="21"/>
      <c r="F9" s="21"/>
      <c r="G9" s="21"/>
      <c r="H9" s="21"/>
      <c r="I9" s="42"/>
      <c r="J9" s="21"/>
      <c r="K9" s="21"/>
      <c r="L9" s="21"/>
    </row>
    <row r="10" spans="1:13" x14ac:dyDescent="0.25">
      <c r="A10" s="21" t="s">
        <v>11</v>
      </c>
      <c r="B10" s="21">
        <v>2129.4654</v>
      </c>
      <c r="C10" s="21">
        <v>51.481999999999999</v>
      </c>
      <c r="D10" s="23"/>
      <c r="E10" s="28">
        <f>AVERAGE(B8:B10)</f>
        <v>2132.7306433333333</v>
      </c>
      <c r="F10" s="28">
        <f>_xlfn.STDEV.S(B8:B10)</f>
        <v>2.9602735965503104</v>
      </c>
      <c r="G10" s="28">
        <f>2*F10</f>
        <v>5.9205471931006208</v>
      </c>
      <c r="H10" s="28">
        <f>F10/E10</f>
        <v>1.3880203793215893E-3</v>
      </c>
      <c r="I10" s="29">
        <f>H10</f>
        <v>1.3880203793215893E-3</v>
      </c>
      <c r="J10" s="21">
        <f>MIN(B8:B10)</f>
        <v>2129.4654</v>
      </c>
      <c r="K10" s="21">
        <f>MAX(B8:B10)</f>
        <v>2135.2389699999999</v>
      </c>
      <c r="L10" s="21">
        <f>K10-J10</f>
        <v>5.773569999999836</v>
      </c>
      <c r="M10" s="3"/>
    </row>
    <row r="11" spans="1:13" x14ac:dyDescent="0.25">
      <c r="A11" s="21" t="s">
        <v>12</v>
      </c>
      <c r="B11" s="21">
        <v>2124.9360900000001</v>
      </c>
      <c r="C11" s="21">
        <v>50.765999999999998</v>
      </c>
      <c r="D11" s="23"/>
      <c r="E11" s="21"/>
      <c r="F11" s="21"/>
      <c r="G11" s="21"/>
      <c r="H11" s="21"/>
      <c r="I11" s="42"/>
      <c r="J11" s="21"/>
      <c r="K11" s="21"/>
      <c r="L11" s="21"/>
    </row>
    <row r="12" spans="1:13" x14ac:dyDescent="0.25">
      <c r="A12" s="21" t="s">
        <v>13</v>
      </c>
      <c r="B12" s="21">
        <v>2132.3921700000001</v>
      </c>
      <c r="C12" s="21">
        <v>55.265000000000001</v>
      </c>
      <c r="D12" s="23"/>
      <c r="E12" s="21"/>
      <c r="F12" s="21"/>
      <c r="G12" s="21"/>
      <c r="H12" s="21"/>
      <c r="I12" s="42"/>
      <c r="J12" s="21"/>
      <c r="K12" s="21"/>
      <c r="L12" s="21"/>
    </row>
    <row r="13" spans="1:13" x14ac:dyDescent="0.25">
      <c r="A13" s="21" t="s">
        <v>14</v>
      </c>
      <c r="B13" s="21">
        <v>2126.4715000000001</v>
      </c>
      <c r="C13" s="21">
        <v>51.326000000000001</v>
      </c>
      <c r="D13" s="23"/>
      <c r="E13" s="28">
        <f>AVERAGE(B11:B13)</f>
        <v>2127.9332533333331</v>
      </c>
      <c r="F13" s="28">
        <f>_xlfn.STDEV.S(B11:B13)</f>
        <v>3.9371086278172567</v>
      </c>
      <c r="G13" s="28">
        <f>2*F13</f>
        <v>7.8742172556345134</v>
      </c>
      <c r="H13" s="28">
        <f>F13/E13</f>
        <v>1.8502030651806928E-3</v>
      </c>
      <c r="I13" s="29">
        <f>H13</f>
        <v>1.8502030651806928E-3</v>
      </c>
      <c r="J13" s="21">
        <f>MIN(B11:B13)</f>
        <v>2124.9360900000001</v>
      </c>
      <c r="K13" s="21">
        <f>MAX(B11:B13)</f>
        <v>2132.3921700000001</v>
      </c>
      <c r="L13" s="21">
        <f>K13-J13</f>
        <v>7.456079999999929</v>
      </c>
      <c r="M13" s="3"/>
    </row>
    <row r="14" spans="1:13" x14ac:dyDescent="0.25">
      <c r="A14" s="21" t="s">
        <v>43</v>
      </c>
      <c r="B14" s="21">
        <v>2249.3508299999999</v>
      </c>
      <c r="C14" s="21">
        <v>55.582999999999998</v>
      </c>
      <c r="D14" s="23"/>
      <c r="E14" s="21"/>
      <c r="F14" s="21"/>
      <c r="G14" s="21"/>
      <c r="H14" s="21"/>
      <c r="I14" s="42"/>
      <c r="J14" s="21"/>
      <c r="K14" s="21"/>
      <c r="L14" s="21"/>
    </row>
    <row r="15" spans="1:13" x14ac:dyDescent="0.25">
      <c r="A15" s="21" t="s">
        <v>44</v>
      </c>
      <c r="B15" s="21">
        <v>2250.2915600000001</v>
      </c>
      <c r="C15" s="21">
        <v>51.356000000000002</v>
      </c>
      <c r="D15" s="23"/>
      <c r="E15" s="21"/>
      <c r="F15" s="21"/>
      <c r="G15" s="21"/>
      <c r="H15" s="21"/>
      <c r="I15" s="42"/>
      <c r="J15" s="21"/>
      <c r="K15" s="21"/>
      <c r="L15" s="21"/>
    </row>
    <row r="16" spans="1:13" ht="45" x14ac:dyDescent="0.25">
      <c r="A16" s="30" t="s">
        <v>45</v>
      </c>
      <c r="B16" s="30">
        <v>2272.6196</v>
      </c>
      <c r="C16" s="30">
        <v>53.685000000000002</v>
      </c>
      <c r="D16" s="31" t="s">
        <v>19</v>
      </c>
      <c r="E16" s="28">
        <f>AVERAGE(B14:B16)</f>
        <v>2257.4206633333333</v>
      </c>
      <c r="F16" s="28">
        <f>_xlfn.STDEV.S(B14:B16)</f>
        <v>13.171066778406125</v>
      </c>
      <c r="G16" s="28">
        <f>2*F16</f>
        <v>26.34213355681225</v>
      </c>
      <c r="H16" s="28">
        <f>F16/E16</f>
        <v>5.8345646393426634E-3</v>
      </c>
      <c r="I16" s="29">
        <f>H16</f>
        <v>5.8345646393426634E-3</v>
      </c>
      <c r="J16" s="21">
        <f>MIN(B14:B16)</f>
        <v>2249.3508299999999</v>
      </c>
      <c r="K16" s="21">
        <f>MAX(B14:B16)</f>
        <v>2272.6196</v>
      </c>
      <c r="L16" s="21">
        <f>K16-J16</f>
        <v>23.268770000000131</v>
      </c>
      <c r="M16" s="3"/>
    </row>
    <row r="17" spans="1:13" ht="75" x14ac:dyDescent="0.25">
      <c r="A17" s="30" t="s">
        <v>54</v>
      </c>
      <c r="B17" s="30">
        <v>2356.3090999999999</v>
      </c>
      <c r="C17" s="30"/>
      <c r="D17" s="31" t="s">
        <v>144</v>
      </c>
      <c r="E17" s="32"/>
      <c r="F17" s="32"/>
      <c r="G17" s="32"/>
      <c r="H17" s="32"/>
      <c r="I17" s="33"/>
      <c r="M17" s="3"/>
    </row>
    <row r="18" spans="1:13" ht="45" x14ac:dyDescent="0.25">
      <c r="A18" s="19" t="s">
        <v>56</v>
      </c>
      <c r="B18" s="19">
        <v>2403.7903849999998</v>
      </c>
      <c r="D18" s="18" t="s">
        <v>145</v>
      </c>
      <c r="E18" s="32">
        <f>AVERAGE(B17:B18)</f>
        <v>2380.0497424999999</v>
      </c>
      <c r="F18" s="32">
        <f>_xlfn.STDEV.S(B17:B18)</f>
        <v>33.574338602950988</v>
      </c>
      <c r="G18" s="32">
        <f>2*F18</f>
        <v>67.148677205901976</v>
      </c>
      <c r="H18" s="32">
        <f>F18/E18</f>
        <v>1.4106570128943844E-2</v>
      </c>
      <c r="I18" s="33">
        <f>H18</f>
        <v>1.4106570128943844E-2</v>
      </c>
      <c r="J18" s="19">
        <f>MIN(B17:B18)</f>
        <v>2356.3090999999999</v>
      </c>
      <c r="K18" s="19">
        <f>MAX(B17:B18)</f>
        <v>2403.7903849999998</v>
      </c>
      <c r="L18" s="19">
        <f>K18-J18</f>
        <v>47.481284999999843</v>
      </c>
      <c r="M18" s="3"/>
    </row>
    <row r="19" spans="1:13" x14ac:dyDescent="0.25">
      <c r="A19" s="19" t="s">
        <v>48</v>
      </c>
      <c r="B19" s="19">
        <v>2089.0545670000001</v>
      </c>
      <c r="E19" s="32"/>
      <c r="F19" s="32"/>
      <c r="G19" s="32"/>
      <c r="H19" s="32"/>
      <c r="I19" s="33"/>
      <c r="M19" s="3"/>
    </row>
    <row r="20" spans="1:13" x14ac:dyDescent="0.25">
      <c r="A20" s="19" t="s">
        <v>49</v>
      </c>
      <c r="B20" s="19">
        <v>2131.3932100000002</v>
      </c>
      <c r="E20" s="32"/>
      <c r="F20" s="32"/>
      <c r="G20" s="32"/>
      <c r="H20" s="32"/>
      <c r="I20" s="33"/>
      <c r="M20" s="3"/>
    </row>
    <row r="21" spans="1:13" x14ac:dyDescent="0.25">
      <c r="A21" s="19" t="s">
        <v>50</v>
      </c>
      <c r="B21" s="19">
        <v>2117.0681840000002</v>
      </c>
      <c r="E21" s="32">
        <f>AVERAGE(B19:B21)</f>
        <v>2112.5053203333337</v>
      </c>
      <c r="F21" s="32">
        <f>_xlfn.STDEV.S(B19:B21)</f>
        <v>21.534970777802403</v>
      </c>
      <c r="G21" s="32">
        <f>2*F21</f>
        <v>43.069941555604807</v>
      </c>
      <c r="H21" s="32">
        <f>F21/E21</f>
        <v>1.0194043333535551E-2</v>
      </c>
      <c r="I21" s="33">
        <f>H21</f>
        <v>1.0194043333535551E-2</v>
      </c>
      <c r="J21" s="19">
        <f>MIN(B19:B21)</f>
        <v>2089.0545670000001</v>
      </c>
      <c r="K21" s="19">
        <f>MAX(B19:B21)</f>
        <v>2131.3932100000002</v>
      </c>
      <c r="L21" s="19">
        <f>K21-J21</f>
        <v>42.338643000000047</v>
      </c>
      <c r="M21" s="3"/>
    </row>
    <row r="22" spans="1:13" x14ac:dyDescent="0.25">
      <c r="A22" s="19" t="s">
        <v>51</v>
      </c>
      <c r="B22" s="19">
        <v>2120.9946490000002</v>
      </c>
      <c r="E22" s="32"/>
      <c r="F22" s="32"/>
      <c r="G22" s="32"/>
      <c r="H22" s="32"/>
      <c r="I22" s="33"/>
      <c r="M22" s="3"/>
    </row>
    <row r="23" spans="1:13" x14ac:dyDescent="0.25">
      <c r="A23" s="19" t="s">
        <v>52</v>
      </c>
      <c r="B23" s="19">
        <v>2116.5703210000001</v>
      </c>
      <c r="E23" s="32"/>
      <c r="F23" s="32"/>
      <c r="G23" s="32"/>
      <c r="H23" s="32"/>
      <c r="I23" s="33"/>
      <c r="M23" s="3"/>
    </row>
    <row r="24" spans="1:13" x14ac:dyDescent="0.25">
      <c r="A24" s="19" t="s">
        <v>53</v>
      </c>
      <c r="B24" s="19">
        <v>2119.664186</v>
      </c>
      <c r="E24" s="32">
        <f>AVERAGE(B22:B24)</f>
        <v>2119.0763853333333</v>
      </c>
      <c r="F24" s="32">
        <f>_xlfn.STDEV.S(B22:B24)</f>
        <v>2.2699783656890529</v>
      </c>
      <c r="G24" s="32">
        <f>2*F24</f>
        <v>4.5399567313781057</v>
      </c>
      <c r="H24" s="32">
        <f>F24/E24</f>
        <v>1.0712112038056534E-3</v>
      </c>
      <c r="I24" s="33">
        <f>H24</f>
        <v>1.0712112038056534E-3</v>
      </c>
      <c r="J24" s="19">
        <f>MIN(B22:B24)</f>
        <v>2116.5703210000001</v>
      </c>
      <c r="K24" s="19">
        <f>MAX(B22:B24)</f>
        <v>2120.9946490000002</v>
      </c>
      <c r="L24" s="19">
        <f>K24-J24</f>
        <v>4.4243280000000595</v>
      </c>
      <c r="M24" s="3"/>
    </row>
    <row r="25" spans="1:13" x14ac:dyDescent="0.25">
      <c r="A25" s="19" t="s">
        <v>55</v>
      </c>
      <c r="B25" s="19">
        <v>2278.2465769999999</v>
      </c>
    </row>
    <row r="26" spans="1:13" x14ac:dyDescent="0.25">
      <c r="A26" s="19" t="s">
        <v>57</v>
      </c>
      <c r="B26" s="19">
        <v>2283.2412749999999</v>
      </c>
      <c r="E26" s="19">
        <f>AVERAGE(B25:B26)</f>
        <v>2280.7439260000001</v>
      </c>
      <c r="F26" s="19">
        <f>_xlfn.STDEV.S(B25:B26)</f>
        <v>3.5317848257788662</v>
      </c>
      <c r="G26" s="19">
        <f>2*F26</f>
        <v>7.0635696515577324</v>
      </c>
      <c r="H26" s="19">
        <f>F26/E26</f>
        <v>1.5485231750558507E-3</v>
      </c>
      <c r="I26" s="41">
        <f>H26</f>
        <v>1.5485231750558507E-3</v>
      </c>
      <c r="J26" s="19">
        <f>MIN(B25:B26)</f>
        <v>2278.2465769999999</v>
      </c>
      <c r="K26" s="19">
        <f>MAX(B25:B26)</f>
        <v>2283.2412749999999</v>
      </c>
      <c r="L26" s="19">
        <f>K26-J26</f>
        <v>4.9946979999999712</v>
      </c>
    </row>
    <row r="27" spans="1:13" x14ac:dyDescent="0.25">
      <c r="A27" s="21" t="s">
        <v>65</v>
      </c>
      <c r="B27" s="21">
        <v>1667.10346289677</v>
      </c>
      <c r="C27" s="21"/>
      <c r="D27" s="23"/>
      <c r="E27" s="21"/>
      <c r="F27" s="21"/>
      <c r="G27" s="21"/>
      <c r="H27" s="21"/>
      <c r="I27" s="42"/>
      <c r="J27" s="21"/>
      <c r="K27" s="21"/>
      <c r="L27" s="21"/>
    </row>
    <row r="28" spans="1:13" x14ac:dyDescent="0.25">
      <c r="A28" s="21" t="s">
        <v>108</v>
      </c>
      <c r="B28" s="21">
        <v>2272.60347599022</v>
      </c>
      <c r="C28" s="21"/>
      <c r="D28" s="23"/>
      <c r="E28" s="21"/>
      <c r="F28" s="21"/>
      <c r="G28" s="21"/>
      <c r="H28" s="21"/>
      <c r="I28" s="42"/>
      <c r="J28" s="21"/>
      <c r="K28" s="21"/>
      <c r="L28" s="21"/>
    </row>
    <row r="29" spans="1:13" x14ac:dyDescent="0.25">
      <c r="A29" s="21" t="s">
        <v>109</v>
      </c>
      <c r="B29" s="21">
        <v>2475.0734995657599</v>
      </c>
      <c r="C29" s="21"/>
      <c r="D29" s="23"/>
      <c r="E29" s="21">
        <f>AVERAGE(B28:B29)</f>
        <v>2373.8384877779899</v>
      </c>
      <c r="F29" s="21">
        <f>_xlfn.STDEV.S(B28:B29)</f>
        <v>143.16792665726445</v>
      </c>
      <c r="G29" s="21">
        <f>2*F29</f>
        <v>286.33585331452889</v>
      </c>
      <c r="H29" s="21">
        <f>F29/E29</f>
        <v>6.0310727707206184E-2</v>
      </c>
      <c r="I29" s="42">
        <f>H29</f>
        <v>6.0310727707206184E-2</v>
      </c>
      <c r="J29" s="21">
        <f>MIN(B28:B29)</f>
        <v>2272.60347599022</v>
      </c>
      <c r="K29" s="21">
        <f>MAX(B28:B29)</f>
        <v>2475.0734995657599</v>
      </c>
      <c r="L29" s="21">
        <f>K29-J29</f>
        <v>202.47002357553993</v>
      </c>
    </row>
    <row r="30" spans="1:13" x14ac:dyDescent="0.25">
      <c r="A30" s="21" t="s">
        <v>66</v>
      </c>
      <c r="B30" s="21">
        <v>2101.00098736053</v>
      </c>
      <c r="C30" s="21"/>
      <c r="D30" s="23"/>
      <c r="E30" s="21"/>
      <c r="F30" s="21"/>
      <c r="G30" s="21"/>
      <c r="H30" s="21"/>
      <c r="I30" s="42"/>
      <c r="J30" s="21"/>
      <c r="K30" s="21"/>
      <c r="L30" s="21"/>
    </row>
    <row r="31" spans="1:13" x14ac:dyDescent="0.25">
      <c r="A31" s="21" t="s">
        <v>67</v>
      </c>
      <c r="B31" s="21">
        <v>2096.4750857130298</v>
      </c>
      <c r="C31" s="21"/>
      <c r="D31" s="23"/>
      <c r="E31" s="21"/>
      <c r="F31" s="21"/>
      <c r="G31" s="21"/>
      <c r="H31" s="21"/>
      <c r="I31" s="42"/>
      <c r="J31" s="21"/>
      <c r="K31" s="21"/>
      <c r="L31" s="21"/>
    </row>
    <row r="32" spans="1:13" x14ac:dyDescent="0.25">
      <c r="A32" s="21" t="s">
        <v>68</v>
      </c>
      <c r="B32" s="21">
        <v>2092.9997669781301</v>
      </c>
      <c r="C32" s="21"/>
      <c r="D32" s="23"/>
      <c r="E32" s="21">
        <f>AVERAGE(B30:B32)</f>
        <v>2096.8252800172299</v>
      </c>
      <c r="F32" s="21">
        <f>_xlfn.STDEV.S(B30:B32)</f>
        <v>4.01208909920424</v>
      </c>
      <c r="G32" s="21">
        <f>2*F32</f>
        <v>8.0241781984084799</v>
      </c>
      <c r="H32" s="21">
        <f>F32/E32</f>
        <v>1.9134112591256396E-3</v>
      </c>
      <c r="I32" s="42">
        <f>H32</f>
        <v>1.9134112591256396E-3</v>
      </c>
      <c r="J32" s="21">
        <f>MIN(B30:B32)</f>
        <v>2092.9997669781301</v>
      </c>
      <c r="K32" s="21">
        <f>MAX(B30:B32)</f>
        <v>2101.00098736053</v>
      </c>
      <c r="L32" s="21">
        <f>K32-J32</f>
        <v>8.0012203823998789</v>
      </c>
    </row>
    <row r="33" spans="1:12" x14ac:dyDescent="0.25">
      <c r="A33" s="21" t="s">
        <v>69</v>
      </c>
      <c r="B33" s="21">
        <v>2094.7349105123299</v>
      </c>
      <c r="C33" s="21"/>
      <c r="D33" s="23"/>
      <c r="E33" s="21"/>
      <c r="F33" s="21"/>
      <c r="G33" s="21"/>
      <c r="H33" s="21"/>
      <c r="I33" s="42"/>
      <c r="J33" s="21"/>
      <c r="K33" s="21"/>
      <c r="L33" s="21"/>
    </row>
    <row r="34" spans="1:12" x14ac:dyDescent="0.25">
      <c r="A34" s="21" t="s">
        <v>70</v>
      </c>
      <c r="B34" s="21">
        <v>2102.1460245306998</v>
      </c>
      <c r="C34" s="21"/>
      <c r="D34" s="23"/>
      <c r="E34" s="21"/>
      <c r="F34" s="21"/>
      <c r="G34" s="21"/>
      <c r="H34" s="21"/>
      <c r="I34" s="42"/>
      <c r="J34" s="21"/>
      <c r="K34" s="21"/>
      <c r="L34" s="21"/>
    </row>
    <row r="35" spans="1:12" x14ac:dyDescent="0.25">
      <c r="A35" s="21" t="s">
        <v>71</v>
      </c>
      <c r="B35" s="21">
        <v>2092.9490219009399</v>
      </c>
      <c r="C35" s="21"/>
      <c r="D35" s="23"/>
      <c r="E35" s="21">
        <f>AVERAGE(B33:B35)</f>
        <v>2096.60998564799</v>
      </c>
      <c r="F35" s="21">
        <f>_xlfn.STDEV.S(B33:B35)</f>
        <v>4.8767965321746383</v>
      </c>
      <c r="G35" s="21">
        <f>2*F35</f>
        <v>9.7535930643492765</v>
      </c>
      <c r="H35" s="21">
        <f>F35/E35</f>
        <v>2.3260389703177856E-3</v>
      </c>
      <c r="I35" s="42">
        <f>H35</f>
        <v>2.3260389703177856E-3</v>
      </c>
      <c r="J35" s="21">
        <f>MIN(B33:B35)</f>
        <v>2092.9490219009399</v>
      </c>
      <c r="K35" s="21">
        <f>MAX(B33:B35)</f>
        <v>2102.1460245306998</v>
      </c>
      <c r="L35" s="21">
        <f>K35-J35</f>
        <v>9.1970026297599361</v>
      </c>
    </row>
    <row r="36" spans="1:12" x14ac:dyDescent="0.25">
      <c r="A36" s="21" t="s">
        <v>110</v>
      </c>
      <c r="B36" s="21">
        <v>2233.4603699019799</v>
      </c>
      <c r="C36" s="21"/>
      <c r="D36" s="23"/>
      <c r="E36" s="21"/>
      <c r="F36" s="21"/>
      <c r="G36" s="21"/>
      <c r="H36" s="21"/>
      <c r="I36" s="42"/>
      <c r="J36" s="21"/>
      <c r="K36" s="21"/>
      <c r="L36" s="21"/>
    </row>
    <row r="37" spans="1:12" x14ac:dyDescent="0.25">
      <c r="A37" s="21" t="s">
        <v>111</v>
      </c>
      <c r="B37" s="21">
        <v>2242.37568135232</v>
      </c>
      <c r="C37" s="21"/>
      <c r="D37" s="23"/>
      <c r="E37" s="21">
        <f>AVERAGE(B36:B37)</f>
        <v>2237.9180256271502</v>
      </c>
      <c r="F37" s="21">
        <f>_xlfn.STDEV.S(B36:B37)</f>
        <v>6.3040771829255879</v>
      </c>
      <c r="G37" s="21">
        <f>2*F37</f>
        <v>12.608154365851176</v>
      </c>
      <c r="H37" s="21">
        <f>F37/E37</f>
        <v>2.8169383823426438E-3</v>
      </c>
      <c r="I37" s="42">
        <f>H37</f>
        <v>2.8169383823426438E-3</v>
      </c>
      <c r="J37" s="21">
        <f>MIN(B36:B37)</f>
        <v>2233.4603699019799</v>
      </c>
      <c r="K37" s="21">
        <f>MAX(B36:B37)</f>
        <v>2242.37568135232</v>
      </c>
      <c r="L37" s="21">
        <f>K37-J37</f>
        <v>8.9153114503401412</v>
      </c>
    </row>
    <row r="38" spans="1:12" x14ac:dyDescent="0.25">
      <c r="A38" s="19" t="s">
        <v>65</v>
      </c>
      <c r="B38" s="19">
        <v>1624.2912168376199</v>
      </c>
    </row>
    <row r="39" spans="1:12" x14ac:dyDescent="0.25">
      <c r="A39" s="19" t="s">
        <v>112</v>
      </c>
      <c r="B39" s="19">
        <v>2241.6865483083102</v>
      </c>
    </row>
    <row r="40" spans="1:12" x14ac:dyDescent="0.25">
      <c r="A40" s="19" t="s">
        <v>113</v>
      </c>
      <c r="B40" s="19">
        <v>2241.5420835117998</v>
      </c>
      <c r="E40" s="19">
        <f>AVERAGE(B39:B40)</f>
        <v>2241.6143159100548</v>
      </c>
      <c r="F40" s="19">
        <f>_xlfn.STDEV.S(B39:B40)</f>
        <v>0.10215203725525235</v>
      </c>
      <c r="G40" s="19">
        <f>2*F40</f>
        <v>0.2043040745105047</v>
      </c>
      <c r="H40" s="19">
        <f>F40/E40</f>
        <v>4.5570746283256349E-5</v>
      </c>
      <c r="I40" s="41">
        <f>H40</f>
        <v>4.5570746283256349E-5</v>
      </c>
      <c r="J40" s="19">
        <f>MIN(B39:B40)</f>
        <v>2241.5420835117998</v>
      </c>
      <c r="K40" s="19">
        <f>MAX(B39:B40)</f>
        <v>2241.6865483083102</v>
      </c>
      <c r="L40" s="19">
        <f>K40-J40</f>
        <v>0.14446479651041955</v>
      </c>
    </row>
    <row r="41" spans="1:12" x14ac:dyDescent="0.25">
      <c r="A41" s="19" t="s">
        <v>72</v>
      </c>
      <c r="B41" s="19">
        <v>2125.89715188732</v>
      </c>
    </row>
    <row r="42" spans="1:12" x14ac:dyDescent="0.25">
      <c r="A42" s="19" t="s">
        <v>73</v>
      </c>
      <c r="B42" s="19">
        <v>2109.3231506451998</v>
      </c>
    </row>
    <row r="43" spans="1:12" x14ac:dyDescent="0.25">
      <c r="A43" s="19" t="s">
        <v>74</v>
      </c>
      <c r="B43" s="19">
        <v>2115.6309730364501</v>
      </c>
      <c r="E43" s="19">
        <f>AVERAGE(B41:B43)</f>
        <v>2116.9504251896565</v>
      </c>
      <c r="F43" s="19">
        <f>_xlfn.STDEV.S(B41:B43)</f>
        <v>8.3654106164551951</v>
      </c>
      <c r="G43" s="19">
        <f>2*F43</f>
        <v>16.73082123291039</v>
      </c>
      <c r="H43" s="19">
        <f>F43/E43</f>
        <v>3.9516327434572507E-3</v>
      </c>
      <c r="I43" s="41">
        <f>H43</f>
        <v>3.9516327434572507E-3</v>
      </c>
      <c r="J43" s="19">
        <f>MIN(B41:B43)</f>
        <v>2109.3231506451998</v>
      </c>
      <c r="K43" s="19">
        <f>MAX(B41:B43)</f>
        <v>2125.89715188732</v>
      </c>
      <c r="L43" s="19">
        <f>K43-J43</f>
        <v>16.574001242120175</v>
      </c>
    </row>
    <row r="44" spans="1:12" x14ac:dyDescent="0.25">
      <c r="A44" s="19" t="s">
        <v>75</v>
      </c>
      <c r="B44" s="19">
        <v>2122.2192108210402</v>
      </c>
    </row>
    <row r="45" spans="1:12" x14ac:dyDescent="0.25">
      <c r="A45" s="19" t="s">
        <v>76</v>
      </c>
      <c r="B45" s="19">
        <v>2123.5923451169101</v>
      </c>
    </row>
    <row r="46" spans="1:12" x14ac:dyDescent="0.25">
      <c r="A46" s="19" t="s">
        <v>77</v>
      </c>
      <c r="B46" s="19">
        <v>2111.1737458074799</v>
      </c>
      <c r="E46" s="19">
        <f>AVERAGE(B44:B46)</f>
        <v>2118.9951005818098</v>
      </c>
      <c r="F46" s="19">
        <f>_xlfn.STDEV.S(B44:B46)</f>
        <v>6.8081985376512293</v>
      </c>
      <c r="G46" s="19">
        <f>2*F46</f>
        <v>13.616397075302459</v>
      </c>
      <c r="H46" s="19">
        <f>F46/E46</f>
        <v>3.2129373662930657E-3</v>
      </c>
      <c r="I46" s="41">
        <f>H46</f>
        <v>3.2129373662930657E-3</v>
      </c>
      <c r="J46" s="19">
        <f>MIN(B44:B46)</f>
        <v>2111.1737458074799</v>
      </c>
      <c r="K46" s="19">
        <f>MAX(B44:B46)</f>
        <v>2123.5923451169101</v>
      </c>
      <c r="L46" s="19">
        <f>K46-J46</f>
        <v>12.418599309430192</v>
      </c>
    </row>
    <row r="47" spans="1:12" x14ac:dyDescent="0.25">
      <c r="A47" s="19" t="s">
        <v>114</v>
      </c>
      <c r="B47" s="19">
        <v>2236.1095817401701</v>
      </c>
    </row>
    <row r="48" spans="1:12" x14ac:dyDescent="0.25">
      <c r="A48" s="19" t="s">
        <v>115</v>
      </c>
      <c r="B48" s="19">
        <v>2235.18508935312</v>
      </c>
      <c r="E48" s="19">
        <f>AVERAGE(B47:B48)</f>
        <v>2235.6473355466451</v>
      </c>
      <c r="F48" s="19">
        <f>_xlfn.STDEV.S(B47:B48)</f>
        <v>0.65371483603848002</v>
      </c>
      <c r="G48" s="19">
        <f>2*F48</f>
        <v>1.30742967207696</v>
      </c>
      <c r="H48" s="19">
        <f>F48/E48</f>
        <v>2.9240516858113411E-4</v>
      </c>
      <c r="I48" s="41">
        <f>H48</f>
        <v>2.9240516858113411E-4</v>
      </c>
      <c r="J48" s="19">
        <f>MIN(B47:B48)</f>
        <v>2235.18508935312</v>
      </c>
      <c r="K48" s="19">
        <f>MAX(B47:B48)</f>
        <v>2236.1095817401701</v>
      </c>
      <c r="L48" s="19">
        <f>K48-J48</f>
        <v>0.92449238705012249</v>
      </c>
    </row>
    <row r="49" spans="1:12" x14ac:dyDescent="0.25">
      <c r="A49" s="21" t="s">
        <v>65</v>
      </c>
      <c r="B49" s="21">
        <v>1592.36831967184</v>
      </c>
      <c r="C49" s="21"/>
      <c r="D49" s="23"/>
      <c r="E49" s="21"/>
      <c r="F49" s="21"/>
      <c r="G49" s="21"/>
      <c r="H49" s="21"/>
      <c r="I49" s="42"/>
      <c r="J49" s="21"/>
      <c r="K49" s="21"/>
      <c r="L49" s="21"/>
    </row>
    <row r="50" spans="1:12" x14ac:dyDescent="0.25">
      <c r="A50" s="21" t="s">
        <v>116</v>
      </c>
      <c r="B50" s="21">
        <v>2248.0026499406299</v>
      </c>
      <c r="C50" s="21"/>
      <c r="D50" s="23"/>
      <c r="E50" s="21"/>
      <c r="F50" s="21"/>
      <c r="G50" s="21"/>
      <c r="H50" s="21"/>
      <c r="I50" s="42"/>
      <c r="J50" s="21"/>
      <c r="K50" s="21"/>
      <c r="L50" s="21"/>
    </row>
    <row r="51" spans="1:12" x14ac:dyDescent="0.25">
      <c r="A51" s="21" t="s">
        <v>117</v>
      </c>
      <c r="B51" s="21">
        <v>2247.3778779951599</v>
      </c>
      <c r="C51" s="21"/>
      <c r="D51" s="23"/>
      <c r="E51" s="21">
        <f>AVERAGE(B50:B51)</f>
        <v>2247.6902639678947</v>
      </c>
      <c r="F51" s="21">
        <f>_xlfn.STDEV.S(B50:B51)</f>
        <v>0.44178047933695019</v>
      </c>
      <c r="G51" s="21">
        <f>2*F51</f>
        <v>0.88356095867390039</v>
      </c>
      <c r="H51" s="21">
        <f>F51/E51</f>
        <v>1.9654864659024053E-4</v>
      </c>
      <c r="I51" s="42">
        <f>H51</f>
        <v>1.9654864659024053E-4</v>
      </c>
      <c r="J51" s="21">
        <f>MIN(B50:B51)</f>
        <v>2247.3778779951599</v>
      </c>
      <c r="K51" s="21">
        <f>MAX(B50:B51)</f>
        <v>2248.0026499406299</v>
      </c>
      <c r="L51" s="21">
        <f>K51-J51</f>
        <v>0.62477194547000181</v>
      </c>
    </row>
    <row r="52" spans="1:12" x14ac:dyDescent="0.25">
      <c r="A52" s="21" t="s">
        <v>78</v>
      </c>
      <c r="B52" s="21">
        <v>2220.5347237113801</v>
      </c>
      <c r="C52" s="21"/>
      <c r="D52" s="23"/>
      <c r="E52" s="21"/>
      <c r="F52" s="21"/>
      <c r="G52" s="21"/>
      <c r="H52" s="21"/>
      <c r="I52" s="42"/>
      <c r="J52" s="21"/>
      <c r="K52" s="21"/>
      <c r="L52" s="21"/>
    </row>
    <row r="53" spans="1:12" x14ac:dyDescent="0.25">
      <c r="A53" s="21" t="s">
        <v>79</v>
      </c>
      <c r="B53" s="21">
        <v>2220.76129212048</v>
      </c>
      <c r="C53" s="21"/>
      <c r="D53" s="23"/>
      <c r="E53" s="21"/>
      <c r="F53" s="21"/>
      <c r="G53" s="21"/>
      <c r="H53" s="21"/>
      <c r="I53" s="42"/>
      <c r="J53" s="21"/>
      <c r="K53" s="21"/>
      <c r="L53" s="21"/>
    </row>
    <row r="54" spans="1:12" x14ac:dyDescent="0.25">
      <c r="A54" s="21" t="s">
        <v>80</v>
      </c>
      <c r="B54" s="21">
        <v>2217.0854545921102</v>
      </c>
      <c r="C54" s="21"/>
      <c r="D54" s="23"/>
      <c r="E54" s="21">
        <f>AVERAGE(B52:B54)</f>
        <v>2219.4604901413236</v>
      </c>
      <c r="F54" s="21">
        <f>_xlfn.STDEV.S(B52:B54)</f>
        <v>2.0599584233718273</v>
      </c>
      <c r="G54" s="21">
        <f>2*F54</f>
        <v>4.1199168467436547</v>
      </c>
      <c r="H54" s="21">
        <f>F54/E54</f>
        <v>9.2813475730791674E-4</v>
      </c>
      <c r="I54" s="42">
        <f>H54</f>
        <v>9.2813475730791674E-4</v>
      </c>
      <c r="J54" s="21">
        <f>MIN(B52:B54)</f>
        <v>2217.0854545921102</v>
      </c>
      <c r="K54" s="21">
        <f>MAX(B52:B54)</f>
        <v>2220.76129212048</v>
      </c>
      <c r="L54" s="21">
        <f>K54-J54</f>
        <v>3.6758375283698115</v>
      </c>
    </row>
    <row r="55" spans="1:12" x14ac:dyDescent="0.25">
      <c r="A55" s="21" t="s">
        <v>81</v>
      </c>
      <c r="B55" s="21">
        <v>2216.4759310848399</v>
      </c>
      <c r="C55" s="21"/>
      <c r="D55" s="23"/>
      <c r="E55" s="21"/>
      <c r="F55" s="21"/>
      <c r="G55" s="21"/>
      <c r="H55" s="21"/>
      <c r="I55" s="42"/>
      <c r="J55" s="21"/>
      <c r="K55" s="21"/>
      <c r="L55" s="21"/>
    </row>
    <row r="56" spans="1:12" x14ac:dyDescent="0.25">
      <c r="A56" s="21" t="s">
        <v>82</v>
      </c>
      <c r="B56" s="21">
        <v>2217.8125220420302</v>
      </c>
      <c r="C56" s="21"/>
      <c r="D56" s="23"/>
      <c r="E56" s="21"/>
      <c r="F56" s="21"/>
      <c r="G56" s="21"/>
      <c r="H56" s="21"/>
      <c r="I56" s="42"/>
      <c r="J56" s="21"/>
      <c r="K56" s="21"/>
      <c r="L56" s="21"/>
    </row>
    <row r="57" spans="1:12" x14ac:dyDescent="0.25">
      <c r="A57" s="21" t="s">
        <v>83</v>
      </c>
      <c r="B57" s="21">
        <v>2213.1884829046899</v>
      </c>
      <c r="C57" s="21"/>
      <c r="D57" s="23"/>
      <c r="E57" s="21">
        <f>AVERAGE(B55:B57)</f>
        <v>2215.8256453438535</v>
      </c>
      <c r="F57" s="21">
        <f>_xlfn.STDEV.S(B55:B57)</f>
        <v>2.3796193276681086</v>
      </c>
      <c r="G57" s="21">
        <f>2*F57</f>
        <v>4.7592386553362171</v>
      </c>
      <c r="H57" s="21">
        <f>F57/E57</f>
        <v>1.0739199325851458E-3</v>
      </c>
      <c r="I57" s="42">
        <f>H57</f>
        <v>1.0739199325851458E-3</v>
      </c>
      <c r="J57" s="21">
        <f>MIN(B55:B57)</f>
        <v>2213.1884829046899</v>
      </c>
      <c r="K57" s="21">
        <f>MAX(B55:B57)</f>
        <v>2217.8125220420302</v>
      </c>
      <c r="L57" s="21">
        <f>K57-J57</f>
        <v>4.6240391373403327</v>
      </c>
    </row>
    <row r="58" spans="1:12" x14ac:dyDescent="0.25">
      <c r="A58" s="21" t="s">
        <v>84</v>
      </c>
      <c r="B58" s="21">
        <v>2224.2949240699099</v>
      </c>
      <c r="C58" s="21"/>
      <c r="D58" s="23"/>
      <c r="E58" s="21"/>
      <c r="F58" s="21"/>
      <c r="G58" s="21"/>
      <c r="H58" s="21"/>
      <c r="I58" s="42"/>
      <c r="J58" s="21"/>
      <c r="K58" s="21"/>
      <c r="L58" s="21"/>
    </row>
    <row r="59" spans="1:12" x14ac:dyDescent="0.25">
      <c r="A59" s="21" t="s">
        <v>85</v>
      </c>
      <c r="B59" s="21">
        <v>2223.8307562722398</v>
      </c>
      <c r="C59" s="21"/>
      <c r="D59" s="23"/>
      <c r="E59" s="21"/>
      <c r="F59" s="21"/>
      <c r="G59" s="21"/>
      <c r="H59" s="21"/>
      <c r="I59" s="42"/>
      <c r="J59" s="21"/>
      <c r="K59" s="21"/>
      <c r="L59" s="21"/>
    </row>
    <row r="60" spans="1:12" x14ac:dyDescent="0.25">
      <c r="A60" s="21" t="s">
        <v>86</v>
      </c>
      <c r="B60" s="21">
        <v>2223.9694155358802</v>
      </c>
      <c r="C60" s="21"/>
      <c r="D60" s="23"/>
      <c r="E60" s="21">
        <f>AVERAGE(B58:B60)</f>
        <v>2224.03169862601</v>
      </c>
      <c r="F60" s="21">
        <f>_xlfn.STDEV.S(B58:B60)</f>
        <v>0.23826943485384833</v>
      </c>
      <c r="G60" s="21">
        <f>2*F60</f>
        <v>0.47653886970769666</v>
      </c>
      <c r="H60" s="21">
        <f>F60/E60</f>
        <v>1.0713401027559516E-4</v>
      </c>
      <c r="I60" s="42">
        <f>H60</f>
        <v>1.0713401027559516E-4</v>
      </c>
      <c r="J60" s="21">
        <f>MIN(B58:B60)</f>
        <v>2223.8307562722398</v>
      </c>
      <c r="K60" s="21">
        <f>MAX(B58:B60)</f>
        <v>2224.2949240699099</v>
      </c>
      <c r="L60" s="21">
        <f>K60-J60</f>
        <v>0.46416779767014305</v>
      </c>
    </row>
    <row r="61" spans="1:12" x14ac:dyDescent="0.25">
      <c r="A61" s="21" t="s">
        <v>118</v>
      </c>
      <c r="B61" s="21">
        <v>2237.5032010165701</v>
      </c>
      <c r="C61" s="21"/>
      <c r="D61" s="23"/>
      <c r="E61" s="21"/>
      <c r="F61" s="21"/>
      <c r="G61" s="21"/>
      <c r="H61" s="21"/>
      <c r="I61" s="42"/>
      <c r="J61" s="21"/>
      <c r="K61" s="21"/>
      <c r="L61" s="21"/>
    </row>
    <row r="62" spans="1:12" x14ac:dyDescent="0.25">
      <c r="A62" s="21" t="s">
        <v>119</v>
      </c>
      <c r="B62" s="21">
        <v>2238.3866446045199</v>
      </c>
      <c r="C62" s="21"/>
      <c r="D62" s="23"/>
      <c r="E62" s="21">
        <f>AVERAGE(B61:B62)</f>
        <v>2237.944922810545</v>
      </c>
      <c r="F62" s="21">
        <f>_xlfn.STDEV.S(B61:B62)</f>
        <v>0.62468895183510698</v>
      </c>
      <c r="G62" s="21">
        <f>2*F62</f>
        <v>1.249377903670214</v>
      </c>
      <c r="H62" s="21">
        <f>F62/E62</f>
        <v>2.7913508749383576E-4</v>
      </c>
      <c r="I62" s="42">
        <f>H62</f>
        <v>2.7913508749383576E-4</v>
      </c>
      <c r="J62" s="21">
        <f>MIN(B61:B62)</f>
        <v>2237.5032010165701</v>
      </c>
      <c r="K62" s="21">
        <f>MAX(B61:B62)</f>
        <v>2238.3866446045199</v>
      </c>
      <c r="L62" s="21">
        <f>K62-J62</f>
        <v>0.88344358794984146</v>
      </c>
    </row>
    <row r="63" spans="1:12" x14ac:dyDescent="0.25">
      <c r="A63" s="19" t="s">
        <v>65</v>
      </c>
      <c r="B63" s="19">
        <v>1592.1393647914399</v>
      </c>
    </row>
    <row r="64" spans="1:12" x14ac:dyDescent="0.25">
      <c r="A64" s="19" t="s">
        <v>120</v>
      </c>
      <c r="B64" s="19">
        <v>2247.3720067191798</v>
      </c>
    </row>
    <row r="65" spans="1:12" x14ac:dyDescent="0.25">
      <c r="A65" s="19" t="s">
        <v>121</v>
      </c>
      <c r="B65" s="19">
        <v>2244.8767536959999</v>
      </c>
      <c r="E65" s="19">
        <f>AVERAGE(B64:B65)</f>
        <v>2246.1243802075896</v>
      </c>
      <c r="F65" s="19">
        <f>_xlfn.STDEV.S(B64:B65)</f>
        <v>1.7644103334667298</v>
      </c>
      <c r="G65" s="19">
        <f>2*F65</f>
        <v>3.5288206669334596</v>
      </c>
      <c r="H65" s="19">
        <f>F65/E65</f>
        <v>7.8553545343008153E-4</v>
      </c>
      <c r="I65" s="41">
        <f>H65</f>
        <v>7.8553545343008153E-4</v>
      </c>
      <c r="J65" s="19">
        <f>MIN(B64:B65)</f>
        <v>2244.8767536959999</v>
      </c>
      <c r="K65" s="19">
        <f>MAX(B64:B65)</f>
        <v>2247.3720067191798</v>
      </c>
      <c r="L65" s="19">
        <f>K65-J65</f>
        <v>2.4952530231798846</v>
      </c>
    </row>
    <row r="66" spans="1:12" x14ac:dyDescent="0.25">
      <c r="A66" s="19" t="s">
        <v>87</v>
      </c>
      <c r="B66" s="19">
        <v>2234.7435887859501</v>
      </c>
    </row>
    <row r="67" spans="1:12" x14ac:dyDescent="0.25">
      <c r="A67" s="19" t="s">
        <v>88</v>
      </c>
      <c r="B67" s="19">
        <v>2227.2541142131499</v>
      </c>
    </row>
    <row r="68" spans="1:12" x14ac:dyDescent="0.25">
      <c r="A68" s="19" t="s">
        <v>89</v>
      </c>
      <c r="B68" s="19">
        <v>2237.7694049987899</v>
      </c>
      <c r="E68" s="19">
        <f>AVERAGE(B66:B68)</f>
        <v>2233.2557026659633</v>
      </c>
      <c r="F68" s="19">
        <f>_xlfn.STDEV.S(B66:B68)</f>
        <v>5.4132419959002709</v>
      </c>
      <c r="G68" s="19">
        <f>2*F68</f>
        <v>10.826483991800542</v>
      </c>
      <c r="H68" s="19">
        <f>F68/E68</f>
        <v>2.4239239552542855E-3</v>
      </c>
      <c r="I68" s="41">
        <f>H68</f>
        <v>2.4239239552542855E-3</v>
      </c>
      <c r="J68" s="19">
        <f>MIN(B66:B68)</f>
        <v>2227.2541142131499</v>
      </c>
      <c r="K68" s="19">
        <f>MAX(B66:B68)</f>
        <v>2237.7694049987899</v>
      </c>
      <c r="L68" s="19">
        <f>K68-J68</f>
        <v>10.515290785639991</v>
      </c>
    </row>
    <row r="69" spans="1:12" x14ac:dyDescent="0.25">
      <c r="A69" s="19" t="s">
        <v>90</v>
      </c>
      <c r="B69" s="19">
        <v>2233.5328075264601</v>
      </c>
    </row>
    <row r="70" spans="1:12" x14ac:dyDescent="0.25">
      <c r="A70" s="19" t="s">
        <v>91</v>
      </c>
      <c r="B70" s="19">
        <v>2235.2718356786399</v>
      </c>
    </row>
    <row r="71" spans="1:12" x14ac:dyDescent="0.25">
      <c r="A71" s="19" t="s">
        <v>92</v>
      </c>
      <c r="B71" s="19">
        <v>2229.9784497999599</v>
      </c>
      <c r="E71" s="19">
        <f>AVERAGE(B69:B71)</f>
        <v>2232.9276976683532</v>
      </c>
      <c r="F71" s="19">
        <f>_xlfn.STDEV.S(B69:B71)</f>
        <v>2.6980737518525872</v>
      </c>
      <c r="G71" s="19">
        <f>2*F71</f>
        <v>5.3961475037051745</v>
      </c>
      <c r="H71" s="19">
        <f>F71/E71</f>
        <v>1.208312187927063E-3</v>
      </c>
      <c r="I71" s="41">
        <f>H71</f>
        <v>1.208312187927063E-3</v>
      </c>
      <c r="J71" s="19">
        <f>MIN(B69:B71)</f>
        <v>2229.9784497999599</v>
      </c>
      <c r="K71" s="19">
        <f>MAX(B69:B71)</f>
        <v>2235.2718356786399</v>
      </c>
      <c r="L71" s="19">
        <f>K71-J71</f>
        <v>5.2933858786800556</v>
      </c>
    </row>
    <row r="72" spans="1:12" x14ac:dyDescent="0.25">
      <c r="A72" s="19" t="s">
        <v>93</v>
      </c>
      <c r="B72" s="19">
        <v>2231.41222642809</v>
      </c>
    </row>
    <row r="73" spans="1:12" x14ac:dyDescent="0.25">
      <c r="A73" s="19" t="s">
        <v>94</v>
      </c>
      <c r="B73" s="19">
        <v>2218.87534925306</v>
      </c>
    </row>
    <row r="74" spans="1:12" x14ac:dyDescent="0.25">
      <c r="A74" s="19" t="s">
        <v>95</v>
      </c>
      <c r="B74" s="19">
        <v>2231.0744103879501</v>
      </c>
      <c r="E74" s="19">
        <f>AVERAGE(B72:B74)</f>
        <v>2227.1206620230332</v>
      </c>
      <c r="F74" s="19">
        <f>_xlfn.STDEV.S(B72:B74)</f>
        <v>7.1426477531275792</v>
      </c>
      <c r="G74" s="19">
        <f>2*F74</f>
        <v>14.285295506255158</v>
      </c>
      <c r="H74" s="19">
        <f>F74/E74</f>
        <v>3.2071220365040595E-3</v>
      </c>
      <c r="I74" s="41">
        <f>H74</f>
        <v>3.2071220365040595E-3</v>
      </c>
      <c r="J74" s="19">
        <f>MIN(B72:B74)</f>
        <v>2218.87534925306</v>
      </c>
      <c r="K74" s="19">
        <f>MAX(B72:B74)</f>
        <v>2231.41222642809</v>
      </c>
      <c r="L74" s="19">
        <f>K74-J74</f>
        <v>12.536877175029986</v>
      </c>
    </row>
    <row r="75" spans="1:12" x14ac:dyDescent="0.25">
      <c r="A75" s="19" t="s">
        <v>122</v>
      </c>
      <c r="B75" s="19">
        <v>2241.6593895374199</v>
      </c>
    </row>
    <row r="76" spans="1:12" x14ac:dyDescent="0.25">
      <c r="A76" s="19" t="s">
        <v>123</v>
      </c>
      <c r="B76" s="19">
        <v>2244.2021434744902</v>
      </c>
      <c r="E76" s="19">
        <f>AVERAGE(B75:B76)</f>
        <v>2242.930766505955</v>
      </c>
      <c r="F76" s="19">
        <f>_xlfn.STDEV.S(B75:B76)</f>
        <v>1.797998551791202</v>
      </c>
      <c r="G76" s="19">
        <f>2*F76</f>
        <v>3.5959971035824041</v>
      </c>
      <c r="H76" s="19">
        <f>F76/E76</f>
        <v>8.016290911164102E-4</v>
      </c>
      <c r="I76" s="41">
        <f>H76</f>
        <v>8.016290911164102E-4</v>
      </c>
      <c r="J76" s="19">
        <f>MIN(B75:B76)</f>
        <v>2241.6593895374199</v>
      </c>
      <c r="K76" s="19">
        <f>MAX(B75:B76)</f>
        <v>2244.2021434744902</v>
      </c>
      <c r="L76" s="19">
        <f>K76-J76</f>
        <v>2.5427539370703016</v>
      </c>
    </row>
    <row r="77" spans="1:12" x14ac:dyDescent="0.25">
      <c r="A77" s="21" t="s">
        <v>65</v>
      </c>
      <c r="B77" s="21">
        <v>1604.1767927139001</v>
      </c>
      <c r="C77" s="21"/>
      <c r="D77" s="23"/>
      <c r="E77" s="21"/>
      <c r="F77" s="21"/>
      <c r="G77" s="21"/>
      <c r="H77" s="21"/>
      <c r="I77" s="42"/>
      <c r="J77" s="21"/>
      <c r="K77" s="21"/>
      <c r="L77" s="21"/>
    </row>
    <row r="78" spans="1:12" x14ac:dyDescent="0.25">
      <c r="A78" s="21" t="s">
        <v>124</v>
      </c>
      <c r="B78" s="21">
        <v>2169.8228071172198</v>
      </c>
      <c r="C78" s="21"/>
      <c r="D78" s="23"/>
      <c r="E78" s="21"/>
      <c r="F78" s="21"/>
      <c r="G78" s="21"/>
      <c r="H78" s="21"/>
      <c r="I78" s="42"/>
      <c r="J78" s="21"/>
      <c r="K78" s="21"/>
      <c r="L78" s="21"/>
    </row>
    <row r="79" spans="1:12" x14ac:dyDescent="0.25">
      <c r="A79" s="21" t="s">
        <v>125</v>
      </c>
      <c r="B79" s="21">
        <v>2189.80487685566</v>
      </c>
      <c r="C79" s="21"/>
      <c r="D79" s="23"/>
      <c r="E79" s="21">
        <f>AVERAGE(B78:B79)</f>
        <v>2179.8138419864399</v>
      </c>
      <c r="F79" s="21">
        <f>_xlfn.STDEV.S(B78:B79)</f>
        <v>14.12945701419361</v>
      </c>
      <c r="G79" s="21">
        <f>2*F79</f>
        <v>28.25891402838722</v>
      </c>
      <c r="H79" s="21">
        <f>F79/E79</f>
        <v>6.481955817528709E-3</v>
      </c>
      <c r="I79" s="42">
        <f>H79</f>
        <v>6.481955817528709E-3</v>
      </c>
      <c r="J79" s="21">
        <f>MIN(B78:B79)</f>
        <v>2169.8228071172198</v>
      </c>
      <c r="K79" s="21">
        <f>MAX(B78:B79)</f>
        <v>2189.80487685566</v>
      </c>
      <c r="L79" s="21">
        <f>K79-J79</f>
        <v>19.982069738440259</v>
      </c>
    </row>
    <row r="80" spans="1:12" x14ac:dyDescent="0.25">
      <c r="A80" s="34" t="s">
        <v>128</v>
      </c>
      <c r="B80" s="34">
        <v>2150.3665307253</v>
      </c>
      <c r="C80" s="34"/>
      <c r="D80" s="35" t="s">
        <v>129</v>
      </c>
      <c r="E80" s="34"/>
      <c r="F80" s="34"/>
      <c r="G80" s="34"/>
      <c r="H80" s="34"/>
      <c r="I80" s="43"/>
      <c r="J80" s="34"/>
      <c r="K80" s="34"/>
      <c r="L80" s="34"/>
    </row>
    <row r="81" spans="1:12" x14ac:dyDescent="0.25">
      <c r="A81" s="34" t="s">
        <v>130</v>
      </c>
      <c r="B81" s="34">
        <v>2141.5062129912299</v>
      </c>
      <c r="C81" s="34"/>
      <c r="D81" s="35" t="s">
        <v>129</v>
      </c>
      <c r="E81" s="34"/>
      <c r="F81" s="34"/>
      <c r="G81" s="34"/>
      <c r="H81" s="34"/>
      <c r="I81" s="43"/>
      <c r="J81" s="34"/>
      <c r="K81" s="34"/>
      <c r="L81" s="34"/>
    </row>
    <row r="82" spans="1:12" x14ac:dyDescent="0.25">
      <c r="A82" s="34" t="s">
        <v>131</v>
      </c>
      <c r="B82" s="34">
        <v>2140.6434863654599</v>
      </c>
      <c r="C82" s="34"/>
      <c r="D82" s="35" t="s">
        <v>129</v>
      </c>
      <c r="E82" s="34">
        <f>AVERAGE(B80:B82)</f>
        <v>2144.1720766939966</v>
      </c>
      <c r="F82" s="34">
        <f>_xlfn.STDEV.S(B80:B82)</f>
        <v>5.3818695512945363</v>
      </c>
      <c r="G82" s="34">
        <f>2*F82</f>
        <v>10.763739102589073</v>
      </c>
      <c r="H82" s="34">
        <f>F82/E82</f>
        <v>2.5099988987789643E-3</v>
      </c>
      <c r="I82" s="43">
        <f>H82</f>
        <v>2.5099988987789643E-3</v>
      </c>
      <c r="J82" s="34">
        <f>MIN(B80:B82)</f>
        <v>2140.6434863654599</v>
      </c>
      <c r="K82" s="34">
        <f>MAX(B80:B82)</f>
        <v>2150.3665307253</v>
      </c>
      <c r="L82" s="34">
        <f>K82-J82</f>
        <v>9.7230443598400598</v>
      </c>
    </row>
    <row r="83" spans="1:12" x14ac:dyDescent="0.25">
      <c r="A83" s="21" t="s">
        <v>126</v>
      </c>
      <c r="B83" s="21">
        <v>2207.0935931732902</v>
      </c>
      <c r="C83" s="21"/>
      <c r="D83" s="23"/>
      <c r="E83" s="21"/>
      <c r="F83" s="21"/>
      <c r="G83" s="21"/>
      <c r="H83" s="21"/>
      <c r="I83" s="42"/>
      <c r="J83" s="21"/>
      <c r="K83" s="21"/>
      <c r="L83" s="21"/>
    </row>
    <row r="84" spans="1:12" x14ac:dyDescent="0.25">
      <c r="A84" s="21" t="s">
        <v>127</v>
      </c>
      <c r="B84" s="21">
        <v>2203.97882559344</v>
      </c>
      <c r="C84" s="21"/>
      <c r="D84" s="23"/>
      <c r="E84" s="21">
        <f>AVERAGE(B83:B84)</f>
        <v>2205.5362093833651</v>
      </c>
      <c r="F84" s="21">
        <f>_xlfn.STDEV.S(B83:B84)</f>
        <v>2.2024732775320839</v>
      </c>
      <c r="G84" s="21">
        <f>2*F84</f>
        <v>4.4049465550641678</v>
      </c>
      <c r="H84" s="21">
        <f>F84/E84</f>
        <v>9.9861125297410667E-4</v>
      </c>
      <c r="I84" s="42">
        <f>H84</f>
        <v>9.9861125297410667E-4</v>
      </c>
      <c r="J84" s="21">
        <f>MIN(B83:B84)</f>
        <v>2203.97882559344</v>
      </c>
      <c r="K84" s="21">
        <f>MAX(B83:B84)</f>
        <v>2207.0935931732902</v>
      </c>
      <c r="L84" s="21">
        <f>K84-J84</f>
        <v>3.114767579850195</v>
      </c>
    </row>
    <row r="85" spans="1:12" x14ac:dyDescent="0.25">
      <c r="A85" s="19" t="s">
        <v>65</v>
      </c>
      <c r="B85" s="19">
        <v>1767.4127862110699</v>
      </c>
    </row>
    <row r="86" spans="1:12" x14ac:dyDescent="0.25">
      <c r="A86" s="30" t="s">
        <v>132</v>
      </c>
      <c r="B86" s="30">
        <v>1957.6580352434401</v>
      </c>
      <c r="C86" s="30"/>
      <c r="D86" s="31"/>
    </row>
    <row r="87" spans="1:12" x14ac:dyDescent="0.25">
      <c r="A87" s="19" t="s">
        <v>133</v>
      </c>
      <c r="B87" s="19">
        <v>2158.5898411945</v>
      </c>
      <c r="E87" s="19">
        <f>AVERAGE(B86:B87)</f>
        <v>2058.1239382189701</v>
      </c>
      <c r="F87" s="19">
        <f>_xlfn.STDEV.S(B86:B87)</f>
        <v>142.08024254405396</v>
      </c>
      <c r="G87" s="19">
        <f>2*F87</f>
        <v>284.16048508810792</v>
      </c>
      <c r="H87" s="19">
        <f>F87/E87</f>
        <v>6.9033861326643589E-2</v>
      </c>
      <c r="I87" s="41">
        <f>H87</f>
        <v>6.9033861326643589E-2</v>
      </c>
      <c r="J87" s="19">
        <f>MIN(B86:B87)</f>
        <v>1957.6580352434401</v>
      </c>
      <c r="K87" s="19">
        <f>MAX(B86:B87)</f>
        <v>2158.5898411945</v>
      </c>
      <c r="L87" s="19">
        <f>K87-J87</f>
        <v>200.93180595105991</v>
      </c>
    </row>
    <row r="88" spans="1:12" x14ac:dyDescent="0.25">
      <c r="A88" s="19" t="s">
        <v>136</v>
      </c>
      <c r="B88" s="19">
        <v>2223.7491846081298</v>
      </c>
    </row>
    <row r="89" spans="1:12" x14ac:dyDescent="0.25">
      <c r="A89" s="19" t="s">
        <v>137</v>
      </c>
      <c r="B89" s="19">
        <v>2228.0349779010799</v>
      </c>
      <c r="E89" s="19">
        <f>AVERAGE(B88:B89)</f>
        <v>2225.8920812546048</v>
      </c>
      <c r="F89" s="19">
        <f>_xlfn.STDEV.S(B88:B89)</f>
        <v>3.0305135002088215</v>
      </c>
      <c r="G89" s="19">
        <f>2*F89</f>
        <v>6.061027000417643</v>
      </c>
      <c r="H89" s="19">
        <f>F89/E89</f>
        <v>1.3614826728260334E-3</v>
      </c>
      <c r="I89" s="41">
        <f>H89</f>
        <v>1.3614826728260334E-3</v>
      </c>
      <c r="J89" s="19">
        <f>MIN(B88:B89)</f>
        <v>2223.7491846081298</v>
      </c>
      <c r="K89" s="19">
        <f>MAX(B88:B89)</f>
        <v>2228.0349779010799</v>
      </c>
      <c r="L89" s="19">
        <f>K89-J89</f>
        <v>4.2857932929500748</v>
      </c>
    </row>
    <row r="90" spans="1:12" x14ac:dyDescent="0.25">
      <c r="A90" s="19" t="s">
        <v>96</v>
      </c>
      <c r="B90" s="19">
        <v>2176.50294375658</v>
      </c>
    </row>
    <row r="91" spans="1:12" x14ac:dyDescent="0.25">
      <c r="A91" s="19" t="s">
        <v>97</v>
      </c>
      <c r="B91" s="19">
        <v>2186.08511792934</v>
      </c>
    </row>
    <row r="92" spans="1:12" x14ac:dyDescent="0.25">
      <c r="A92" s="19" t="s">
        <v>98</v>
      </c>
      <c r="B92" s="19">
        <v>2212.4999386244099</v>
      </c>
      <c r="E92" s="19">
        <f>AVERAGE(B90:B92)</f>
        <v>2191.6960001034431</v>
      </c>
      <c r="F92" s="19">
        <f>_xlfn.STDEV.S(B90:B92)</f>
        <v>18.642891646882365</v>
      </c>
      <c r="G92" s="19">
        <f>2*F92</f>
        <v>37.28578329376473</v>
      </c>
      <c r="H92" s="19">
        <f>F92/E92</f>
        <v>8.506148501435629E-3</v>
      </c>
      <c r="I92" s="41">
        <f>H92</f>
        <v>8.506148501435629E-3</v>
      </c>
      <c r="J92" s="19">
        <f>MIN(B90:B92)</f>
        <v>2176.50294375658</v>
      </c>
      <c r="K92" s="19">
        <f>MAX(B90:B92)</f>
        <v>2212.4999386244099</v>
      </c>
      <c r="L92" s="19">
        <f>K92-J92</f>
        <v>35.996994867829926</v>
      </c>
    </row>
    <row r="93" spans="1:12" x14ac:dyDescent="0.25">
      <c r="A93" s="19" t="s">
        <v>99</v>
      </c>
      <c r="B93" s="19">
        <v>2103.7936989664699</v>
      </c>
    </row>
    <row r="94" spans="1:12" x14ac:dyDescent="0.25">
      <c r="A94" s="19" t="s">
        <v>100</v>
      </c>
      <c r="B94" s="19">
        <v>2076.5450829193901</v>
      </c>
    </row>
    <row r="95" spans="1:12" x14ac:dyDescent="0.25">
      <c r="A95" s="19" t="s">
        <v>101</v>
      </c>
      <c r="B95" s="19">
        <v>2102.57739002166</v>
      </c>
      <c r="E95" s="19">
        <f>AVERAGE(B93:B95)</f>
        <v>2094.30539063584</v>
      </c>
      <c r="F95" s="19">
        <f>_xlfn.STDEV.S(B93:B95)</f>
        <v>15.392896072524787</v>
      </c>
      <c r="G95" s="19">
        <f>2*F95</f>
        <v>30.785792145049573</v>
      </c>
      <c r="H95" s="19">
        <f>F95/E95</f>
        <v>7.34988132167842E-3</v>
      </c>
      <c r="I95" s="41">
        <f>H95</f>
        <v>7.34988132167842E-3</v>
      </c>
      <c r="J95" s="19">
        <f>MIN(B93:B95)</f>
        <v>2076.5450829193901</v>
      </c>
      <c r="K95" s="19">
        <f>MAX(B93:B95)</f>
        <v>2103.7936989664699</v>
      </c>
      <c r="L95" s="19">
        <f>K95-J95</f>
        <v>27.24861604707985</v>
      </c>
    </row>
    <row r="96" spans="1:12" x14ac:dyDescent="0.25">
      <c r="A96" s="19" t="s">
        <v>134</v>
      </c>
      <c r="B96" s="19">
        <v>2157.74591479522</v>
      </c>
    </row>
    <row r="97" spans="1:12" x14ac:dyDescent="0.25">
      <c r="A97" s="19" t="s">
        <v>135</v>
      </c>
      <c r="B97" s="19">
        <v>2174.6168095703702</v>
      </c>
      <c r="E97" s="19">
        <f>AVERAGE(B96:B97)</f>
        <v>2166.1813621827951</v>
      </c>
      <c r="F97" s="19">
        <f>_xlfn.STDEV.S(B96:B97)</f>
        <v>11.929524100193394</v>
      </c>
      <c r="G97" s="19">
        <f>2*F97</f>
        <v>23.859048200386788</v>
      </c>
      <c r="H97" s="19">
        <f>F97/E97</f>
        <v>5.5071677323326133E-3</v>
      </c>
      <c r="I97" s="41">
        <f>H97</f>
        <v>5.5071677323326133E-3</v>
      </c>
      <c r="J97" s="19">
        <f>MIN(B96:B97)</f>
        <v>2157.74591479522</v>
      </c>
      <c r="K97" s="19">
        <f>MAX(B96:B97)</f>
        <v>2174.6168095703702</v>
      </c>
      <c r="L97" s="19">
        <f>K97-J97</f>
        <v>16.870894775150191</v>
      </c>
    </row>
    <row r="98" spans="1:12" x14ac:dyDescent="0.25">
      <c r="A98" s="21" t="s">
        <v>65</v>
      </c>
      <c r="B98" s="21">
        <v>1632.36553340657</v>
      </c>
      <c r="C98" s="21"/>
      <c r="D98" s="23"/>
      <c r="E98" s="21"/>
      <c r="F98" s="21"/>
      <c r="G98" s="21"/>
      <c r="H98" s="21"/>
      <c r="I98" s="42"/>
      <c r="J98" s="21"/>
      <c r="K98" s="21"/>
      <c r="L98" s="21"/>
    </row>
    <row r="99" spans="1:12" x14ac:dyDescent="0.25">
      <c r="A99" s="21" t="s">
        <v>139</v>
      </c>
      <c r="B99" s="21">
        <v>2166.2381517006802</v>
      </c>
      <c r="C99" s="21"/>
      <c r="D99" s="23"/>
      <c r="E99" s="21"/>
      <c r="F99" s="21"/>
      <c r="G99" s="21"/>
      <c r="H99" s="21"/>
      <c r="I99" s="42"/>
      <c r="J99" s="21"/>
      <c r="K99" s="21"/>
      <c r="L99" s="21"/>
    </row>
    <row r="100" spans="1:12" x14ac:dyDescent="0.25">
      <c r="A100" s="21" t="s">
        <v>140</v>
      </c>
      <c r="B100" s="21">
        <v>2173.7653715220299</v>
      </c>
      <c r="C100" s="21"/>
      <c r="D100" s="23"/>
      <c r="E100" s="21">
        <f>AVERAGE(B99:B100)</f>
        <v>2170.0017616113551</v>
      </c>
      <c r="F100" s="21">
        <f>_xlfn.STDEV.S(B99:B100)</f>
        <v>5.3225481791581783</v>
      </c>
      <c r="G100" s="21">
        <f>2*F100</f>
        <v>10.645096358316357</v>
      </c>
      <c r="H100" s="21">
        <f>F100/E100</f>
        <v>2.4527851881584973E-3</v>
      </c>
      <c r="I100" s="42">
        <f>H100</f>
        <v>2.4527851881584973E-3</v>
      </c>
      <c r="J100" s="21">
        <f>MIN(B99:B100)</f>
        <v>2166.2381517006802</v>
      </c>
      <c r="K100" s="21">
        <f>MAX(B99:B100)</f>
        <v>2173.7653715220299</v>
      </c>
      <c r="L100" s="21">
        <f>K100-J100</f>
        <v>7.5272198213497177</v>
      </c>
    </row>
    <row r="101" spans="1:12" x14ac:dyDescent="0.25">
      <c r="A101" s="21" t="s">
        <v>138</v>
      </c>
      <c r="B101" s="21">
        <v>2229.41350575465</v>
      </c>
      <c r="C101" s="21"/>
      <c r="D101" s="23"/>
      <c r="E101" s="21"/>
      <c r="F101" s="21"/>
      <c r="G101" s="21"/>
      <c r="H101" s="21"/>
      <c r="I101" s="42"/>
      <c r="J101" s="21"/>
      <c r="K101" s="21"/>
      <c r="L101" s="21"/>
    </row>
    <row r="102" spans="1:12" x14ac:dyDescent="0.25">
      <c r="A102" s="21" t="s">
        <v>102</v>
      </c>
      <c r="B102" s="21">
        <v>2135.5995567856598</v>
      </c>
      <c r="C102" s="21"/>
      <c r="D102" s="23"/>
      <c r="E102" s="21"/>
      <c r="F102" s="21"/>
      <c r="G102" s="21"/>
      <c r="H102" s="21"/>
      <c r="I102" s="42"/>
      <c r="J102" s="21"/>
      <c r="K102" s="21"/>
      <c r="L102" s="21"/>
    </row>
    <row r="103" spans="1:12" x14ac:dyDescent="0.25">
      <c r="A103" s="21" t="s">
        <v>103</v>
      </c>
      <c r="B103" s="21">
        <v>2133.1924031406202</v>
      </c>
      <c r="C103" s="21"/>
      <c r="D103" s="23"/>
      <c r="E103" s="21"/>
      <c r="F103" s="21"/>
      <c r="G103" s="21"/>
      <c r="H103" s="21"/>
      <c r="I103" s="42"/>
      <c r="J103" s="21"/>
      <c r="K103" s="21"/>
      <c r="L103" s="21"/>
    </row>
    <row r="104" spans="1:12" x14ac:dyDescent="0.25">
      <c r="A104" s="21" t="s">
        <v>104</v>
      </c>
      <c r="B104" s="21">
        <v>2140.29901753799</v>
      </c>
      <c r="C104" s="21"/>
      <c r="D104" s="23"/>
      <c r="E104" s="21">
        <f>AVERAGE(B102:B104)</f>
        <v>2136.363659154757</v>
      </c>
      <c r="F104" s="21">
        <f>_xlfn.STDEV.S(B102:B104)</f>
        <v>3.6143991715180994</v>
      </c>
      <c r="G104" s="21">
        <f>2*F104</f>
        <v>7.2287983430361988</v>
      </c>
      <c r="H104" s="21">
        <f>F104/E104</f>
        <v>1.6918464026616708E-3</v>
      </c>
      <c r="I104" s="42">
        <f>H104</f>
        <v>1.6918464026616708E-3</v>
      </c>
      <c r="J104" s="21">
        <f>MIN(B102:B104)</f>
        <v>2133.1924031406202</v>
      </c>
      <c r="K104" s="21">
        <f>MAX(B102:B104)</f>
        <v>2140.29901753799</v>
      </c>
      <c r="L104" s="21">
        <f>K104-J104</f>
        <v>7.1066143973698672</v>
      </c>
    </row>
    <row r="105" spans="1:12" x14ac:dyDescent="0.25">
      <c r="A105" s="21" t="s">
        <v>105</v>
      </c>
      <c r="B105" s="21">
        <v>2113.9333852226</v>
      </c>
      <c r="C105" s="21"/>
      <c r="D105" s="23"/>
      <c r="E105" s="21"/>
      <c r="F105" s="21"/>
      <c r="G105" s="21"/>
      <c r="H105" s="21"/>
      <c r="I105" s="42"/>
      <c r="J105" s="21"/>
      <c r="K105" s="21"/>
      <c r="L105" s="21"/>
    </row>
    <row r="106" spans="1:12" x14ac:dyDescent="0.25">
      <c r="A106" s="21" t="s">
        <v>106</v>
      </c>
      <c r="B106" s="21">
        <v>2122.5769467159298</v>
      </c>
      <c r="C106" s="21"/>
      <c r="D106" s="23"/>
      <c r="E106" s="21"/>
      <c r="F106" s="21"/>
      <c r="G106" s="21"/>
      <c r="H106" s="21"/>
      <c r="I106" s="42"/>
      <c r="J106" s="21"/>
      <c r="K106" s="21"/>
      <c r="L106" s="21"/>
    </row>
    <row r="107" spans="1:12" x14ac:dyDescent="0.25">
      <c r="A107" s="21" t="s">
        <v>107</v>
      </c>
      <c r="B107" s="21">
        <v>2126.16112585169</v>
      </c>
      <c r="C107" s="21"/>
      <c r="D107" s="23"/>
      <c r="E107" s="21">
        <f>AVERAGE(B105:B107)</f>
        <v>2120.8904859300733</v>
      </c>
      <c r="F107" s="21">
        <f>_xlfn.STDEV.S(B105:B107)</f>
        <v>6.2858987193358891</v>
      </c>
      <c r="G107" s="21">
        <f>2*F107</f>
        <v>12.571797438671778</v>
      </c>
      <c r="H107" s="21">
        <f>F107/E107</f>
        <v>2.9638016489000074E-3</v>
      </c>
      <c r="I107" s="42">
        <f>H107</f>
        <v>2.9638016489000074E-3</v>
      </c>
      <c r="J107" s="21">
        <f>MIN(B105:B107)</f>
        <v>2113.9333852226</v>
      </c>
      <c r="K107" s="21">
        <f>MAX(B105:B107)</f>
        <v>2126.16112585169</v>
      </c>
      <c r="L107" s="21">
        <f>K107-J107</f>
        <v>12.227740629090022</v>
      </c>
    </row>
    <row r="108" spans="1:12" x14ac:dyDescent="0.25">
      <c r="A108" s="21" t="s">
        <v>141</v>
      </c>
      <c r="B108" s="21">
        <v>2192.0776138154802</v>
      </c>
      <c r="C108" s="21"/>
      <c r="D108" s="23"/>
      <c r="E108" s="21"/>
      <c r="F108" s="21"/>
      <c r="G108" s="21"/>
      <c r="H108" s="21"/>
      <c r="I108" s="42"/>
      <c r="J108" s="21"/>
      <c r="K108" s="21"/>
      <c r="L108" s="21"/>
    </row>
    <row r="109" spans="1:12" x14ac:dyDescent="0.25">
      <c r="A109" s="21" t="s">
        <v>142</v>
      </c>
      <c r="B109" s="21">
        <v>2296.28865686061</v>
      </c>
      <c r="C109" s="21"/>
      <c r="D109" s="23"/>
      <c r="E109" s="21">
        <f>AVERAGE(B108:B109)</f>
        <v>2244.1831353380448</v>
      </c>
      <c r="F109" s="21">
        <f>_xlfn.STDEV.S(B108:B109)</f>
        <v>73.688335211734497</v>
      </c>
      <c r="G109" s="21">
        <f>2*F109</f>
        <v>147.37667042346899</v>
      </c>
      <c r="H109" s="21">
        <f>F109/E109</f>
        <v>3.2835259320596714E-2</v>
      </c>
      <c r="I109" s="42">
        <f>H109</f>
        <v>3.2835259320596714E-2</v>
      </c>
      <c r="J109" s="21">
        <f>MIN(B108:B109)</f>
        <v>2192.0776138154802</v>
      </c>
      <c r="K109" s="21">
        <f>MAX(B108:B109)</f>
        <v>2296.28865686061</v>
      </c>
      <c r="L109" s="21">
        <f>K109-J109</f>
        <v>104.21104304512983</v>
      </c>
    </row>
    <row r="110" spans="1:12" x14ac:dyDescent="0.25">
      <c r="A110" s="19" t="s">
        <v>65</v>
      </c>
      <c r="B110" s="19">
        <v>1712.82598863931</v>
      </c>
    </row>
    <row r="111" spans="1:12" x14ac:dyDescent="0.25">
      <c r="A111" s="19" t="s">
        <v>162</v>
      </c>
      <c r="B111" s="19">
        <v>2156.3511491220902</v>
      </c>
    </row>
    <row r="112" spans="1:12" x14ac:dyDescent="0.25">
      <c r="A112" s="19" t="s">
        <v>163</v>
      </c>
      <c r="B112" s="19">
        <v>2167.2565757031798</v>
      </c>
    </row>
    <row r="113" spans="1:12" x14ac:dyDescent="0.25">
      <c r="A113" s="19" t="s">
        <v>164</v>
      </c>
      <c r="B113" s="19">
        <v>2161.00065386292</v>
      </c>
      <c r="E113" s="19">
        <f>AVERAGE(B111:B113)</f>
        <v>2161.5361262293968</v>
      </c>
      <c r="F113" s="19">
        <f>_xlfn.STDEV.S(B111:B113)</f>
        <v>5.4723971182955164</v>
      </c>
      <c r="G113" s="19">
        <f>2*F113</f>
        <v>10.944794236591033</v>
      </c>
      <c r="H113" s="19">
        <f>F113/E113</f>
        <v>2.5317167045649223E-3</v>
      </c>
      <c r="I113" s="41">
        <f>H113</f>
        <v>2.5317167045649223E-3</v>
      </c>
      <c r="J113" s="19">
        <f>MIN(B111:B113)</f>
        <v>2156.3511491220902</v>
      </c>
      <c r="K113" s="19">
        <f>MAX(B111:B113)</f>
        <v>2167.2565757031798</v>
      </c>
      <c r="L113" s="19">
        <f>K113-J113</f>
        <v>10.905426581089614</v>
      </c>
    </row>
    <row r="114" spans="1:12" x14ac:dyDescent="0.25">
      <c r="A114" s="19" t="s">
        <v>153</v>
      </c>
      <c r="B114" s="19">
        <v>2095.24484288339</v>
      </c>
    </row>
    <row r="115" spans="1:12" x14ac:dyDescent="0.25">
      <c r="A115" s="19" t="s">
        <v>154</v>
      </c>
      <c r="B115" s="19">
        <v>2100.3120996130501</v>
      </c>
    </row>
    <row r="116" spans="1:12" x14ac:dyDescent="0.25">
      <c r="A116" s="19" t="s">
        <v>155</v>
      </c>
      <c r="B116" s="19">
        <v>2089.50578319839</v>
      </c>
      <c r="E116" s="19">
        <f>AVERAGE(B114:B116)</f>
        <v>2095.0209085649435</v>
      </c>
      <c r="F116" s="19">
        <f>_xlfn.STDEV.S(B114:B116)</f>
        <v>5.4066374529528076</v>
      </c>
      <c r="G116" s="19">
        <f>2*F116</f>
        <v>10.813274905905615</v>
      </c>
      <c r="H116" s="19">
        <f>F116/E116</f>
        <v>2.5807081117182116E-3</v>
      </c>
      <c r="I116" s="41">
        <f>H116</f>
        <v>2.5807081117182116E-3</v>
      </c>
      <c r="J116" s="19">
        <f>MIN(B114:B116)</f>
        <v>2089.50578319839</v>
      </c>
      <c r="K116" s="19">
        <f>MAX(B114:B116)</f>
        <v>2100.3120996130501</v>
      </c>
      <c r="L116" s="19">
        <f>K116-J116</f>
        <v>10.806316414660159</v>
      </c>
    </row>
    <row r="117" spans="1:12" x14ac:dyDescent="0.25">
      <c r="A117" s="19" t="s">
        <v>156</v>
      </c>
      <c r="B117" s="19">
        <v>2218.8993800551598</v>
      </c>
    </row>
    <row r="118" spans="1:12" x14ac:dyDescent="0.25">
      <c r="A118" s="19" t="s">
        <v>157</v>
      </c>
      <c r="B118" s="19">
        <v>2186.6045565018098</v>
      </c>
    </row>
    <row r="119" spans="1:12" x14ac:dyDescent="0.25">
      <c r="A119" s="19" t="s">
        <v>158</v>
      </c>
      <c r="B119" s="19">
        <v>2189.32028922986</v>
      </c>
      <c r="E119" s="19">
        <f>AVERAGE(B117:B119)</f>
        <v>2198.2747419289431</v>
      </c>
      <c r="F119" s="19">
        <f>_xlfn.STDEV.S(B117:B119)</f>
        <v>17.913000151861507</v>
      </c>
      <c r="G119" s="19">
        <f>2*F119</f>
        <v>35.826000303723013</v>
      </c>
      <c r="H119" s="19">
        <f>F119/E119</f>
        <v>8.1486630447944828E-3</v>
      </c>
      <c r="I119" s="41">
        <f>H119</f>
        <v>8.1486630447944828E-3</v>
      </c>
      <c r="J119" s="19">
        <f>MIN(B117:B119)</f>
        <v>2186.6045565018098</v>
      </c>
      <c r="K119" s="19">
        <f>MAX(B117:B119)</f>
        <v>2218.8993800551598</v>
      </c>
      <c r="L119" s="19">
        <f>K119-J119</f>
        <v>32.294823553349943</v>
      </c>
    </row>
    <row r="120" spans="1:12" x14ac:dyDescent="0.25">
      <c r="A120" s="19" t="s">
        <v>159</v>
      </c>
      <c r="B120" s="19">
        <v>2186.45070089</v>
      </c>
    </row>
    <row r="121" spans="1:12" x14ac:dyDescent="0.25">
      <c r="A121" s="19" t="s">
        <v>160</v>
      </c>
      <c r="B121" s="19">
        <v>2194.8913127686101</v>
      </c>
    </row>
    <row r="122" spans="1:12" x14ac:dyDescent="0.25">
      <c r="A122" s="19" t="s">
        <v>161</v>
      </c>
      <c r="B122" s="19">
        <v>2193.0982880865299</v>
      </c>
      <c r="E122" s="19">
        <f>AVERAGE(B120:B122)</f>
        <v>2191.4801005817135</v>
      </c>
      <c r="F122" s="19">
        <f>_xlfn.STDEV.S(B120:B122)</f>
        <v>4.446895582526281</v>
      </c>
      <c r="G122" s="19">
        <f>2*F122</f>
        <v>8.8937911650525621</v>
      </c>
      <c r="H122" s="19">
        <f>F122/E122</f>
        <v>2.0291745206109254E-3</v>
      </c>
      <c r="I122" s="41">
        <f>H122</f>
        <v>2.0291745206109254E-3</v>
      </c>
      <c r="J122" s="19">
        <f>MIN(B120:B122)</f>
        <v>2186.45070089</v>
      </c>
      <c r="K122" s="19">
        <f>MAX(B120:B122)</f>
        <v>2194.8913127686101</v>
      </c>
      <c r="L122" s="19">
        <f>K122-J122</f>
        <v>8.4406118786100706</v>
      </c>
    </row>
    <row r="123" spans="1:12" x14ac:dyDescent="0.25">
      <c r="A123" s="19" t="s">
        <v>165</v>
      </c>
      <c r="B123" s="19">
        <v>2173.0418402661999</v>
      </c>
    </row>
    <row r="124" spans="1:12" x14ac:dyDescent="0.25">
      <c r="A124" s="19" t="s">
        <v>166</v>
      </c>
      <c r="B124" s="19">
        <v>2182.96053312513</v>
      </c>
    </row>
    <row r="125" spans="1:12" x14ac:dyDescent="0.25">
      <c r="A125" s="19" t="s">
        <v>167</v>
      </c>
      <c r="B125" s="19">
        <v>2181.0465259029402</v>
      </c>
      <c r="E125" s="19">
        <f>AVERAGE(B123:B125)</f>
        <v>2179.0162997647567</v>
      </c>
      <c r="F125" s="19">
        <f>_xlfn.STDEV.S(B123:B125)</f>
        <v>5.2617944312345246</v>
      </c>
      <c r="G125" s="19">
        <f>2*F125</f>
        <v>10.523588862469049</v>
      </c>
      <c r="H125" s="19">
        <f>F125/E125</f>
        <v>2.4147568018663191E-3</v>
      </c>
      <c r="I125" s="41">
        <f>H125</f>
        <v>2.4147568018663191E-3</v>
      </c>
      <c r="J125" s="19">
        <f>MIN(B123:B125)</f>
        <v>2173.0418402661999</v>
      </c>
      <c r="K125" s="19">
        <f>MAX(B123:B125)</f>
        <v>2182.96053312513</v>
      </c>
      <c r="L125" s="19">
        <f>K125-J125</f>
        <v>9.9186928589301715</v>
      </c>
    </row>
    <row r="126" spans="1:12" x14ac:dyDescent="0.25">
      <c r="A126" s="19" t="s">
        <v>168</v>
      </c>
      <c r="B126" s="19">
        <v>2232.7275708530301</v>
      </c>
    </row>
    <row r="127" spans="1:12" x14ac:dyDescent="0.25">
      <c r="A127" s="19" t="s">
        <v>169</v>
      </c>
      <c r="B127" s="19">
        <v>2225.3939498013601</v>
      </c>
    </row>
    <row r="128" spans="1:12" x14ac:dyDescent="0.25">
      <c r="A128" s="19" t="s">
        <v>170</v>
      </c>
      <c r="B128" s="19">
        <v>2224.1163768597598</v>
      </c>
      <c r="E128" s="19">
        <f>AVERAGE(B126:B128)</f>
        <v>2227.4126325047168</v>
      </c>
      <c r="F128" s="19">
        <f>_xlfn.STDEV.S(B126:B128)</f>
        <v>4.6469856240423955</v>
      </c>
      <c r="G128" s="19">
        <f>2*F128</f>
        <v>9.2939712480847909</v>
      </c>
      <c r="H128" s="19">
        <f>F128/E128</f>
        <v>2.0862706605093095E-3</v>
      </c>
      <c r="I128" s="41">
        <f>H128</f>
        <v>2.0862706605093095E-3</v>
      </c>
      <c r="J128" s="19">
        <f>MIN(B126:B128)</f>
        <v>2224.1163768597598</v>
      </c>
      <c r="K128" s="19">
        <f>MAX(B126:B128)</f>
        <v>2232.7275708530301</v>
      </c>
      <c r="L128" s="19">
        <f>K128-J128</f>
        <v>8.6111939932702626</v>
      </c>
    </row>
    <row r="129" spans="1:12" x14ac:dyDescent="0.25">
      <c r="A129" s="21" t="s">
        <v>65</v>
      </c>
      <c r="B129" s="21">
        <v>1824.4794530868101</v>
      </c>
      <c r="C129" s="21"/>
      <c r="D129" s="23"/>
      <c r="E129" s="21"/>
      <c r="F129" s="21"/>
      <c r="G129" s="21"/>
      <c r="H129" s="21"/>
      <c r="I129" s="42"/>
      <c r="J129" s="21"/>
      <c r="K129" s="21"/>
      <c r="L129" s="21"/>
    </row>
    <row r="130" spans="1:12" x14ac:dyDescent="0.25">
      <c r="A130" s="21" t="s">
        <v>171</v>
      </c>
      <c r="B130" s="21">
        <v>2172.5331075479398</v>
      </c>
      <c r="C130" s="21"/>
      <c r="D130" s="23"/>
      <c r="E130" s="21"/>
      <c r="F130" s="21"/>
      <c r="G130" s="21"/>
      <c r="H130" s="21"/>
      <c r="I130" s="42"/>
      <c r="J130" s="21"/>
      <c r="K130" s="21"/>
      <c r="L130" s="21"/>
    </row>
    <row r="131" spans="1:12" x14ac:dyDescent="0.25">
      <c r="A131" s="21" t="s">
        <v>172</v>
      </c>
      <c r="B131" s="21">
        <v>2169.1762594246602</v>
      </c>
      <c r="C131" s="21"/>
      <c r="D131" s="23"/>
      <c r="E131" s="21"/>
      <c r="F131" s="21"/>
      <c r="G131" s="21"/>
      <c r="H131" s="21"/>
      <c r="I131" s="42"/>
      <c r="J131" s="21"/>
      <c r="K131" s="21"/>
      <c r="L131" s="21"/>
    </row>
    <row r="132" spans="1:12" x14ac:dyDescent="0.25">
      <c r="A132" s="21" t="s">
        <v>173</v>
      </c>
      <c r="B132" s="21">
        <v>2166.36111516346</v>
      </c>
      <c r="C132" s="21"/>
      <c r="D132" s="23"/>
      <c r="E132" s="21">
        <f>AVERAGE(B130:B132)</f>
        <v>2169.3568273786864</v>
      </c>
      <c r="F132" s="21">
        <f>_xlfn.STDEV.S(B130:B132)</f>
        <v>3.0899556773577279</v>
      </c>
      <c r="G132" s="21">
        <f>2*F132</f>
        <v>6.1799113547154558</v>
      </c>
      <c r="H132" s="21">
        <f>F132/E132</f>
        <v>1.4243648801158428E-3</v>
      </c>
      <c r="I132" s="42">
        <f>H132</f>
        <v>1.4243648801158428E-3</v>
      </c>
      <c r="J132" s="21">
        <f>MIN(B130:B132)</f>
        <v>2166.36111516346</v>
      </c>
      <c r="K132" s="21">
        <f>MAX(B130:B132)</f>
        <v>2172.5331075479398</v>
      </c>
      <c r="L132" s="21">
        <f>K132-J132</f>
        <v>6.1719923844798359</v>
      </c>
    </row>
    <row r="133" spans="1:12" x14ac:dyDescent="0.25">
      <c r="A133" s="21" t="s">
        <v>174</v>
      </c>
      <c r="B133" s="21">
        <v>2106.8453091039501</v>
      </c>
      <c r="C133" s="21"/>
      <c r="D133" s="23"/>
      <c r="E133" s="21"/>
      <c r="F133" s="21"/>
      <c r="G133" s="21"/>
      <c r="H133" s="21"/>
      <c r="I133" s="42"/>
      <c r="J133" s="21"/>
      <c r="K133" s="21"/>
      <c r="L133" s="21"/>
    </row>
    <row r="134" spans="1:12" x14ac:dyDescent="0.25">
      <c r="A134" s="21" t="s">
        <v>175</v>
      </c>
      <c r="B134" s="21">
        <v>2103.1034539744801</v>
      </c>
      <c r="C134" s="21"/>
      <c r="D134" s="23"/>
      <c r="E134" s="21"/>
      <c r="F134" s="21"/>
      <c r="G134" s="21"/>
      <c r="H134" s="21"/>
      <c r="I134" s="42"/>
      <c r="J134" s="21"/>
      <c r="K134" s="21"/>
      <c r="L134" s="21"/>
    </row>
    <row r="135" spans="1:12" x14ac:dyDescent="0.25">
      <c r="A135" s="21" t="s">
        <v>176</v>
      </c>
      <c r="B135" s="21">
        <v>2104.6340856128199</v>
      </c>
      <c r="C135" s="21"/>
      <c r="D135" s="23"/>
      <c r="E135" s="21">
        <f>AVERAGE(B133:B135)</f>
        <v>2104.8609495637497</v>
      </c>
      <c r="F135" s="21">
        <f>_xlfn.STDEV.S(B133:B135)</f>
        <v>1.8812151369949384</v>
      </c>
      <c r="G135" s="21">
        <f>2*F135</f>
        <v>3.7624302739898767</v>
      </c>
      <c r="H135" s="21">
        <f>F135/E135</f>
        <v>8.9374793968448893E-4</v>
      </c>
      <c r="I135" s="42">
        <f>H135</f>
        <v>8.9374793968448893E-4</v>
      </c>
      <c r="J135" s="21">
        <f>MIN(B133:B135)</f>
        <v>2103.1034539744801</v>
      </c>
      <c r="K135" s="21">
        <f>MAX(B133:B135)</f>
        <v>2106.8453091039501</v>
      </c>
      <c r="L135" s="21">
        <f>K135-J135</f>
        <v>3.7418551294699682</v>
      </c>
    </row>
    <row r="136" spans="1:12" x14ac:dyDescent="0.25">
      <c r="A136" s="21" t="s">
        <v>177</v>
      </c>
      <c r="B136" s="21">
        <v>2186.3281821023702</v>
      </c>
      <c r="C136" s="21"/>
      <c r="D136" s="23"/>
      <c r="E136" s="21"/>
      <c r="F136" s="21"/>
      <c r="G136" s="21"/>
      <c r="H136" s="21"/>
      <c r="I136" s="42"/>
      <c r="J136" s="21"/>
      <c r="K136" s="21"/>
      <c r="L136" s="21"/>
    </row>
    <row r="137" spans="1:12" x14ac:dyDescent="0.25">
      <c r="A137" s="21" t="s">
        <v>178</v>
      </c>
      <c r="B137" s="21">
        <v>2227.4413395413899</v>
      </c>
      <c r="C137" s="21"/>
      <c r="D137" s="23"/>
      <c r="E137" s="21"/>
      <c r="F137" s="21"/>
      <c r="G137" s="21"/>
      <c r="H137" s="21"/>
      <c r="I137" s="42"/>
      <c r="J137" s="21"/>
      <c r="K137" s="21"/>
      <c r="L137" s="21"/>
    </row>
    <row r="138" spans="1:12" x14ac:dyDescent="0.25">
      <c r="A138" s="21" t="s">
        <v>179</v>
      </c>
      <c r="B138" s="21">
        <v>2285.6798273140998</v>
      </c>
      <c r="C138" s="21"/>
      <c r="D138" s="23"/>
      <c r="E138" s="21">
        <f>AVERAGE(B136:B138)</f>
        <v>2233.1497829859532</v>
      </c>
      <c r="F138" s="21">
        <f>_xlfn.STDEV.S(B136:B138)</f>
        <v>49.921208884493019</v>
      </c>
      <c r="G138" s="21">
        <f>2*F138</f>
        <v>99.842417768986039</v>
      </c>
      <c r="H138" s="21">
        <f>F138/E138</f>
        <v>2.2354617350271586E-2</v>
      </c>
      <c r="I138" s="42">
        <f>H138</f>
        <v>2.2354617350271586E-2</v>
      </c>
      <c r="J138" s="21">
        <f>MIN(B136:B138)</f>
        <v>2186.3281821023702</v>
      </c>
      <c r="K138" s="21">
        <f>MAX(B136:B138)</f>
        <v>2285.6798273140998</v>
      </c>
      <c r="L138" s="21">
        <f>K138-J138</f>
        <v>99.351645211729647</v>
      </c>
    </row>
    <row r="139" spans="1:12" x14ac:dyDescent="0.25">
      <c r="A139" s="21" t="s">
        <v>180</v>
      </c>
      <c r="B139" s="21">
        <v>2170.5505854027001</v>
      </c>
      <c r="C139" s="21"/>
      <c r="D139" s="23"/>
      <c r="E139" s="21"/>
      <c r="F139" s="21"/>
      <c r="G139" s="21"/>
      <c r="H139" s="21"/>
      <c r="I139" s="42"/>
      <c r="J139" s="21"/>
      <c r="K139" s="21"/>
      <c r="L139" s="21"/>
    </row>
    <row r="140" spans="1:12" x14ac:dyDescent="0.25">
      <c r="A140" s="21" t="s">
        <v>181</v>
      </c>
      <c r="B140" s="21">
        <v>2168.9045087064201</v>
      </c>
      <c r="C140" s="21"/>
      <c r="D140" s="23"/>
      <c r="E140" s="21"/>
      <c r="F140" s="21"/>
      <c r="G140" s="21"/>
      <c r="H140" s="21"/>
      <c r="I140" s="42"/>
      <c r="J140" s="21"/>
      <c r="K140" s="21"/>
      <c r="L140" s="21"/>
    </row>
    <row r="141" spans="1:12" x14ac:dyDescent="0.25">
      <c r="A141" s="21" t="s">
        <v>182</v>
      </c>
      <c r="B141" s="21">
        <v>2162.9155700415799</v>
      </c>
      <c r="C141" s="21"/>
      <c r="D141" s="23"/>
      <c r="E141" s="21">
        <f>AVERAGE(B139:B141)</f>
        <v>2167.4568880502334</v>
      </c>
      <c r="F141" s="21">
        <f>_xlfn.STDEV.S(B139:B141)</f>
        <v>4.0180927147465173</v>
      </c>
      <c r="G141" s="21">
        <f>2*F141</f>
        <v>8.0361854294930346</v>
      </c>
      <c r="H141" s="21">
        <f>F141/E141</f>
        <v>1.8538282061799391E-3</v>
      </c>
      <c r="I141" s="42">
        <f>H141</f>
        <v>1.8538282061799391E-3</v>
      </c>
      <c r="J141" s="21">
        <f>MIN(B139:B141)</f>
        <v>2162.9155700415799</v>
      </c>
      <c r="K141" s="21">
        <f>MAX(B139:B141)</f>
        <v>2170.5505854027001</v>
      </c>
      <c r="L141" s="21">
        <f>K141-J141</f>
        <v>7.6350153611201677</v>
      </c>
    </row>
    <row r="142" spans="1:12" x14ac:dyDescent="0.25">
      <c r="A142" s="21" t="s">
        <v>183</v>
      </c>
      <c r="B142" s="21">
        <v>2231.5014063103699</v>
      </c>
      <c r="C142" s="21"/>
      <c r="D142" s="23"/>
      <c r="E142" s="21"/>
      <c r="F142" s="21"/>
      <c r="G142" s="21"/>
      <c r="H142" s="21"/>
      <c r="I142" s="42"/>
      <c r="J142" s="21"/>
      <c r="K142" s="21"/>
      <c r="L142" s="21"/>
    </row>
    <row r="143" spans="1:12" x14ac:dyDescent="0.25">
      <c r="A143" s="21" t="s">
        <v>184</v>
      </c>
      <c r="B143" s="21">
        <v>2237.2212986335899</v>
      </c>
      <c r="C143" s="21"/>
      <c r="D143" s="23"/>
      <c r="E143" s="21"/>
      <c r="F143" s="21"/>
      <c r="G143" s="21"/>
      <c r="H143" s="21"/>
      <c r="I143" s="42"/>
      <c r="J143" s="21"/>
      <c r="K143" s="21"/>
      <c r="L143" s="21"/>
    </row>
    <row r="144" spans="1:12" x14ac:dyDescent="0.25">
      <c r="A144" s="21" t="s">
        <v>185</v>
      </c>
      <c r="B144" s="21">
        <v>2231.3102032289598</v>
      </c>
      <c r="C144" s="21"/>
      <c r="D144" s="23"/>
      <c r="E144" s="21">
        <f>AVERAGE(B142:B144)</f>
        <v>2233.3443027243065</v>
      </c>
      <c r="F144" s="21">
        <f>_xlfn.STDEV.S(B142:B144)</f>
        <v>3.3589377212200429</v>
      </c>
      <c r="G144" s="21">
        <f>2*F144</f>
        <v>6.7178754424400857</v>
      </c>
      <c r="H144" s="21">
        <f>F144/E144</f>
        <v>1.5039945776039549E-3</v>
      </c>
      <c r="I144" s="42">
        <f>H144</f>
        <v>1.5039945776039549E-3</v>
      </c>
      <c r="J144" s="21">
        <f>MIN(B142:B144)</f>
        <v>2231.3102032289598</v>
      </c>
      <c r="K144" s="21">
        <f>MAX(B142:B144)</f>
        <v>2237.2212986335899</v>
      </c>
      <c r="L144" s="21">
        <f>K144-J144</f>
        <v>5.9110954046300321</v>
      </c>
    </row>
    <row r="145" spans="1:12" x14ac:dyDescent="0.25">
      <c r="A145" s="19" t="s">
        <v>65</v>
      </c>
      <c r="B145" s="19">
        <v>1732.26717091612</v>
      </c>
    </row>
    <row r="146" spans="1:12" x14ac:dyDescent="0.25">
      <c r="A146" s="19" t="s">
        <v>186</v>
      </c>
      <c r="B146" s="19">
        <v>2171.6037363503101</v>
      </c>
    </row>
    <row r="147" spans="1:12" x14ac:dyDescent="0.25">
      <c r="A147" s="19" t="s">
        <v>187</v>
      </c>
      <c r="B147" s="19">
        <v>2168.3325368241499</v>
      </c>
    </row>
    <row r="148" spans="1:12" x14ac:dyDescent="0.25">
      <c r="A148" s="19" t="s">
        <v>188</v>
      </c>
      <c r="B148" s="19">
        <v>2169.6806683425698</v>
      </c>
      <c r="E148" s="19">
        <f>AVERAGE(B146:B148)</f>
        <v>2169.8723138390101</v>
      </c>
      <c r="F148" s="19">
        <f>_xlfn.STDEV.S(B146:B148)</f>
        <v>1.6439989605279701</v>
      </c>
      <c r="G148" s="19">
        <f>2*F148</f>
        <v>3.2879979210559402</v>
      </c>
      <c r="H148" s="19">
        <f>F148/E148</f>
        <v>7.5764778878594592E-4</v>
      </c>
      <c r="I148" s="41">
        <f>H148</f>
        <v>7.5764778878594592E-4</v>
      </c>
      <c r="J148" s="19">
        <f>MIN(B146:B148)</f>
        <v>2168.3325368241499</v>
      </c>
      <c r="K148" s="19">
        <f>MAX(B146:B148)</f>
        <v>2171.6037363503101</v>
      </c>
      <c r="L148" s="19">
        <f>K148-J148</f>
        <v>3.2711995261602169</v>
      </c>
    </row>
    <row r="149" spans="1:12" x14ac:dyDescent="0.25">
      <c r="A149" s="19" t="s">
        <v>189</v>
      </c>
      <c r="B149" s="19">
        <v>2205.29339655284</v>
      </c>
    </row>
    <row r="150" spans="1:12" x14ac:dyDescent="0.25">
      <c r="A150" s="19" t="s">
        <v>190</v>
      </c>
      <c r="B150" s="19">
        <v>2203.5715719336199</v>
      </c>
    </row>
    <row r="151" spans="1:12" x14ac:dyDescent="0.25">
      <c r="A151" s="19" t="s">
        <v>191</v>
      </c>
      <c r="B151" s="19">
        <v>2203.6332983205698</v>
      </c>
      <c r="E151" s="19">
        <f>AVERAGE(B149:B151)</f>
        <v>2204.1660889356767</v>
      </c>
      <c r="F151" s="19">
        <f>_xlfn.STDEV.S(B149:B151)</f>
        <v>0.9767647539185268</v>
      </c>
      <c r="G151" s="19">
        <f>2*F151</f>
        <v>1.9535295078370536</v>
      </c>
      <c r="H151" s="19">
        <f>F151/E151</f>
        <v>4.4314480602057361E-4</v>
      </c>
      <c r="I151" s="41">
        <f>H151</f>
        <v>4.4314480602057361E-4</v>
      </c>
      <c r="J151" s="19">
        <f>MIN(B149:B151)</f>
        <v>2203.5715719336199</v>
      </c>
      <c r="K151" s="19">
        <f>MAX(B149:B151)</f>
        <v>2205.29339655284</v>
      </c>
      <c r="L151" s="19">
        <f>K151-J151</f>
        <v>1.721824619220115</v>
      </c>
    </row>
    <row r="152" spans="1:12" x14ac:dyDescent="0.25">
      <c r="A152" s="19" t="s">
        <v>192</v>
      </c>
      <c r="B152" s="19">
        <v>2209.2654099239599</v>
      </c>
    </row>
    <row r="153" spans="1:12" x14ac:dyDescent="0.25">
      <c r="A153" s="19" t="s">
        <v>193</v>
      </c>
      <c r="B153" s="19">
        <v>2205.6468945710899</v>
      </c>
    </row>
    <row r="154" spans="1:12" x14ac:dyDescent="0.25">
      <c r="A154" s="19" t="s">
        <v>194</v>
      </c>
      <c r="B154" s="19">
        <v>2207.2129170868998</v>
      </c>
      <c r="E154" s="19">
        <f>AVERAGE(B152:B154)</f>
        <v>2207.37507386065</v>
      </c>
      <c r="F154" s="19">
        <f>_xlfn.STDEV.S(B152:B154)</f>
        <v>1.8146995492900964</v>
      </c>
      <c r="G154" s="19">
        <f>2*F154</f>
        <v>3.6293990985801927</v>
      </c>
      <c r="H154" s="19">
        <f>F154/E154</f>
        <v>8.2210747542610743E-4</v>
      </c>
      <c r="I154" s="41">
        <f>H154</f>
        <v>8.2210747542610743E-4</v>
      </c>
      <c r="J154" s="19">
        <f>MIN(B152:B154)</f>
        <v>2205.6468945710899</v>
      </c>
      <c r="K154" s="19">
        <f>MAX(B152:B154)</f>
        <v>2209.2654099239599</v>
      </c>
      <c r="L154" s="19">
        <f>K154-J154</f>
        <v>3.618515352869963</v>
      </c>
    </row>
    <row r="155" spans="1:12" x14ac:dyDescent="0.25">
      <c r="A155" s="19" t="s">
        <v>195</v>
      </c>
      <c r="B155" s="19">
        <v>2201.95312729751</v>
      </c>
    </row>
    <row r="156" spans="1:12" x14ac:dyDescent="0.25">
      <c r="A156" s="19" t="s">
        <v>196</v>
      </c>
      <c r="B156" s="19">
        <v>2201.7544015737499</v>
      </c>
    </row>
    <row r="157" spans="1:12" x14ac:dyDescent="0.25">
      <c r="A157" s="19" t="s">
        <v>197</v>
      </c>
      <c r="B157" s="19">
        <v>2206.7818967780599</v>
      </c>
      <c r="E157" s="19">
        <f>AVERAGE(B155:B157)</f>
        <v>2203.4964752164401</v>
      </c>
      <c r="F157" s="19">
        <f>_xlfn.STDEV.S(B155:B157)</f>
        <v>2.8469929937548435</v>
      </c>
      <c r="G157" s="19">
        <f>2*F157</f>
        <v>5.693985987509687</v>
      </c>
      <c r="H157" s="19">
        <f>F157/E157</f>
        <v>1.2920342854077838E-3</v>
      </c>
      <c r="I157" s="41">
        <f>H157</f>
        <v>1.2920342854077838E-3</v>
      </c>
      <c r="J157" s="19">
        <f>MIN(B155:B157)</f>
        <v>2201.7544015737499</v>
      </c>
      <c r="K157" s="19">
        <f>MAX(B155:B157)</f>
        <v>2206.7818967780599</v>
      </c>
      <c r="L157" s="19">
        <f>K157-J157</f>
        <v>5.0274952043100711</v>
      </c>
    </row>
    <row r="158" spans="1:12" x14ac:dyDescent="0.25">
      <c r="A158" s="19" t="s">
        <v>198</v>
      </c>
      <c r="B158" s="19">
        <v>2172.39686499658</v>
      </c>
    </row>
    <row r="159" spans="1:12" x14ac:dyDescent="0.25">
      <c r="A159" s="19" t="s">
        <v>199</v>
      </c>
      <c r="B159" s="19">
        <v>2167.4396622854201</v>
      </c>
    </row>
    <row r="160" spans="1:12" x14ac:dyDescent="0.25">
      <c r="A160" s="19" t="s">
        <v>200</v>
      </c>
      <c r="B160" s="19">
        <v>2171.8155899193498</v>
      </c>
      <c r="E160" s="19">
        <f>AVERAGE(B158:B160)</f>
        <v>2170.5507057337832</v>
      </c>
      <c r="F160" s="19">
        <f>_xlfn.STDEV.S(B158:B160)</f>
        <v>2.7098733701143436</v>
      </c>
      <c r="G160" s="19">
        <f>2*F160</f>
        <v>5.4197467402286872</v>
      </c>
      <c r="H160" s="19">
        <f>F160/E160</f>
        <v>1.2484727322683003E-3</v>
      </c>
      <c r="I160" s="41">
        <f>H160</f>
        <v>1.2484727322683003E-3</v>
      </c>
      <c r="J160" s="19">
        <f>MIN(B158:B160)</f>
        <v>2167.4396622854201</v>
      </c>
      <c r="K160" s="19">
        <f>MAX(B158:B160)</f>
        <v>2172.39686499658</v>
      </c>
      <c r="L160" s="19">
        <f>K160-J160</f>
        <v>4.95720271115988</v>
      </c>
    </row>
    <row r="161" spans="1:12" x14ac:dyDescent="0.25">
      <c r="A161" s="19" t="s">
        <v>201</v>
      </c>
      <c r="B161" s="19">
        <v>2234.9084845810298</v>
      </c>
    </row>
    <row r="162" spans="1:12" x14ac:dyDescent="0.25">
      <c r="A162" s="19" t="s">
        <v>202</v>
      </c>
      <c r="B162" s="19">
        <v>2233.8319039288199</v>
      </c>
    </row>
    <row r="163" spans="1:12" x14ac:dyDescent="0.25">
      <c r="A163" s="19" t="s">
        <v>203</v>
      </c>
      <c r="B163" s="19">
        <v>2236.8026426224601</v>
      </c>
      <c r="E163" s="19">
        <f>AVERAGE(B161:B163)</f>
        <v>2235.1810103774369</v>
      </c>
      <c r="F163" s="19">
        <f>_xlfn.STDEV.S(B161:B163)</f>
        <v>1.5040029350879451</v>
      </c>
      <c r="G163" s="19">
        <f>2*F163</f>
        <v>3.0080058701758903</v>
      </c>
      <c r="H163" s="19">
        <f>F163/E163</f>
        <v>6.7287746634621609E-4</v>
      </c>
      <c r="I163" s="41">
        <f>H163</f>
        <v>6.7287746634621609E-4</v>
      </c>
      <c r="J163" s="19">
        <f>MIN(B161:B163)</f>
        <v>2233.8319039288199</v>
      </c>
      <c r="K163" s="19">
        <f>MAX(B161:B163)</f>
        <v>2236.8026426224601</v>
      </c>
      <c r="L163" s="19">
        <f>K163-J163</f>
        <v>2.9707386936402145</v>
      </c>
    </row>
    <row r="164" spans="1:12" x14ac:dyDescent="0.25">
      <c r="A164" s="19" t="s">
        <v>215</v>
      </c>
      <c r="B164" s="19">
        <v>2791.47452987631</v>
      </c>
    </row>
    <row r="165" spans="1:12" x14ac:dyDescent="0.25">
      <c r="A165" s="19" t="s">
        <v>207</v>
      </c>
      <c r="B165" s="19">
        <v>2253.5400879193598</v>
      </c>
    </row>
    <row r="166" spans="1:12" x14ac:dyDescent="0.25">
      <c r="A166" s="19" t="s">
        <v>208</v>
      </c>
      <c r="B166" s="19">
        <v>2250.3490168078902</v>
      </c>
    </row>
    <row r="167" spans="1:12" x14ac:dyDescent="0.25">
      <c r="A167" s="19" t="s">
        <v>209</v>
      </c>
      <c r="B167" s="19">
        <v>2261.73917919109</v>
      </c>
    </row>
    <row r="168" spans="1:12" x14ac:dyDescent="0.25">
      <c r="A168" s="19" t="s">
        <v>210</v>
      </c>
      <c r="B168" s="19">
        <v>2241.4624109891101</v>
      </c>
    </row>
    <row r="169" spans="1:12" x14ac:dyDescent="0.25">
      <c r="A169" s="19" t="s">
        <v>211</v>
      </c>
      <c r="B169" s="19">
        <v>2258.1304930768201</v>
      </c>
    </row>
    <row r="170" spans="1:12" x14ac:dyDescent="0.25">
      <c r="A170" s="19" t="s">
        <v>212</v>
      </c>
      <c r="B170" s="19">
        <v>2251.4238491137899</v>
      </c>
    </row>
    <row r="171" spans="1:12" x14ac:dyDescent="0.25">
      <c r="A171" s="19" t="s">
        <v>213</v>
      </c>
      <c r="B171" s="19">
        <v>2254.6025105476101</v>
      </c>
      <c r="E171" s="19">
        <f>AVERAGE(B165:B171)</f>
        <v>2253.0353639493815</v>
      </c>
      <c r="F171" s="19">
        <f>_xlfn.STDEV.S(B165:B171)</f>
        <v>6.4313569924221667</v>
      </c>
      <c r="G171" s="19">
        <f>2*F171</f>
        <v>12.862713984844333</v>
      </c>
      <c r="H171" s="19">
        <f>F171/E171</f>
        <v>2.8545299800126255E-3</v>
      </c>
      <c r="I171" s="41">
        <f>H171</f>
        <v>2.8545299800126255E-3</v>
      </c>
      <c r="J171" s="19">
        <f>MIN(B165:B171)</f>
        <v>2241.4624109891101</v>
      </c>
      <c r="K171" s="19">
        <f>MAX(B165:B171)</f>
        <v>2261.73917919109</v>
      </c>
      <c r="L171" s="19">
        <f>K171-J171</f>
        <v>20.276768201979849</v>
      </c>
    </row>
    <row r="172" spans="1:12" x14ac:dyDescent="0.25">
      <c r="A172" s="19" t="s">
        <v>214</v>
      </c>
      <c r="B172" s="19">
        <v>2424.3536009301201</v>
      </c>
    </row>
    <row r="173" spans="1:12" x14ac:dyDescent="0.25">
      <c r="A173" s="19" t="s">
        <v>204</v>
      </c>
      <c r="B173" s="19">
        <v>2220.1114998255798</v>
      </c>
    </row>
    <row r="174" spans="1:12" x14ac:dyDescent="0.25">
      <c r="A174" s="19" t="s">
        <v>205</v>
      </c>
      <c r="B174" s="19">
        <v>2223.29862647973</v>
      </c>
    </row>
    <row r="175" spans="1:12" x14ac:dyDescent="0.25">
      <c r="A175" s="19" t="s">
        <v>206</v>
      </c>
      <c r="B175" s="19">
        <v>2217.9539516831501</v>
      </c>
      <c r="E175" s="19">
        <f>AVERAGE(B173:B175)</f>
        <v>2220.45469266282</v>
      </c>
      <c r="F175" s="19">
        <f>_xlfn.STDEV.S(B173:B175)</f>
        <v>2.6888144530534257</v>
      </c>
      <c r="G175" s="19">
        <f>2*F175</f>
        <v>5.3776289061068514</v>
      </c>
      <c r="H175" s="19">
        <f>F175/E175</f>
        <v>1.2109296631623401E-3</v>
      </c>
      <c r="I175" s="41">
        <f>H175</f>
        <v>1.2109296631623401E-3</v>
      </c>
      <c r="J175" s="19">
        <f>MIN(B173:B175)</f>
        <v>2217.9539516831501</v>
      </c>
      <c r="K175" s="19">
        <f>MAX(B173:B175)</f>
        <v>2223.29862647973</v>
      </c>
      <c r="L175" s="19">
        <f>K175-J175</f>
        <v>5.3446747965799659</v>
      </c>
    </row>
    <row r="176" spans="1:12" x14ac:dyDescent="0.25">
      <c r="A176" s="19" t="s">
        <v>215</v>
      </c>
      <c r="B176" s="19">
        <v>2053.3155707137898</v>
      </c>
    </row>
    <row r="177" spans="1:12" x14ac:dyDescent="0.25">
      <c r="A177" s="19" t="s">
        <v>217</v>
      </c>
      <c r="B177" s="19">
        <v>2121.1126006919999</v>
      </c>
    </row>
    <row r="178" spans="1:12" x14ac:dyDescent="0.25">
      <c r="A178" s="19" t="s">
        <v>218</v>
      </c>
      <c r="B178" s="19">
        <v>2114.3140912812701</v>
      </c>
    </row>
    <row r="179" spans="1:12" x14ac:dyDescent="0.25">
      <c r="A179" s="19" t="s">
        <v>219</v>
      </c>
      <c r="B179" s="19">
        <v>2131.1655775745298</v>
      </c>
      <c r="E179" s="19">
        <f>AVERAGE(B177:B179)</f>
        <v>2122.1974231826002</v>
      </c>
      <c r="F179" s="19">
        <f>_xlfn.STDEV.S(B177:B179)</f>
        <v>8.4779583302859081</v>
      </c>
      <c r="G179" s="19">
        <f>2*F179</f>
        <v>16.955916660571816</v>
      </c>
      <c r="H179" s="19">
        <f>F179/E179</f>
        <v>3.9948961570086868E-3</v>
      </c>
      <c r="I179" s="41">
        <f>H179</f>
        <v>3.9948961570086868E-3</v>
      </c>
      <c r="J179" s="19">
        <f>MIN(B177:B179)</f>
        <v>2114.3140912812701</v>
      </c>
      <c r="K179" s="19">
        <f>MAX(B177:B179)</f>
        <v>2131.1655775745298</v>
      </c>
      <c r="L179" s="19">
        <f>K179-J179</f>
        <v>16.851486293259768</v>
      </c>
    </row>
    <row r="180" spans="1:12" x14ac:dyDescent="0.25">
      <c r="A180" s="19" t="s">
        <v>220</v>
      </c>
      <c r="B180" s="19">
        <v>2136.7025174391802</v>
      </c>
    </row>
    <row r="181" spans="1:12" x14ac:dyDescent="0.25">
      <c r="A181" s="19" t="s">
        <v>221</v>
      </c>
      <c r="B181" s="19">
        <v>2137.4028738178399</v>
      </c>
    </row>
    <row r="182" spans="1:12" x14ac:dyDescent="0.25">
      <c r="A182" s="19" t="s">
        <v>222</v>
      </c>
      <c r="B182" s="19">
        <v>2137.7465696149202</v>
      </c>
      <c r="E182" s="19">
        <f>AVERAGE(B180:B182)</f>
        <v>2137.2839869573136</v>
      </c>
      <c r="F182" s="19">
        <f>_xlfn.STDEV.S(B180:B182)</f>
        <v>0.5320825129820187</v>
      </c>
      <c r="G182" s="19">
        <f>2*F182</f>
        <v>1.0641650259640374</v>
      </c>
      <c r="H182" s="19">
        <f>F182/E182</f>
        <v>2.4895265029309632E-4</v>
      </c>
      <c r="I182" s="41">
        <f>H182</f>
        <v>2.4895265029309632E-4</v>
      </c>
      <c r="J182" s="19">
        <f>MIN(B180:B182)</f>
        <v>2136.7025174391802</v>
      </c>
      <c r="K182" s="19">
        <f>MAX(B180:B182)</f>
        <v>2137.7465696149202</v>
      </c>
      <c r="L182" s="19">
        <f>K182-J182</f>
        <v>1.0440521757400347</v>
      </c>
    </row>
    <row r="183" spans="1:12" x14ac:dyDescent="0.25">
      <c r="A183" s="19" t="s">
        <v>223</v>
      </c>
      <c r="B183" s="19">
        <v>2112.5960733162501</v>
      </c>
    </row>
    <row r="184" spans="1:12" x14ac:dyDescent="0.25">
      <c r="A184" s="19" t="s">
        <v>224</v>
      </c>
      <c r="B184" s="19">
        <v>2105.44065001114</v>
      </c>
    </row>
    <row r="185" spans="1:12" x14ac:dyDescent="0.25">
      <c r="A185" s="19" t="s">
        <v>225</v>
      </c>
      <c r="B185" s="19">
        <v>2115.54491941581</v>
      </c>
      <c r="E185" s="19">
        <f>AVERAGE(B183:B185)</f>
        <v>2111.1938809143999</v>
      </c>
      <c r="F185" s="19">
        <f>_xlfn.STDEV.S(B183:B185)</f>
        <v>5.1960247015764276</v>
      </c>
      <c r="G185" s="19">
        <f>2*F185</f>
        <v>10.392049403152855</v>
      </c>
      <c r="H185" s="19">
        <f>F185/E185</f>
        <v>2.4611783638392921E-3</v>
      </c>
      <c r="I185" s="41">
        <f>H185</f>
        <v>2.4611783638392921E-3</v>
      </c>
      <c r="J185" s="19">
        <f>MIN(B183:B185)</f>
        <v>2105.44065001114</v>
      </c>
      <c r="K185" s="19">
        <f>MAX(B183:B185)</f>
        <v>2115.54491941581</v>
      </c>
      <c r="L185" s="19">
        <f>K185-J185</f>
        <v>10.104269404670049</v>
      </c>
    </row>
    <row r="186" spans="1:12" x14ac:dyDescent="0.25">
      <c r="A186" s="19" t="s">
        <v>214</v>
      </c>
      <c r="B186" s="19">
        <v>1798.38269926629</v>
      </c>
    </row>
    <row r="187" spans="1:12" x14ac:dyDescent="0.25">
      <c r="A187" s="19" t="s">
        <v>226</v>
      </c>
      <c r="B187" s="19">
        <v>2167.3314732691902</v>
      </c>
    </row>
    <row r="188" spans="1:12" x14ac:dyDescent="0.25">
      <c r="A188" s="19" t="s">
        <v>227</v>
      </c>
      <c r="B188" s="19">
        <v>2162.0931306789098</v>
      </c>
    </row>
    <row r="189" spans="1:12" x14ac:dyDescent="0.25">
      <c r="A189" s="19" t="s">
        <v>228</v>
      </c>
      <c r="B189" s="19">
        <v>2163.2411120153602</v>
      </c>
      <c r="E189" s="19">
        <f>AVERAGE(B187:B189)</f>
        <v>2164.2219053211534</v>
      </c>
      <c r="F189" s="19">
        <f>_xlfn.STDEV.S(B187:B189)</f>
        <v>2.7534569008435299</v>
      </c>
      <c r="G189" s="19">
        <f>2*F189</f>
        <v>5.5069138016870598</v>
      </c>
      <c r="H189" s="19">
        <f>F189/E189</f>
        <v>1.272261820321488E-3</v>
      </c>
      <c r="I189" s="41">
        <f>H189</f>
        <v>1.272261820321488E-3</v>
      </c>
      <c r="J189" s="19">
        <f>MIN(B187:B189)</f>
        <v>2162.0931306789098</v>
      </c>
      <c r="K189" s="19">
        <f>MAX(B187:B189)</f>
        <v>2167.3314732691902</v>
      </c>
      <c r="L189" s="19">
        <f>K189-J189</f>
        <v>5.2383425902803538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zoomScale="80" zoomScaleNormal="80" workbookViewId="0">
      <pane ySplit="1" topLeftCell="A20" activePane="bottomLeft" state="frozen"/>
      <selection pane="bottomLeft" activeCell="C32" sqref="C32"/>
    </sheetView>
  </sheetViews>
  <sheetFormatPr defaultRowHeight="15" x14ac:dyDescent="0.25"/>
  <cols>
    <col min="1" max="1" width="21.5703125" bestFit="1" customWidth="1"/>
    <col min="2" max="2" width="14.85546875" style="11" bestFit="1" customWidth="1"/>
    <col min="3" max="3" width="11.5703125" bestFit="1" customWidth="1"/>
    <col min="4" max="4" width="12.28515625" style="36" bestFit="1" customWidth="1"/>
    <col min="5" max="5" width="14.7109375" style="37" bestFit="1" customWidth="1"/>
    <col min="6" max="6" width="70.140625" style="6" customWidth="1"/>
    <col min="7" max="7" width="14.7109375" bestFit="1" customWidth="1"/>
    <col min="8" max="8" width="12.28515625" bestFit="1" customWidth="1"/>
    <col min="9" max="9" width="21.85546875" bestFit="1" customWidth="1"/>
    <col min="10" max="10" width="103" style="6" customWidth="1"/>
    <col min="11" max="11" width="14.7109375" bestFit="1" customWidth="1"/>
    <col min="12" max="12" width="12.28515625" style="11" customWidth="1"/>
    <col min="13" max="13" width="12.7109375" style="12" customWidth="1"/>
    <col min="14" max="14" width="59.42578125" bestFit="1" customWidth="1"/>
  </cols>
  <sheetData>
    <row r="1" spans="1:13" x14ac:dyDescent="0.25">
      <c r="A1" s="1" t="s">
        <v>46</v>
      </c>
      <c r="B1" s="14" t="s">
        <v>143</v>
      </c>
      <c r="C1" t="s">
        <v>34</v>
      </c>
      <c r="D1" s="36" t="s">
        <v>36</v>
      </c>
      <c r="E1" s="37" t="s">
        <v>35</v>
      </c>
      <c r="F1" s="5"/>
      <c r="G1" t="s">
        <v>151</v>
      </c>
      <c r="J1" s="8"/>
      <c r="K1" t="s">
        <v>58</v>
      </c>
      <c r="L1" s="11" t="s">
        <v>62</v>
      </c>
      <c r="M1" s="12" t="s">
        <v>63</v>
      </c>
    </row>
    <row r="2" spans="1:13" x14ac:dyDescent="0.25">
      <c r="A2" s="9" t="s">
        <v>40</v>
      </c>
      <c r="B2" s="13">
        <v>2242.6987800000002</v>
      </c>
      <c r="C2" s="13">
        <f>L3</f>
        <v>2238.04</v>
      </c>
      <c r="D2" s="16">
        <f>B2-C2</f>
        <v>4.6587800000002062</v>
      </c>
      <c r="E2" s="9">
        <f>D2^2</f>
        <v>21.704231088401922</v>
      </c>
      <c r="F2" s="5"/>
      <c r="J2" s="8"/>
      <c r="K2" t="s">
        <v>59</v>
      </c>
      <c r="L2" s="11">
        <v>2403.7199999999998</v>
      </c>
      <c r="M2" s="12">
        <v>33.311999999999998</v>
      </c>
    </row>
    <row r="3" spans="1:13" x14ac:dyDescent="0.25">
      <c r="A3" s="9" t="s">
        <v>41</v>
      </c>
      <c r="B3" s="13">
        <v>2247.5363699999998</v>
      </c>
      <c r="C3" s="13">
        <f>L3</f>
        <v>2238.04</v>
      </c>
      <c r="D3" s="16">
        <f t="shared" ref="D3:D66" si="0">B3-C3</f>
        <v>9.4963699999998425</v>
      </c>
      <c r="E3" s="9">
        <f>D3^2</f>
        <v>90.181043176897006</v>
      </c>
      <c r="G3">
        <f>SQRT(SUM(E2:E70)/ROWS(E2:E70))</f>
        <v>25.04641374184385</v>
      </c>
      <c r="H3" t="s">
        <v>30</v>
      </c>
      <c r="K3" t="s">
        <v>60</v>
      </c>
      <c r="L3" s="11">
        <v>2238.04</v>
      </c>
      <c r="M3" s="12">
        <v>33.661000000000001</v>
      </c>
    </row>
    <row r="4" spans="1:13" x14ac:dyDescent="0.25">
      <c r="A4" s="9" t="s">
        <v>42</v>
      </c>
      <c r="B4" s="13">
        <v>2230.1036199999999</v>
      </c>
      <c r="C4" s="13">
        <f>L3</f>
        <v>2238.04</v>
      </c>
      <c r="D4" s="16">
        <f t="shared" si="0"/>
        <v>-7.9363800000000992</v>
      </c>
      <c r="E4" s="9">
        <f>D4^2</f>
        <v>62.986127504401573</v>
      </c>
      <c r="G4">
        <v>0.53</v>
      </c>
      <c r="H4" t="s">
        <v>29</v>
      </c>
      <c r="K4" t="s">
        <v>61</v>
      </c>
      <c r="L4" s="11">
        <v>2212</v>
      </c>
      <c r="M4" s="12">
        <v>33.524999999999999</v>
      </c>
    </row>
    <row r="5" spans="1:13" x14ac:dyDescent="0.25">
      <c r="A5" s="9" t="s">
        <v>43</v>
      </c>
      <c r="B5" s="13">
        <v>2249.3508299999999</v>
      </c>
      <c r="C5" s="13">
        <f>L3</f>
        <v>2238.04</v>
      </c>
      <c r="D5" s="16">
        <f t="shared" si="0"/>
        <v>11.310829999999896</v>
      </c>
      <c r="E5" s="9">
        <f>D5^2</f>
        <v>127.93487528889766</v>
      </c>
      <c r="G5">
        <f>SQRT(G3^2+G4^2)</f>
        <v>25.052020703480675</v>
      </c>
      <c r="H5" t="s">
        <v>32</v>
      </c>
      <c r="I5" t="s">
        <v>28</v>
      </c>
      <c r="K5" t="s">
        <v>146</v>
      </c>
      <c r="L5" s="11">
        <v>2144.1720766939966</v>
      </c>
      <c r="M5" s="12">
        <v>27.53</v>
      </c>
    </row>
    <row r="6" spans="1:13" x14ac:dyDescent="0.25">
      <c r="A6" s="9" t="s">
        <v>44</v>
      </c>
      <c r="B6" s="13">
        <v>2250.2915600000001</v>
      </c>
      <c r="C6" s="13">
        <f>L3</f>
        <v>2238.04</v>
      </c>
      <c r="D6" s="16">
        <f t="shared" si="0"/>
        <v>12.251560000000154</v>
      </c>
      <c r="E6" s="9">
        <f>D6^2</f>
        <v>150.10072243360378</v>
      </c>
      <c r="G6" t="s">
        <v>152</v>
      </c>
      <c r="H6" t="s">
        <v>31</v>
      </c>
      <c r="I6" t="s">
        <v>33</v>
      </c>
    </row>
    <row r="7" spans="1:13" x14ac:dyDescent="0.25">
      <c r="A7" t="s">
        <v>56</v>
      </c>
      <c r="B7" s="11">
        <v>2403.7903849999998</v>
      </c>
      <c r="C7" s="11">
        <f>L2</f>
        <v>2403.7199999999998</v>
      </c>
      <c r="D7" s="36">
        <f t="shared" si="0"/>
        <v>7.0384999999987485E-2</v>
      </c>
      <c r="E7" s="37">
        <f t="shared" ref="E7:E70" si="1">D7^2</f>
        <v>4.9540482249982379E-3</v>
      </c>
    </row>
    <row r="8" spans="1:13" x14ac:dyDescent="0.25">
      <c r="A8" t="s">
        <v>55</v>
      </c>
      <c r="B8" s="11">
        <v>2278.2465769999999</v>
      </c>
      <c r="C8" s="11">
        <f>L3</f>
        <v>2238.04</v>
      </c>
      <c r="D8" s="36">
        <f t="shared" si="0"/>
        <v>40.206576999999925</v>
      </c>
      <c r="E8" s="37">
        <f t="shared" si="1"/>
        <v>1616.5688340569229</v>
      </c>
    </row>
    <row r="9" spans="1:13" x14ac:dyDescent="0.25">
      <c r="A9" t="s">
        <v>57</v>
      </c>
      <c r="B9" s="11">
        <v>2283.2412749999999</v>
      </c>
      <c r="C9" s="11">
        <f>L3</f>
        <v>2238.04</v>
      </c>
      <c r="D9" s="36">
        <f t="shared" si="0"/>
        <v>45.201274999999896</v>
      </c>
      <c r="E9" s="37">
        <f t="shared" si="1"/>
        <v>2043.1552616256156</v>
      </c>
    </row>
    <row r="10" spans="1:13" x14ac:dyDescent="0.25">
      <c r="A10" s="9" t="s">
        <v>108</v>
      </c>
      <c r="B10" s="13">
        <v>2272.60347599022</v>
      </c>
      <c r="C10" s="13">
        <f>L3</f>
        <v>2238.04</v>
      </c>
      <c r="D10" s="16">
        <f t="shared" si="0"/>
        <v>34.563475990220013</v>
      </c>
      <c r="E10" s="9">
        <f t="shared" si="1"/>
        <v>1194.6338725265152</v>
      </c>
    </row>
    <row r="11" spans="1:13" x14ac:dyDescent="0.25">
      <c r="A11" s="10" t="s">
        <v>110</v>
      </c>
      <c r="B11" s="15">
        <v>2233.4603699019799</v>
      </c>
      <c r="C11" s="13">
        <f>L4</f>
        <v>2212</v>
      </c>
      <c r="D11" s="16">
        <f t="shared" si="0"/>
        <v>21.460369901979902</v>
      </c>
      <c r="E11" s="9">
        <f t="shared" si="1"/>
        <v>460.54747632980491</v>
      </c>
    </row>
    <row r="12" spans="1:13" x14ac:dyDescent="0.25">
      <c r="A12" s="10" t="s">
        <v>111</v>
      </c>
      <c r="B12" s="15">
        <v>2242.37568135232</v>
      </c>
      <c r="C12" s="13">
        <f>$L$4</f>
        <v>2212</v>
      </c>
      <c r="D12" s="16">
        <f t="shared" si="0"/>
        <v>30.375681352320044</v>
      </c>
      <c r="E12" s="9">
        <f t="shared" si="1"/>
        <v>922.68201761768364</v>
      </c>
    </row>
    <row r="13" spans="1:13" x14ac:dyDescent="0.25">
      <c r="A13" s="1" t="s">
        <v>112</v>
      </c>
      <c r="B13" s="14">
        <v>2241.6865483083102</v>
      </c>
      <c r="C13" s="11">
        <f t="shared" ref="C13:C26" si="2">$L$4</f>
        <v>2212</v>
      </c>
      <c r="D13" s="36">
        <f t="shared" si="0"/>
        <v>29.686548308310194</v>
      </c>
      <c r="E13" s="37">
        <f t="shared" si="1"/>
        <v>881.29115046163486</v>
      </c>
    </row>
    <row r="14" spans="1:13" x14ac:dyDescent="0.25">
      <c r="A14" s="1" t="s">
        <v>113</v>
      </c>
      <c r="B14" s="14">
        <v>2241.5420835117998</v>
      </c>
      <c r="C14" s="11">
        <f t="shared" si="2"/>
        <v>2212</v>
      </c>
      <c r="D14" s="36">
        <f t="shared" si="0"/>
        <v>29.542083511799774</v>
      </c>
      <c r="E14" s="37">
        <f t="shared" si="1"/>
        <v>872.73469821815206</v>
      </c>
    </row>
    <row r="15" spans="1:13" x14ac:dyDescent="0.25">
      <c r="A15" s="1" t="s">
        <v>114</v>
      </c>
      <c r="B15" s="14">
        <v>2236.1095817401701</v>
      </c>
      <c r="C15" s="11">
        <f t="shared" si="2"/>
        <v>2212</v>
      </c>
      <c r="D15" s="36">
        <f t="shared" si="0"/>
        <v>24.109581740170142</v>
      </c>
      <c r="E15" s="37">
        <f t="shared" si="1"/>
        <v>581.27193168594556</v>
      </c>
    </row>
    <row r="16" spans="1:13" x14ac:dyDescent="0.25">
      <c r="A16" s="1" t="s">
        <v>115</v>
      </c>
      <c r="B16" s="14">
        <v>2235.18508935312</v>
      </c>
      <c r="C16" s="11">
        <f t="shared" si="2"/>
        <v>2212</v>
      </c>
      <c r="D16" s="36">
        <f t="shared" si="0"/>
        <v>23.18508935312002</v>
      </c>
      <c r="E16" s="37">
        <f t="shared" si="1"/>
        <v>537.54836831215925</v>
      </c>
    </row>
    <row r="17" spans="1:10" x14ac:dyDescent="0.25">
      <c r="A17" s="10" t="s">
        <v>116</v>
      </c>
      <c r="B17" s="15">
        <v>2248.0026499406299</v>
      </c>
      <c r="C17" s="13">
        <f t="shared" si="2"/>
        <v>2212</v>
      </c>
      <c r="D17" s="16">
        <f t="shared" si="0"/>
        <v>36.002649940629908</v>
      </c>
      <c r="E17" s="9">
        <f t="shared" si="1"/>
        <v>1296.1908027475388</v>
      </c>
    </row>
    <row r="18" spans="1:10" x14ac:dyDescent="0.25">
      <c r="A18" s="10" t="s">
        <v>117</v>
      </c>
      <c r="B18" s="15">
        <v>2247.3778779951599</v>
      </c>
      <c r="C18" s="13">
        <f t="shared" si="2"/>
        <v>2212</v>
      </c>
      <c r="D18" s="16">
        <f t="shared" si="0"/>
        <v>35.377877995159906</v>
      </c>
      <c r="E18" s="9">
        <f t="shared" si="1"/>
        <v>1251.5942514404196</v>
      </c>
    </row>
    <row r="19" spans="1:10" x14ac:dyDescent="0.25">
      <c r="A19" s="10" t="s">
        <v>118</v>
      </c>
      <c r="B19" s="15">
        <v>2237.5032010165701</v>
      </c>
      <c r="C19" s="13">
        <f t="shared" si="2"/>
        <v>2212</v>
      </c>
      <c r="D19" s="16">
        <f t="shared" si="0"/>
        <v>25.503201016570074</v>
      </c>
      <c r="E19" s="9">
        <f t="shared" si="1"/>
        <v>650.4132620915808</v>
      </c>
      <c r="F19" s="6" t="s">
        <v>47</v>
      </c>
      <c r="J19" s="6" t="s">
        <v>47</v>
      </c>
    </row>
    <row r="20" spans="1:10" ht="30" x14ac:dyDescent="0.25">
      <c r="A20" s="10" t="s">
        <v>119</v>
      </c>
      <c r="B20" s="15">
        <v>2238.3866446045199</v>
      </c>
      <c r="C20" s="13">
        <f t="shared" si="2"/>
        <v>2212</v>
      </c>
      <c r="D20" s="16">
        <f t="shared" si="0"/>
        <v>26.386644604519915</v>
      </c>
      <c r="E20" s="9">
        <f t="shared" si="1"/>
        <v>696.25501348523994</v>
      </c>
      <c r="F20" s="7" t="s">
        <v>38</v>
      </c>
      <c r="J20" s="6" t="s">
        <v>39</v>
      </c>
    </row>
    <row r="21" spans="1:10" x14ac:dyDescent="0.25">
      <c r="A21" s="1" t="s">
        <v>120</v>
      </c>
      <c r="B21" s="14">
        <v>2247.3720067191798</v>
      </c>
      <c r="C21" s="11">
        <f t="shared" si="2"/>
        <v>2212</v>
      </c>
      <c r="D21" s="36">
        <f t="shared" si="0"/>
        <v>35.372006719179808</v>
      </c>
      <c r="E21" s="37">
        <f t="shared" si="1"/>
        <v>1251.1788593417016</v>
      </c>
    </row>
    <row r="22" spans="1:10" x14ac:dyDescent="0.25">
      <c r="A22" s="1" t="s">
        <v>121</v>
      </c>
      <c r="B22" s="14">
        <v>2244.8767536959999</v>
      </c>
      <c r="C22" s="11">
        <f t="shared" si="2"/>
        <v>2212</v>
      </c>
      <c r="D22" s="36">
        <f t="shared" si="0"/>
        <v>32.876753695999923</v>
      </c>
      <c r="E22" s="37">
        <f t="shared" si="1"/>
        <v>1080.8809335874446</v>
      </c>
    </row>
    <row r="23" spans="1:10" x14ac:dyDescent="0.25">
      <c r="A23" s="1" t="s">
        <v>122</v>
      </c>
      <c r="B23" s="14">
        <v>2241.6593895374199</v>
      </c>
      <c r="C23" s="11">
        <f t="shared" si="2"/>
        <v>2212</v>
      </c>
      <c r="D23" s="36">
        <f t="shared" si="0"/>
        <v>29.659389537419884</v>
      </c>
      <c r="E23" s="37">
        <f t="shared" si="1"/>
        <v>879.67938773241201</v>
      </c>
    </row>
    <row r="24" spans="1:10" x14ac:dyDescent="0.25">
      <c r="A24" s="1" t="s">
        <v>123</v>
      </c>
      <c r="B24" s="14">
        <v>2244.2021434744902</v>
      </c>
      <c r="C24" s="11">
        <f t="shared" si="2"/>
        <v>2212</v>
      </c>
      <c r="D24" s="36">
        <f t="shared" si="0"/>
        <v>32.202143474490185</v>
      </c>
      <c r="E24" s="37">
        <f t="shared" si="1"/>
        <v>1036.9780443516509</v>
      </c>
    </row>
    <row r="25" spans="1:10" x14ac:dyDescent="0.25">
      <c r="A25" s="10" t="s">
        <v>124</v>
      </c>
      <c r="B25" s="15">
        <v>2169.8228071172198</v>
      </c>
      <c r="C25" s="13">
        <f t="shared" si="2"/>
        <v>2212</v>
      </c>
      <c r="D25" s="16">
        <f t="shared" si="0"/>
        <v>-42.177192882780218</v>
      </c>
      <c r="E25" s="9">
        <f t="shared" si="1"/>
        <v>1778.9155994712464</v>
      </c>
    </row>
    <row r="26" spans="1:10" x14ac:dyDescent="0.25">
      <c r="A26" s="9" t="s">
        <v>125</v>
      </c>
      <c r="B26" s="13">
        <v>2189.80487685566</v>
      </c>
      <c r="C26" s="13">
        <f t="shared" si="2"/>
        <v>2212</v>
      </c>
      <c r="D26" s="16">
        <f t="shared" si="0"/>
        <v>-22.195123144339959</v>
      </c>
      <c r="E26" s="9">
        <f t="shared" si="1"/>
        <v>492.6234913924153</v>
      </c>
    </row>
    <row r="27" spans="1:10" x14ac:dyDescent="0.25">
      <c r="A27" s="9" t="s">
        <v>126</v>
      </c>
      <c r="B27" s="13">
        <v>2207.0935931732902</v>
      </c>
      <c r="C27" s="13">
        <f>$L$4</f>
        <v>2212</v>
      </c>
      <c r="D27" s="16">
        <f t="shared" si="0"/>
        <v>-4.9064068267098264</v>
      </c>
      <c r="E27" s="9">
        <f t="shared" si="1"/>
        <v>24.072827949184788</v>
      </c>
    </row>
    <row r="28" spans="1:10" x14ac:dyDescent="0.25">
      <c r="A28" s="9" t="s">
        <v>127</v>
      </c>
      <c r="B28" s="13">
        <v>2203.97882559344</v>
      </c>
      <c r="C28" s="13">
        <f>$L$4</f>
        <v>2212</v>
      </c>
      <c r="D28" s="16">
        <f t="shared" si="0"/>
        <v>-8.0211744065600215</v>
      </c>
      <c r="E28" s="9">
        <f t="shared" si="1"/>
        <v>64.339238860453506</v>
      </c>
    </row>
    <row r="29" spans="1:10" x14ac:dyDescent="0.25">
      <c r="A29" t="s">
        <v>133</v>
      </c>
      <c r="B29" s="11">
        <v>2158.5898411945</v>
      </c>
      <c r="C29" s="11">
        <f>$L$5</f>
        <v>2144.1720766939966</v>
      </c>
      <c r="D29" s="36">
        <f t="shared" si="0"/>
        <v>14.417764500503381</v>
      </c>
      <c r="E29" s="37">
        <f t="shared" si="1"/>
        <v>207.8719331919755</v>
      </c>
    </row>
    <row r="30" spans="1:10" x14ac:dyDescent="0.25">
      <c r="A30" t="s">
        <v>136</v>
      </c>
      <c r="B30" s="11">
        <v>2223.7491846081298</v>
      </c>
      <c r="C30" s="11">
        <f>$L$4</f>
        <v>2212</v>
      </c>
      <c r="D30" s="36">
        <f t="shared" si="0"/>
        <v>11.749184608129781</v>
      </c>
      <c r="E30" s="37">
        <f t="shared" si="1"/>
        <v>138.04333895591375</v>
      </c>
    </row>
    <row r="31" spans="1:10" x14ac:dyDescent="0.25">
      <c r="A31" t="s">
        <v>137</v>
      </c>
      <c r="B31" s="11">
        <v>2228.0349779010799</v>
      </c>
      <c r="C31" s="11">
        <f>$L$4</f>
        <v>2212</v>
      </c>
      <c r="D31" s="36">
        <f t="shared" si="0"/>
        <v>16.034977901079856</v>
      </c>
      <c r="E31" s="37">
        <f t="shared" si="1"/>
        <v>257.12051628811935</v>
      </c>
      <c r="F31" s="7"/>
    </row>
    <row r="32" spans="1:10" x14ac:dyDescent="0.25">
      <c r="A32" t="s">
        <v>134</v>
      </c>
      <c r="B32" s="11">
        <v>2157.74591479522</v>
      </c>
      <c r="C32" s="11">
        <f t="shared" ref="C32:C35" si="3">$L$5</f>
        <v>2144.1720766939966</v>
      </c>
      <c r="D32" s="36">
        <f t="shared" si="0"/>
        <v>13.573838101223373</v>
      </c>
      <c r="E32" s="37">
        <f t="shared" si="1"/>
        <v>184.24908079822336</v>
      </c>
    </row>
    <row r="33" spans="1:5" x14ac:dyDescent="0.25">
      <c r="A33" t="s">
        <v>135</v>
      </c>
      <c r="B33" s="11">
        <v>2174.6168095703702</v>
      </c>
      <c r="C33" s="11">
        <f t="shared" si="3"/>
        <v>2144.1720766939966</v>
      </c>
      <c r="D33" s="36">
        <f t="shared" si="0"/>
        <v>30.444732876373564</v>
      </c>
      <c r="E33" s="37">
        <f t="shared" si="1"/>
        <v>926.88175991374135</v>
      </c>
    </row>
    <row r="34" spans="1:5" x14ac:dyDescent="0.25">
      <c r="A34" s="9" t="s">
        <v>139</v>
      </c>
      <c r="B34" s="13">
        <v>2166.2381517006802</v>
      </c>
      <c r="C34" s="13">
        <f t="shared" si="3"/>
        <v>2144.1720766939966</v>
      </c>
      <c r="D34" s="16">
        <f t="shared" si="0"/>
        <v>22.066075006683604</v>
      </c>
      <c r="E34" s="9">
        <f t="shared" si="1"/>
        <v>486.91166620058681</v>
      </c>
    </row>
    <row r="35" spans="1:5" x14ac:dyDescent="0.25">
      <c r="A35" s="9" t="s">
        <v>140</v>
      </c>
      <c r="B35" s="13">
        <v>2173.7653715220299</v>
      </c>
      <c r="C35" s="13">
        <f t="shared" si="3"/>
        <v>2144.1720766939966</v>
      </c>
      <c r="D35" s="16">
        <f t="shared" si="0"/>
        <v>29.593294828033322</v>
      </c>
      <c r="E35" s="9">
        <f t="shared" si="1"/>
        <v>875.76309877890378</v>
      </c>
    </row>
    <row r="36" spans="1:5" x14ac:dyDescent="0.25">
      <c r="A36" s="9" t="s">
        <v>138</v>
      </c>
      <c r="B36" s="13">
        <v>2229.41350575465</v>
      </c>
      <c r="C36" s="13">
        <f>$L$4</f>
        <v>2212</v>
      </c>
      <c r="D36" s="16">
        <f t="shared" si="0"/>
        <v>17.413505754650032</v>
      </c>
      <c r="E36" s="9">
        <f t="shared" si="1"/>
        <v>303.23018266722977</v>
      </c>
    </row>
    <row r="37" spans="1:5" x14ac:dyDescent="0.25">
      <c r="A37" s="9" t="s">
        <v>141</v>
      </c>
      <c r="B37" s="13">
        <v>2192.0776138154802</v>
      </c>
      <c r="C37" s="13">
        <f t="shared" ref="C37:C43" si="4">$L$5</f>
        <v>2144.1720766939966</v>
      </c>
      <c r="D37" s="16">
        <f t="shared" si="0"/>
        <v>47.905537121483576</v>
      </c>
      <c r="E37" s="9">
        <f t="shared" si="1"/>
        <v>2294.9404868978409</v>
      </c>
    </row>
    <row r="38" spans="1:5" x14ac:dyDescent="0.25">
      <c r="A38" t="s">
        <v>162</v>
      </c>
      <c r="B38" s="11">
        <v>2156.3511491220902</v>
      </c>
      <c r="C38" s="11">
        <f t="shared" si="4"/>
        <v>2144.1720766939966</v>
      </c>
      <c r="D38" s="36">
        <f t="shared" si="0"/>
        <v>12.179072428093605</v>
      </c>
      <c r="E38" s="37">
        <f t="shared" si="1"/>
        <v>148.32980520874986</v>
      </c>
    </row>
    <row r="39" spans="1:5" x14ac:dyDescent="0.25">
      <c r="A39" t="s">
        <v>163</v>
      </c>
      <c r="B39" s="11">
        <v>2167.2565757031798</v>
      </c>
      <c r="C39" s="11">
        <f t="shared" si="4"/>
        <v>2144.1720766939966</v>
      </c>
      <c r="D39" s="36">
        <f t="shared" si="0"/>
        <v>23.084499009183219</v>
      </c>
      <c r="E39" s="37">
        <f t="shared" si="1"/>
        <v>532.89409450498101</v>
      </c>
    </row>
    <row r="40" spans="1:5" x14ac:dyDescent="0.25">
      <c r="A40" t="s">
        <v>164</v>
      </c>
      <c r="B40" s="11">
        <v>2161.00065386292</v>
      </c>
      <c r="C40" s="11">
        <f t="shared" si="4"/>
        <v>2144.1720766939966</v>
      </c>
      <c r="D40" s="36">
        <f t="shared" si="0"/>
        <v>16.828577168923402</v>
      </c>
      <c r="E40" s="37">
        <f t="shared" si="1"/>
        <v>283.20100953040998</v>
      </c>
    </row>
    <row r="41" spans="1:5" x14ac:dyDescent="0.25">
      <c r="A41" t="s">
        <v>165</v>
      </c>
      <c r="B41" s="11">
        <v>2173.0418402661999</v>
      </c>
      <c r="C41" s="11">
        <f t="shared" si="4"/>
        <v>2144.1720766939966</v>
      </c>
      <c r="D41" s="36">
        <f t="shared" si="0"/>
        <v>28.869763572203283</v>
      </c>
      <c r="E41" s="37">
        <f t="shared" si="1"/>
        <v>833.46324871491561</v>
      </c>
    </row>
    <row r="42" spans="1:5" x14ac:dyDescent="0.25">
      <c r="A42" t="s">
        <v>166</v>
      </c>
      <c r="B42" s="11">
        <v>2182.96053312513</v>
      </c>
      <c r="C42" s="11">
        <f t="shared" si="4"/>
        <v>2144.1720766939966</v>
      </c>
      <c r="D42" s="36">
        <f t="shared" si="0"/>
        <v>38.788456431133454</v>
      </c>
      <c r="E42" s="37">
        <f t="shared" si="1"/>
        <v>1504.5443523099382</v>
      </c>
    </row>
    <row r="43" spans="1:5" x14ac:dyDescent="0.25">
      <c r="A43" t="s">
        <v>167</v>
      </c>
      <c r="B43" s="11">
        <v>2181.0465259029402</v>
      </c>
      <c r="C43" s="11">
        <f t="shared" si="4"/>
        <v>2144.1720766939966</v>
      </c>
      <c r="D43" s="36">
        <f t="shared" si="0"/>
        <v>36.874449208943588</v>
      </c>
      <c r="E43" s="37">
        <f t="shared" si="1"/>
        <v>1359.7250044629604</v>
      </c>
    </row>
    <row r="44" spans="1:5" x14ac:dyDescent="0.25">
      <c r="A44" t="s">
        <v>168</v>
      </c>
      <c r="B44" s="11">
        <v>2232.7275708530301</v>
      </c>
      <c r="C44" s="11">
        <f t="shared" ref="C44:C46" si="5">$L$4</f>
        <v>2212</v>
      </c>
      <c r="D44" s="36">
        <f t="shared" si="0"/>
        <v>20.727570853030102</v>
      </c>
      <c r="E44" s="37">
        <f t="shared" si="1"/>
        <v>429.63219346738299</v>
      </c>
    </row>
    <row r="45" spans="1:5" x14ac:dyDescent="0.25">
      <c r="A45" t="s">
        <v>169</v>
      </c>
      <c r="B45" s="11">
        <v>2225.3939498013601</v>
      </c>
      <c r="C45" s="11">
        <f t="shared" si="5"/>
        <v>2212</v>
      </c>
      <c r="D45" s="36">
        <f t="shared" si="0"/>
        <v>13.393949801360122</v>
      </c>
      <c r="E45" s="37">
        <f t="shared" si="1"/>
        <v>179.39789128135487</v>
      </c>
    </row>
    <row r="46" spans="1:5" x14ac:dyDescent="0.25">
      <c r="A46" t="s">
        <v>170</v>
      </c>
      <c r="B46" s="11">
        <v>2224.1163768597598</v>
      </c>
      <c r="C46" s="11">
        <f t="shared" si="5"/>
        <v>2212</v>
      </c>
      <c r="D46" s="36">
        <f t="shared" si="0"/>
        <v>12.116376859759839</v>
      </c>
      <c r="E46" s="37">
        <f t="shared" si="1"/>
        <v>146.80658820772371</v>
      </c>
    </row>
    <row r="47" spans="1:5" x14ac:dyDescent="0.25">
      <c r="A47" s="9" t="s">
        <v>171</v>
      </c>
      <c r="B47" s="13">
        <v>2172.5331075479398</v>
      </c>
      <c r="C47" s="13">
        <f t="shared" ref="C47:C52" si="6">$L$5</f>
        <v>2144.1720766939966</v>
      </c>
      <c r="D47" s="16">
        <f t="shared" si="0"/>
        <v>28.361030853943248</v>
      </c>
      <c r="E47" s="9">
        <f t="shared" si="1"/>
        <v>804.34807109832093</v>
      </c>
    </row>
    <row r="48" spans="1:5" x14ac:dyDescent="0.25">
      <c r="A48" s="9" t="s">
        <v>172</v>
      </c>
      <c r="B48" s="13">
        <v>2169.1762594246602</v>
      </c>
      <c r="C48" s="13">
        <f t="shared" si="6"/>
        <v>2144.1720766939966</v>
      </c>
      <c r="D48" s="16">
        <f t="shared" si="0"/>
        <v>25.004182730663615</v>
      </c>
      <c r="E48" s="9">
        <f t="shared" si="1"/>
        <v>625.20915402841661</v>
      </c>
    </row>
    <row r="49" spans="1:5" x14ac:dyDescent="0.25">
      <c r="A49" s="9" t="s">
        <v>173</v>
      </c>
      <c r="B49" s="13">
        <v>2166.36111516346</v>
      </c>
      <c r="C49" s="13">
        <f t="shared" si="6"/>
        <v>2144.1720766939966</v>
      </c>
      <c r="D49" s="16">
        <f t="shared" si="0"/>
        <v>22.189038469463412</v>
      </c>
      <c r="E49" s="9">
        <f t="shared" si="1"/>
        <v>492.3534281993272</v>
      </c>
    </row>
    <row r="50" spans="1:5" x14ac:dyDescent="0.25">
      <c r="A50" s="9" t="s">
        <v>180</v>
      </c>
      <c r="B50" s="13">
        <v>2170.5505854027001</v>
      </c>
      <c r="C50" s="13">
        <f t="shared" si="6"/>
        <v>2144.1720766939966</v>
      </c>
      <c r="D50" s="16">
        <f t="shared" si="0"/>
        <v>26.378508708703521</v>
      </c>
      <c r="E50" s="9">
        <f t="shared" si="1"/>
        <v>695.82572169514754</v>
      </c>
    </row>
    <row r="51" spans="1:5" x14ac:dyDescent="0.25">
      <c r="A51" s="9" t="s">
        <v>181</v>
      </c>
      <c r="B51" s="13">
        <v>2168.9045087064201</v>
      </c>
      <c r="C51" s="13">
        <f t="shared" si="6"/>
        <v>2144.1720766939966</v>
      </c>
      <c r="D51" s="16">
        <f t="shared" si="0"/>
        <v>24.732432012423487</v>
      </c>
      <c r="E51" s="9">
        <f t="shared" si="1"/>
        <v>611.69319324915011</v>
      </c>
    </row>
    <row r="52" spans="1:5" x14ac:dyDescent="0.25">
      <c r="A52" s="9" t="s">
        <v>182</v>
      </c>
      <c r="B52" s="13">
        <v>2162.9155700415799</v>
      </c>
      <c r="C52" s="13">
        <f t="shared" si="6"/>
        <v>2144.1720766939966</v>
      </c>
      <c r="D52" s="16">
        <f t="shared" si="0"/>
        <v>18.743493347583353</v>
      </c>
      <c r="E52" s="9">
        <f t="shared" si="1"/>
        <v>351.31854287090141</v>
      </c>
    </row>
    <row r="53" spans="1:5" x14ac:dyDescent="0.25">
      <c r="A53" s="9" t="s">
        <v>183</v>
      </c>
      <c r="B53" s="13">
        <v>2231.5014063103699</v>
      </c>
      <c r="C53" s="13">
        <f t="shared" ref="C53:C55" si="7">$L$4</f>
        <v>2212</v>
      </c>
      <c r="D53" s="16">
        <f t="shared" si="0"/>
        <v>19.50140631036993</v>
      </c>
      <c r="E53" s="9">
        <f t="shared" si="1"/>
        <v>380.30484808213612</v>
      </c>
    </row>
    <row r="54" spans="1:5" x14ac:dyDescent="0.25">
      <c r="A54" s="9" t="s">
        <v>184</v>
      </c>
      <c r="B54" s="13">
        <v>2237.2212986335899</v>
      </c>
      <c r="C54" s="13">
        <f t="shared" si="7"/>
        <v>2212</v>
      </c>
      <c r="D54" s="16">
        <f t="shared" si="0"/>
        <v>25.221298633589868</v>
      </c>
      <c r="E54" s="9">
        <f t="shared" si="1"/>
        <v>636.11390476472218</v>
      </c>
    </row>
    <row r="55" spans="1:5" x14ac:dyDescent="0.25">
      <c r="A55" s="9" t="s">
        <v>185</v>
      </c>
      <c r="B55" s="13">
        <v>2231.3102032289598</v>
      </c>
      <c r="C55" s="13">
        <f t="shared" si="7"/>
        <v>2212</v>
      </c>
      <c r="D55" s="16">
        <f t="shared" si="0"/>
        <v>19.310203228959836</v>
      </c>
      <c r="E55" s="9">
        <f t="shared" si="1"/>
        <v>372.88394874373085</v>
      </c>
    </row>
    <row r="56" spans="1:5" x14ac:dyDescent="0.25">
      <c r="A56" t="s">
        <v>186</v>
      </c>
      <c r="B56" s="11">
        <v>2171.6037363503101</v>
      </c>
      <c r="C56" s="11">
        <f t="shared" ref="C56:C61" si="8">$L$5</f>
        <v>2144.1720766939966</v>
      </c>
      <c r="D56" s="36">
        <f t="shared" si="0"/>
        <v>27.431659656313514</v>
      </c>
      <c r="E56" s="37">
        <f t="shared" si="1"/>
        <v>752.49595149981849</v>
      </c>
    </row>
    <row r="57" spans="1:5" x14ac:dyDescent="0.25">
      <c r="A57" t="s">
        <v>187</v>
      </c>
      <c r="B57" s="11">
        <v>2168.3325368241499</v>
      </c>
      <c r="C57" s="11">
        <f t="shared" si="8"/>
        <v>2144.1720766939966</v>
      </c>
      <c r="D57" s="36">
        <f t="shared" si="0"/>
        <v>24.160460130153297</v>
      </c>
      <c r="E57" s="37">
        <f t="shared" si="1"/>
        <v>583.72783370072705</v>
      </c>
    </row>
    <row r="58" spans="1:5" x14ac:dyDescent="0.25">
      <c r="A58" t="s">
        <v>188</v>
      </c>
      <c r="B58" s="11">
        <v>2169.6806683425698</v>
      </c>
      <c r="C58" s="11">
        <f t="shared" si="8"/>
        <v>2144.1720766939966</v>
      </c>
      <c r="D58" s="36">
        <f t="shared" si="0"/>
        <v>25.508591648573201</v>
      </c>
      <c r="E58" s="37">
        <f t="shared" si="1"/>
        <v>650.68824789365851</v>
      </c>
    </row>
    <row r="59" spans="1:5" x14ac:dyDescent="0.25">
      <c r="A59" t="s">
        <v>198</v>
      </c>
      <c r="B59" s="11">
        <v>2172.39686499658</v>
      </c>
      <c r="C59" s="11">
        <f t="shared" si="8"/>
        <v>2144.1720766939966</v>
      </c>
      <c r="D59" s="36">
        <f t="shared" si="0"/>
        <v>28.22478830258342</v>
      </c>
      <c r="E59" s="37">
        <f t="shared" si="1"/>
        <v>796.63867472564982</v>
      </c>
    </row>
    <row r="60" spans="1:5" x14ac:dyDescent="0.25">
      <c r="A60" t="s">
        <v>199</v>
      </c>
      <c r="B60" s="11">
        <v>2167.4396622854201</v>
      </c>
      <c r="C60" s="11">
        <f t="shared" si="8"/>
        <v>2144.1720766939966</v>
      </c>
      <c r="D60" s="36">
        <f t="shared" si="0"/>
        <v>23.26758559142354</v>
      </c>
      <c r="E60" s="37">
        <f t="shared" si="1"/>
        <v>541.38053925422037</v>
      </c>
    </row>
    <row r="61" spans="1:5" x14ac:dyDescent="0.25">
      <c r="A61" t="s">
        <v>200</v>
      </c>
      <c r="B61" s="11">
        <v>2171.8155899193498</v>
      </c>
      <c r="C61" s="11">
        <f t="shared" si="8"/>
        <v>2144.1720766939966</v>
      </c>
      <c r="D61" s="36">
        <f t="shared" si="0"/>
        <v>27.643513225353217</v>
      </c>
      <c r="E61" s="37">
        <f t="shared" si="1"/>
        <v>764.16382344027829</v>
      </c>
    </row>
    <row r="62" spans="1:5" x14ac:dyDescent="0.25">
      <c r="A62" t="s">
        <v>201</v>
      </c>
      <c r="B62" s="11">
        <v>2234.9084845810298</v>
      </c>
      <c r="C62" s="11">
        <f t="shared" ref="C62:C67" si="9">$L$4</f>
        <v>2212</v>
      </c>
      <c r="D62" s="36">
        <f t="shared" si="0"/>
        <v>22.908484581029825</v>
      </c>
      <c r="E62" s="37">
        <f t="shared" si="1"/>
        <v>524.79866579928125</v>
      </c>
    </row>
    <row r="63" spans="1:5" x14ac:dyDescent="0.25">
      <c r="A63" t="s">
        <v>202</v>
      </c>
      <c r="B63" s="11">
        <v>2233.8319039288199</v>
      </c>
      <c r="C63" s="11">
        <f t="shared" si="9"/>
        <v>2212</v>
      </c>
      <c r="D63" s="36">
        <f t="shared" si="0"/>
        <v>21.831903928819884</v>
      </c>
      <c r="E63" s="37">
        <f t="shared" si="1"/>
        <v>476.6320291572211</v>
      </c>
    </row>
    <row r="64" spans="1:5" x14ac:dyDescent="0.25">
      <c r="A64" t="s">
        <v>203</v>
      </c>
      <c r="B64" s="11">
        <v>2236.8026426224601</v>
      </c>
      <c r="C64" s="11">
        <f t="shared" si="9"/>
        <v>2212</v>
      </c>
      <c r="D64" s="36">
        <f t="shared" si="0"/>
        <v>24.802642622460098</v>
      </c>
      <c r="E64" s="37">
        <f t="shared" si="1"/>
        <v>615.17108105747434</v>
      </c>
    </row>
    <row r="65" spans="1:5" x14ac:dyDescent="0.25">
      <c r="A65" t="s">
        <v>204</v>
      </c>
      <c r="B65" s="11">
        <v>2220.1114998255798</v>
      </c>
      <c r="C65" s="11">
        <f t="shared" si="9"/>
        <v>2212</v>
      </c>
      <c r="D65" s="36">
        <f t="shared" si="0"/>
        <v>8.1114998255798128</v>
      </c>
      <c r="E65" s="37">
        <f t="shared" si="1"/>
        <v>65.79642942038133</v>
      </c>
    </row>
    <row r="66" spans="1:5" x14ac:dyDescent="0.25">
      <c r="A66" t="s">
        <v>205</v>
      </c>
      <c r="B66" s="11">
        <v>2223.29862647973</v>
      </c>
      <c r="C66" s="11">
        <f t="shared" si="9"/>
        <v>2212</v>
      </c>
      <c r="D66" s="36">
        <f t="shared" si="0"/>
        <v>11.298626479730046</v>
      </c>
      <c r="E66" s="37">
        <f t="shared" si="1"/>
        <v>127.65896032845698</v>
      </c>
    </row>
    <row r="67" spans="1:5" x14ac:dyDescent="0.25">
      <c r="A67" t="s">
        <v>206</v>
      </c>
      <c r="B67" s="11">
        <v>2217.9539516831501</v>
      </c>
      <c r="C67" s="11">
        <f t="shared" si="9"/>
        <v>2212</v>
      </c>
      <c r="D67" s="36">
        <f t="shared" ref="D67" si="10">B67-C67</f>
        <v>5.9539516831500805</v>
      </c>
      <c r="E67" s="37">
        <f t="shared" si="1"/>
        <v>35.44954064528568</v>
      </c>
    </row>
    <row r="68" spans="1:5" x14ac:dyDescent="0.25">
      <c r="A68" t="s">
        <v>226</v>
      </c>
      <c r="B68" s="11">
        <v>2167.3314732691902</v>
      </c>
      <c r="C68" s="11">
        <f t="shared" ref="C68:C70" si="11">$L$5</f>
        <v>2144.1720766939966</v>
      </c>
      <c r="D68" s="36">
        <f>B68-C68</f>
        <v>23.159396575193568</v>
      </c>
      <c r="E68" s="37">
        <f t="shared" si="1"/>
        <v>536.35764972708762</v>
      </c>
    </row>
    <row r="69" spans="1:5" x14ac:dyDescent="0.25">
      <c r="A69" t="s">
        <v>227</v>
      </c>
      <c r="B69" s="11">
        <v>2162.0931306789098</v>
      </c>
      <c r="C69" s="11">
        <f t="shared" si="11"/>
        <v>2144.1720766939966</v>
      </c>
      <c r="D69" s="36">
        <f>B69-C69</f>
        <v>17.921053984913215</v>
      </c>
      <c r="E69" s="37">
        <f t="shared" si="1"/>
        <v>321.16417593017383</v>
      </c>
    </row>
    <row r="70" spans="1:5" x14ac:dyDescent="0.25">
      <c r="A70" t="s">
        <v>228</v>
      </c>
      <c r="B70" s="11">
        <v>2163.2411120153602</v>
      </c>
      <c r="C70" s="11">
        <f t="shared" si="11"/>
        <v>2144.1720766939966</v>
      </c>
      <c r="D70" s="36">
        <f>B70-C70</f>
        <v>19.069035321363572</v>
      </c>
      <c r="E70" s="37">
        <f t="shared" si="1"/>
        <v>363.62810808741148</v>
      </c>
    </row>
  </sheetData>
  <pageMargins left="0.7" right="0.7" top="0.75" bottom="0.75" header="0.3" footer="0.3"/>
  <pageSetup orientation="portrait" r:id="rId1"/>
  <ignoredErrors>
    <ignoredError sqref="C29 C36"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zoomScale="80" zoomScaleNormal="80" workbookViewId="0">
      <pane ySplit="1" topLeftCell="A2" activePane="bottomLeft" state="frozen"/>
      <selection pane="bottomLeft" activeCell="G32" sqref="G32:I37"/>
    </sheetView>
  </sheetViews>
  <sheetFormatPr defaultRowHeight="15" x14ac:dyDescent="0.25"/>
  <cols>
    <col min="1" max="1" width="21.5703125" style="19" bestFit="1" customWidth="1"/>
    <col min="2" max="2" width="14.85546875" style="26" bestFit="1" customWidth="1"/>
    <col min="3" max="3" width="11.5703125" style="26" bestFit="1" customWidth="1"/>
    <col min="4" max="4" width="12.28515625" style="20" bestFit="1" customWidth="1"/>
    <col min="5" max="5" width="14.7109375" style="20" bestFit="1" customWidth="1"/>
    <col min="6" max="6" width="70.140625" style="6" customWidth="1"/>
    <col min="7" max="7" width="14.7109375" bestFit="1" customWidth="1"/>
    <col min="8" max="8" width="12.28515625" bestFit="1" customWidth="1"/>
    <col min="9" max="9" width="21.85546875" bestFit="1" customWidth="1"/>
    <col min="10" max="10" width="9.7109375" customWidth="1"/>
    <col min="11" max="11" width="103" style="6" customWidth="1"/>
    <col min="12" max="12" width="14.7109375" bestFit="1" customWidth="1"/>
    <col min="13" max="13" width="12.28515625" style="11" customWidth="1"/>
    <col min="14" max="14" width="12.7109375" style="12" customWidth="1"/>
    <col min="15" max="15" width="59.42578125" bestFit="1" customWidth="1"/>
  </cols>
  <sheetData>
    <row r="1" spans="1:14" x14ac:dyDescent="0.25">
      <c r="A1" s="18" t="s">
        <v>46</v>
      </c>
      <c r="B1" s="25" t="s">
        <v>143</v>
      </c>
      <c r="C1" s="26" t="s">
        <v>34</v>
      </c>
      <c r="D1" s="20" t="s">
        <v>36</v>
      </c>
      <c r="E1" s="20" t="s">
        <v>35</v>
      </c>
      <c r="F1" s="5"/>
      <c r="G1" t="s">
        <v>150</v>
      </c>
      <c r="K1" s="8"/>
      <c r="L1" t="s">
        <v>58</v>
      </c>
      <c r="M1" s="11" t="s">
        <v>62</v>
      </c>
      <c r="N1" s="12" t="s">
        <v>63</v>
      </c>
    </row>
    <row r="2" spans="1:14" x14ac:dyDescent="0.25">
      <c r="A2" s="19" t="s">
        <v>56</v>
      </c>
      <c r="B2" s="26">
        <v>2403.7903849999998</v>
      </c>
      <c r="C2" s="26">
        <f>M2</f>
        <v>2403.7199999999998</v>
      </c>
      <c r="D2" s="20">
        <f>B2-C2</f>
        <v>7.0384999999987485E-2</v>
      </c>
      <c r="E2" s="20">
        <f t="shared" ref="E2:E7" si="0">D2^2</f>
        <v>4.9540482249982379E-3</v>
      </c>
      <c r="F2" s="5"/>
      <c r="G2">
        <f>SQRT(SUM(E3:E34)/ROWS(E3:E34))</f>
        <v>25.93302252537152</v>
      </c>
      <c r="H2" t="s">
        <v>30</v>
      </c>
      <c r="K2" s="8"/>
      <c r="L2" t="s">
        <v>59</v>
      </c>
      <c r="M2" s="11">
        <v>2403.7199999999998</v>
      </c>
      <c r="N2" s="12">
        <v>33.311999999999998</v>
      </c>
    </row>
    <row r="3" spans="1:14" x14ac:dyDescent="0.25">
      <c r="A3" s="21" t="s">
        <v>40</v>
      </c>
      <c r="B3" s="22">
        <v>2242.6987800000002</v>
      </c>
      <c r="C3" s="22">
        <f>M3</f>
        <v>2238.04</v>
      </c>
      <c r="D3" s="22">
        <f>B3-C3</f>
        <v>4.6587800000002062</v>
      </c>
      <c r="E3" s="22">
        <f t="shared" si="0"/>
        <v>21.704231088401922</v>
      </c>
      <c r="G3">
        <v>0.53</v>
      </c>
      <c r="H3" t="s">
        <v>29</v>
      </c>
      <c r="L3" t="s">
        <v>60</v>
      </c>
      <c r="M3" s="11">
        <v>2238.04</v>
      </c>
      <c r="N3" s="12">
        <v>33.661000000000001</v>
      </c>
    </row>
    <row r="4" spans="1:14" x14ac:dyDescent="0.25">
      <c r="A4" s="21" t="s">
        <v>41</v>
      </c>
      <c r="B4" s="22">
        <v>2247.5363699999998</v>
      </c>
      <c r="C4" s="22">
        <f>M3</f>
        <v>2238.04</v>
      </c>
      <c r="D4" s="22">
        <f t="shared" ref="D4:D43" si="1">B4-C4</f>
        <v>9.4963699999998425</v>
      </c>
      <c r="E4" s="22">
        <f t="shared" si="0"/>
        <v>90.181043176897006</v>
      </c>
      <c r="G4">
        <f>SQRT(G2^2+G3^2)</f>
        <v>25.938437834638897</v>
      </c>
      <c r="H4" t="s">
        <v>32</v>
      </c>
      <c r="I4" t="s">
        <v>28</v>
      </c>
      <c r="L4" t="s">
        <v>61</v>
      </c>
      <c r="M4" s="11">
        <v>2212</v>
      </c>
      <c r="N4" s="12">
        <v>33.524999999999999</v>
      </c>
    </row>
    <row r="5" spans="1:14" x14ac:dyDescent="0.25">
      <c r="A5" s="21" t="s">
        <v>42</v>
      </c>
      <c r="B5" s="22">
        <v>2230.1036199999999</v>
      </c>
      <c r="C5" s="22">
        <f>M3</f>
        <v>2238.04</v>
      </c>
      <c r="D5" s="22">
        <f t="shared" si="1"/>
        <v>-7.9363800000000992</v>
      </c>
      <c r="E5" s="22">
        <f t="shared" si="0"/>
        <v>62.986127504401573</v>
      </c>
      <c r="G5" t="s">
        <v>152</v>
      </c>
      <c r="H5" t="s">
        <v>31</v>
      </c>
      <c r="I5" t="s">
        <v>33</v>
      </c>
      <c r="L5" t="s">
        <v>146</v>
      </c>
      <c r="M5" s="11">
        <v>2144.1720766939966</v>
      </c>
      <c r="N5" s="12">
        <v>27.53</v>
      </c>
    </row>
    <row r="6" spans="1:14" x14ac:dyDescent="0.25">
      <c r="A6" s="21" t="s">
        <v>43</v>
      </c>
      <c r="B6" s="22">
        <v>2249.3508299999999</v>
      </c>
      <c r="C6" s="22">
        <f>M3</f>
        <v>2238.04</v>
      </c>
      <c r="D6" s="22">
        <f t="shared" si="1"/>
        <v>11.310829999999896</v>
      </c>
      <c r="E6" s="22">
        <f t="shared" si="0"/>
        <v>127.93487528889766</v>
      </c>
    </row>
    <row r="7" spans="1:14" x14ac:dyDescent="0.25">
      <c r="A7" s="21" t="s">
        <v>44</v>
      </c>
      <c r="B7" s="22">
        <v>2250.2915600000001</v>
      </c>
      <c r="C7" s="22">
        <f>M3</f>
        <v>2238.04</v>
      </c>
      <c r="D7" s="22">
        <f t="shared" si="1"/>
        <v>12.251560000000154</v>
      </c>
      <c r="E7" s="22">
        <f t="shared" si="0"/>
        <v>150.10072243360378</v>
      </c>
      <c r="G7" t="s">
        <v>147</v>
      </c>
    </row>
    <row r="8" spans="1:14" x14ac:dyDescent="0.25">
      <c r="A8" s="19" t="s">
        <v>55</v>
      </c>
      <c r="B8" s="26">
        <v>2278.2465769999999</v>
      </c>
      <c r="C8" s="26">
        <f>M3</f>
        <v>2238.04</v>
      </c>
      <c r="D8" s="24">
        <f t="shared" si="1"/>
        <v>40.206576999999925</v>
      </c>
      <c r="E8" s="20">
        <f t="shared" ref="E8:E43" si="2">D8^2</f>
        <v>1616.5688340569229</v>
      </c>
    </row>
    <row r="9" spans="1:14" x14ac:dyDescent="0.25">
      <c r="A9" s="19" t="s">
        <v>57</v>
      </c>
      <c r="B9" s="26">
        <v>2283.2412749999999</v>
      </c>
      <c r="C9" s="26">
        <f>M3</f>
        <v>2238.04</v>
      </c>
      <c r="D9" s="24">
        <f t="shared" si="1"/>
        <v>45.201274999999896</v>
      </c>
      <c r="E9" s="20">
        <f t="shared" si="2"/>
        <v>2043.1552616256156</v>
      </c>
      <c r="G9">
        <f>SQRT(SUM(E3:E10)/ROWS(E3:E10))</f>
        <v>25.75671021234383</v>
      </c>
      <c r="H9" t="s">
        <v>30</v>
      </c>
    </row>
    <row r="10" spans="1:14" x14ac:dyDescent="0.25">
      <c r="A10" s="21" t="s">
        <v>108</v>
      </c>
      <c r="B10" s="22">
        <v>2272.60347599022</v>
      </c>
      <c r="C10" s="22">
        <f>M3</f>
        <v>2238.04</v>
      </c>
      <c r="D10" s="22">
        <f t="shared" si="1"/>
        <v>34.563475990220013</v>
      </c>
      <c r="E10" s="22">
        <f t="shared" si="2"/>
        <v>1194.6338725265152</v>
      </c>
      <c r="G10">
        <v>0.53</v>
      </c>
      <c r="H10" t="s">
        <v>29</v>
      </c>
    </row>
    <row r="11" spans="1:14" x14ac:dyDescent="0.25">
      <c r="A11" s="23" t="s">
        <v>110</v>
      </c>
      <c r="B11" s="27">
        <v>2233.4603699019799</v>
      </c>
      <c r="C11" s="22">
        <f>M4</f>
        <v>2212</v>
      </c>
      <c r="D11" s="22">
        <f t="shared" si="1"/>
        <v>21.460369901979902</v>
      </c>
      <c r="E11" s="22">
        <f t="shared" si="2"/>
        <v>460.54747632980491</v>
      </c>
      <c r="G11">
        <f>SQRT(G9^2+G10^2)</f>
        <v>25.762162583188875</v>
      </c>
      <c r="H11" t="s">
        <v>32</v>
      </c>
      <c r="I11" t="s">
        <v>28</v>
      </c>
    </row>
    <row r="12" spans="1:14" x14ac:dyDescent="0.25">
      <c r="A12" s="23" t="s">
        <v>111</v>
      </c>
      <c r="B12" s="27">
        <v>2242.37568135232</v>
      </c>
      <c r="C12" s="22">
        <f t="shared" ref="C12:C43" si="3">$M$4</f>
        <v>2212</v>
      </c>
      <c r="D12" s="22">
        <f t="shared" si="1"/>
        <v>30.375681352320044</v>
      </c>
      <c r="E12" s="22">
        <f t="shared" si="2"/>
        <v>922.68201761768364</v>
      </c>
      <c r="G12">
        <f>G11/M3</f>
        <v>1.1511037596820824E-2</v>
      </c>
      <c r="H12" t="s">
        <v>31</v>
      </c>
      <c r="I12" t="s">
        <v>33</v>
      </c>
    </row>
    <row r="13" spans="1:14" x14ac:dyDescent="0.25">
      <c r="A13" s="18" t="s">
        <v>112</v>
      </c>
      <c r="B13" s="25">
        <v>2241.6865483083102</v>
      </c>
      <c r="C13" s="26">
        <f t="shared" si="3"/>
        <v>2212</v>
      </c>
      <c r="D13" s="20">
        <f t="shared" si="1"/>
        <v>29.686548308310194</v>
      </c>
      <c r="E13" s="20">
        <f t="shared" si="2"/>
        <v>881.29115046163486</v>
      </c>
    </row>
    <row r="14" spans="1:14" x14ac:dyDescent="0.25">
      <c r="A14" s="18" t="s">
        <v>113</v>
      </c>
      <c r="B14" s="25">
        <v>2241.5420835117998</v>
      </c>
      <c r="C14" s="26">
        <f t="shared" si="3"/>
        <v>2212</v>
      </c>
      <c r="D14" s="20">
        <f t="shared" si="1"/>
        <v>29.542083511799774</v>
      </c>
      <c r="E14" s="20">
        <f t="shared" si="2"/>
        <v>872.73469821815206</v>
      </c>
    </row>
    <row r="15" spans="1:14" x14ac:dyDescent="0.25">
      <c r="A15" s="18" t="s">
        <v>114</v>
      </c>
      <c r="B15" s="25">
        <v>2236.1095817401701</v>
      </c>
      <c r="C15" s="26">
        <f t="shared" si="3"/>
        <v>2212</v>
      </c>
      <c r="D15" s="20">
        <f t="shared" si="1"/>
        <v>24.109581740170142</v>
      </c>
      <c r="E15" s="20">
        <f t="shared" si="2"/>
        <v>581.27193168594556</v>
      </c>
      <c r="G15" t="s">
        <v>148</v>
      </c>
    </row>
    <row r="16" spans="1:14" x14ac:dyDescent="0.25">
      <c r="A16" s="18" t="s">
        <v>115</v>
      </c>
      <c r="B16" s="25">
        <v>2235.18508935312</v>
      </c>
      <c r="C16" s="26">
        <f t="shared" si="3"/>
        <v>2212</v>
      </c>
      <c r="D16" s="20">
        <f t="shared" si="1"/>
        <v>23.18508935312002</v>
      </c>
      <c r="E16" s="20">
        <f t="shared" si="2"/>
        <v>537.54836831215925</v>
      </c>
    </row>
    <row r="17" spans="1:11" x14ac:dyDescent="0.25">
      <c r="A17" s="23" t="s">
        <v>116</v>
      </c>
      <c r="B17" s="27">
        <v>2248.0026499406299</v>
      </c>
      <c r="C17" s="22">
        <f t="shared" si="3"/>
        <v>2212</v>
      </c>
      <c r="D17" s="22">
        <f t="shared" si="1"/>
        <v>36.002649940629908</v>
      </c>
      <c r="E17" s="22">
        <f t="shared" si="2"/>
        <v>1296.1908027475388</v>
      </c>
      <c r="G17">
        <f>SQRT(SUM(E2)/ROWS(E2))</f>
        <v>7.0384999999987485E-2</v>
      </c>
      <c r="H17" t="s">
        <v>30</v>
      </c>
    </row>
    <row r="18" spans="1:11" x14ac:dyDescent="0.25">
      <c r="A18" s="23" t="s">
        <v>117</v>
      </c>
      <c r="B18" s="27">
        <v>2247.3778779951599</v>
      </c>
      <c r="C18" s="22">
        <f t="shared" si="3"/>
        <v>2212</v>
      </c>
      <c r="D18" s="22">
        <f t="shared" si="1"/>
        <v>35.377877995159906</v>
      </c>
      <c r="E18" s="22">
        <f t="shared" si="2"/>
        <v>1251.5942514404196</v>
      </c>
      <c r="G18">
        <v>0.53</v>
      </c>
      <c r="H18" t="s">
        <v>29</v>
      </c>
    </row>
    <row r="19" spans="1:11" x14ac:dyDescent="0.25">
      <c r="A19" s="23" t="s">
        <v>118</v>
      </c>
      <c r="B19" s="27">
        <v>2237.5032010165701</v>
      </c>
      <c r="C19" s="22">
        <f t="shared" si="3"/>
        <v>2212</v>
      </c>
      <c r="D19" s="22">
        <f t="shared" si="1"/>
        <v>25.503201016570074</v>
      </c>
      <c r="E19" s="22">
        <f t="shared" si="2"/>
        <v>650.4132620915808</v>
      </c>
      <c r="F19" s="6" t="s">
        <v>47</v>
      </c>
      <c r="G19">
        <f>SQRT(G17^2+G18^2)</f>
        <v>0.53465320369843317</v>
      </c>
      <c r="H19" t="s">
        <v>32</v>
      </c>
      <c r="I19" t="s">
        <v>28</v>
      </c>
      <c r="K19" s="6" t="s">
        <v>47</v>
      </c>
    </row>
    <row r="20" spans="1:11" ht="30" x14ac:dyDescent="0.25">
      <c r="A20" s="23" t="s">
        <v>119</v>
      </c>
      <c r="B20" s="27">
        <v>2238.3866446045199</v>
      </c>
      <c r="C20" s="22">
        <f t="shared" si="3"/>
        <v>2212</v>
      </c>
      <c r="D20" s="22">
        <f t="shared" si="1"/>
        <v>26.386644604519915</v>
      </c>
      <c r="E20" s="22">
        <f t="shared" si="2"/>
        <v>696.25501348523994</v>
      </c>
      <c r="F20" s="7" t="s">
        <v>38</v>
      </c>
      <c r="G20">
        <f>G19/M2</f>
        <v>2.2242740572880087E-4</v>
      </c>
      <c r="H20" t="s">
        <v>31</v>
      </c>
      <c r="I20" t="s">
        <v>33</v>
      </c>
      <c r="K20" s="6" t="s">
        <v>39</v>
      </c>
    </row>
    <row r="21" spans="1:11" x14ac:dyDescent="0.25">
      <c r="A21" s="18" t="s">
        <v>120</v>
      </c>
      <c r="B21" s="25">
        <v>2247.3720067191798</v>
      </c>
      <c r="C21" s="26">
        <f t="shared" si="3"/>
        <v>2212</v>
      </c>
      <c r="D21" s="20">
        <f t="shared" si="1"/>
        <v>35.372006719179808</v>
      </c>
      <c r="E21" s="20">
        <f t="shared" si="2"/>
        <v>1251.1788593417016</v>
      </c>
    </row>
    <row r="22" spans="1:11" x14ac:dyDescent="0.25">
      <c r="A22" s="18" t="s">
        <v>121</v>
      </c>
      <c r="B22" s="25">
        <v>2244.8767536959999</v>
      </c>
      <c r="C22" s="26">
        <f t="shared" si="3"/>
        <v>2212</v>
      </c>
      <c r="D22" s="20">
        <f t="shared" si="1"/>
        <v>32.876753695999923</v>
      </c>
      <c r="E22" s="20">
        <f t="shared" si="2"/>
        <v>1080.8809335874446</v>
      </c>
      <c r="G22" t="s">
        <v>149</v>
      </c>
    </row>
    <row r="23" spans="1:11" x14ac:dyDescent="0.25">
      <c r="A23" s="18" t="s">
        <v>122</v>
      </c>
      <c r="B23" s="25">
        <v>2241.6593895374199</v>
      </c>
      <c r="C23" s="26">
        <f t="shared" si="3"/>
        <v>2212</v>
      </c>
      <c r="D23" s="20">
        <f t="shared" si="1"/>
        <v>29.659389537419884</v>
      </c>
      <c r="E23" s="20">
        <f t="shared" si="2"/>
        <v>879.67938773241201</v>
      </c>
    </row>
    <row r="24" spans="1:11" x14ac:dyDescent="0.25">
      <c r="A24" s="18" t="s">
        <v>123</v>
      </c>
      <c r="B24" s="25">
        <v>2244.2021434744902</v>
      </c>
      <c r="C24" s="26">
        <f t="shared" si="3"/>
        <v>2212</v>
      </c>
      <c r="D24" s="20">
        <f t="shared" si="1"/>
        <v>32.202143474490185</v>
      </c>
      <c r="E24" s="20">
        <f t="shared" si="2"/>
        <v>1036.9780443516509</v>
      </c>
      <c r="G24">
        <f>SQRT(SUM(E11:E43)/ROWS(E11:E43))</f>
        <v>24.276336822375544</v>
      </c>
      <c r="H24" t="s">
        <v>30</v>
      </c>
    </row>
    <row r="25" spans="1:11" x14ac:dyDescent="0.25">
      <c r="A25" s="23" t="s">
        <v>124</v>
      </c>
      <c r="B25" s="27">
        <v>2169.8228071172198</v>
      </c>
      <c r="C25" s="22">
        <f t="shared" si="3"/>
        <v>2212</v>
      </c>
      <c r="D25" s="24">
        <f>B25-C25</f>
        <v>-42.177192882780218</v>
      </c>
      <c r="E25" s="22">
        <f t="shared" si="2"/>
        <v>1778.9155994712464</v>
      </c>
      <c r="G25">
        <v>0.53</v>
      </c>
      <c r="H25" t="s">
        <v>29</v>
      </c>
    </row>
    <row r="26" spans="1:11" x14ac:dyDescent="0.25">
      <c r="A26" s="21" t="s">
        <v>125</v>
      </c>
      <c r="B26" s="22">
        <v>2189.80487685566</v>
      </c>
      <c r="C26" s="22">
        <f t="shared" si="3"/>
        <v>2212</v>
      </c>
      <c r="D26" s="22">
        <f t="shared" si="1"/>
        <v>-22.195123144339959</v>
      </c>
      <c r="E26" s="22">
        <f t="shared" si="2"/>
        <v>492.6234913924153</v>
      </c>
      <c r="G26">
        <f>SQRT(G24^2+G25^2)</f>
        <v>24.282121602393534</v>
      </c>
      <c r="H26" t="s">
        <v>32</v>
      </c>
      <c r="I26" t="s">
        <v>28</v>
      </c>
    </row>
    <row r="27" spans="1:11" x14ac:dyDescent="0.25">
      <c r="A27" s="21" t="s">
        <v>126</v>
      </c>
      <c r="B27" s="22">
        <v>2207.0935931732902</v>
      </c>
      <c r="C27" s="22">
        <f t="shared" si="3"/>
        <v>2212</v>
      </c>
      <c r="D27" s="22">
        <f t="shared" si="1"/>
        <v>-4.9064068267098264</v>
      </c>
      <c r="E27" s="22">
        <f t="shared" si="2"/>
        <v>24.072827949184788</v>
      </c>
      <c r="G27">
        <f>G26/M4</f>
        <v>1.0977450995657114E-2</v>
      </c>
      <c r="H27" t="s">
        <v>31</v>
      </c>
      <c r="I27" t="s">
        <v>33</v>
      </c>
    </row>
    <row r="28" spans="1:11" x14ac:dyDescent="0.25">
      <c r="A28" s="21" t="s">
        <v>127</v>
      </c>
      <c r="B28" s="22">
        <v>2203.97882559344</v>
      </c>
      <c r="C28" s="22">
        <f t="shared" si="3"/>
        <v>2212</v>
      </c>
      <c r="D28" s="22">
        <f t="shared" si="1"/>
        <v>-8.0211744065600215</v>
      </c>
      <c r="E28" s="22">
        <f t="shared" si="2"/>
        <v>64.339238860453506</v>
      </c>
    </row>
    <row r="29" spans="1:11" x14ac:dyDescent="0.25">
      <c r="A29" s="19" t="s">
        <v>136</v>
      </c>
      <c r="B29" s="26">
        <v>2223.7491846081298</v>
      </c>
      <c r="C29" s="26">
        <f t="shared" si="3"/>
        <v>2212</v>
      </c>
      <c r="D29" s="20">
        <f t="shared" si="1"/>
        <v>11.749184608129781</v>
      </c>
      <c r="E29" s="20">
        <f t="shared" si="2"/>
        <v>138.04333895591375</v>
      </c>
    </row>
    <row r="30" spans="1:11" x14ac:dyDescent="0.25">
      <c r="A30" s="19" t="s">
        <v>137</v>
      </c>
      <c r="B30" s="26">
        <v>2228.0349779010799</v>
      </c>
      <c r="C30" s="26">
        <f t="shared" si="3"/>
        <v>2212</v>
      </c>
      <c r="D30" s="20">
        <f t="shared" si="1"/>
        <v>16.034977901079856</v>
      </c>
      <c r="E30" s="20">
        <f t="shared" si="2"/>
        <v>257.12051628811935</v>
      </c>
    </row>
    <row r="31" spans="1:11" x14ac:dyDescent="0.25">
      <c r="A31" s="21" t="s">
        <v>138</v>
      </c>
      <c r="B31" s="22">
        <v>2229.41350575465</v>
      </c>
      <c r="C31" s="22">
        <f t="shared" si="3"/>
        <v>2212</v>
      </c>
      <c r="D31" s="22">
        <f t="shared" si="1"/>
        <v>17.413505754650032</v>
      </c>
      <c r="E31" s="22">
        <f t="shared" si="2"/>
        <v>303.23018266722977</v>
      </c>
      <c r="F31" s="7"/>
    </row>
    <row r="32" spans="1:11" x14ac:dyDescent="0.25">
      <c r="A32" s="19" t="s">
        <v>168</v>
      </c>
      <c r="B32" s="26">
        <v>2232.7275708530301</v>
      </c>
      <c r="C32" s="38">
        <f t="shared" si="3"/>
        <v>2212</v>
      </c>
      <c r="D32" s="38">
        <f t="shared" si="1"/>
        <v>20.727570853030102</v>
      </c>
      <c r="E32" s="38">
        <f t="shared" si="2"/>
        <v>429.63219346738299</v>
      </c>
      <c r="G32" t="s">
        <v>149</v>
      </c>
      <c r="H32" t="s">
        <v>216</v>
      </c>
    </row>
    <row r="33" spans="1:9" x14ac:dyDescent="0.25">
      <c r="A33" s="19" t="s">
        <v>169</v>
      </c>
      <c r="B33" s="26">
        <v>2225.3939498013601</v>
      </c>
      <c r="C33" s="38">
        <f t="shared" si="3"/>
        <v>2212</v>
      </c>
      <c r="D33" s="38">
        <f t="shared" si="1"/>
        <v>13.393949801360122</v>
      </c>
      <c r="E33" s="38">
        <f t="shared" si="2"/>
        <v>179.39789128135487</v>
      </c>
    </row>
    <row r="34" spans="1:9" x14ac:dyDescent="0.25">
      <c r="A34" s="19" t="s">
        <v>170</v>
      </c>
      <c r="B34" s="26">
        <v>2224.1163768597598</v>
      </c>
      <c r="C34" s="38">
        <f t="shared" si="3"/>
        <v>2212</v>
      </c>
      <c r="D34" s="38">
        <f t="shared" si="1"/>
        <v>12.116376859759839</v>
      </c>
      <c r="E34" s="38">
        <f t="shared" si="2"/>
        <v>146.80658820772371</v>
      </c>
      <c r="G34">
        <f>SQRT(SUM(E41:E43)/ROWS(E41:E43))</f>
        <v>8.7350811939390685</v>
      </c>
      <c r="H34" t="s">
        <v>30</v>
      </c>
    </row>
    <row r="35" spans="1:9" x14ac:dyDescent="0.25">
      <c r="A35" s="21" t="s">
        <v>183</v>
      </c>
      <c r="B35" s="22">
        <v>2231.5014063103699</v>
      </c>
      <c r="C35" s="22">
        <f t="shared" si="3"/>
        <v>2212</v>
      </c>
      <c r="D35" s="22">
        <f t="shared" si="1"/>
        <v>19.50140631036993</v>
      </c>
      <c r="E35" s="22">
        <f t="shared" si="2"/>
        <v>380.30484808213612</v>
      </c>
      <c r="G35">
        <v>0.53</v>
      </c>
      <c r="H35" t="s">
        <v>29</v>
      </c>
    </row>
    <row r="36" spans="1:9" x14ac:dyDescent="0.25">
      <c r="A36" s="21" t="s">
        <v>184</v>
      </c>
      <c r="B36" s="22">
        <v>2237.2212986335899</v>
      </c>
      <c r="C36" s="22">
        <f t="shared" si="3"/>
        <v>2212</v>
      </c>
      <c r="D36" s="22">
        <f t="shared" si="1"/>
        <v>25.221298633589868</v>
      </c>
      <c r="E36" s="22">
        <f t="shared" si="2"/>
        <v>636.11390476472218</v>
      </c>
      <c r="G36">
        <f>SQRT(G34^2+G35^2)</f>
        <v>8.751145265889944</v>
      </c>
      <c r="H36" t="s">
        <v>32</v>
      </c>
      <c r="I36" t="s">
        <v>28</v>
      </c>
    </row>
    <row r="37" spans="1:9" x14ac:dyDescent="0.25">
      <c r="A37" s="21" t="s">
        <v>185</v>
      </c>
      <c r="B37" s="22">
        <v>2231.3102032289598</v>
      </c>
      <c r="C37" s="22">
        <f t="shared" si="3"/>
        <v>2212</v>
      </c>
      <c r="D37" s="22">
        <f t="shared" si="1"/>
        <v>19.310203228959836</v>
      </c>
      <c r="E37" s="22">
        <f t="shared" si="2"/>
        <v>372.88394874373085</v>
      </c>
      <c r="G37">
        <f>G36/M4</f>
        <v>3.9562139538381301E-3</v>
      </c>
      <c r="H37" t="s">
        <v>31</v>
      </c>
      <c r="I37" t="s">
        <v>33</v>
      </c>
    </row>
    <row r="38" spans="1:9" x14ac:dyDescent="0.25">
      <c r="A38" s="19" t="s">
        <v>201</v>
      </c>
      <c r="B38" s="26">
        <v>2234.9084845810298</v>
      </c>
      <c r="C38" s="38">
        <f t="shared" si="3"/>
        <v>2212</v>
      </c>
      <c r="D38" s="38">
        <f t="shared" si="1"/>
        <v>22.908484581029825</v>
      </c>
      <c r="E38" s="38">
        <f t="shared" si="2"/>
        <v>524.79866579928125</v>
      </c>
    </row>
    <row r="39" spans="1:9" x14ac:dyDescent="0.25">
      <c r="A39" s="19" t="s">
        <v>202</v>
      </c>
      <c r="B39" s="26">
        <v>2233.8319039288199</v>
      </c>
      <c r="C39" s="38">
        <f t="shared" si="3"/>
        <v>2212</v>
      </c>
      <c r="D39" s="38">
        <f t="shared" si="1"/>
        <v>21.831903928819884</v>
      </c>
      <c r="E39" s="38">
        <f t="shared" si="2"/>
        <v>476.6320291572211</v>
      </c>
    </row>
    <row r="40" spans="1:9" x14ac:dyDescent="0.25">
      <c r="A40" s="19" t="s">
        <v>203</v>
      </c>
      <c r="B40" s="26">
        <v>2236.8026426224601</v>
      </c>
      <c r="C40" s="38">
        <f t="shared" si="3"/>
        <v>2212</v>
      </c>
      <c r="D40" s="38">
        <f t="shared" si="1"/>
        <v>24.802642622460098</v>
      </c>
      <c r="E40" s="38">
        <f t="shared" si="2"/>
        <v>615.17108105747434</v>
      </c>
    </row>
    <row r="41" spans="1:9" x14ac:dyDescent="0.25">
      <c r="A41" s="39" t="s">
        <v>204</v>
      </c>
      <c r="B41" s="40">
        <v>2220.1114998255798</v>
      </c>
      <c r="C41" s="38">
        <f t="shared" si="3"/>
        <v>2212</v>
      </c>
      <c r="D41" s="38">
        <f t="shared" si="1"/>
        <v>8.1114998255798128</v>
      </c>
      <c r="E41" s="38">
        <f t="shared" si="2"/>
        <v>65.79642942038133</v>
      </c>
    </row>
    <row r="42" spans="1:9" x14ac:dyDescent="0.25">
      <c r="A42" s="39" t="s">
        <v>205</v>
      </c>
      <c r="B42" s="40">
        <v>2223.29862647973</v>
      </c>
      <c r="C42" s="38">
        <f t="shared" si="3"/>
        <v>2212</v>
      </c>
      <c r="D42" s="38">
        <f t="shared" si="1"/>
        <v>11.298626479730046</v>
      </c>
      <c r="E42" s="38">
        <f t="shared" si="2"/>
        <v>127.65896032845698</v>
      </c>
    </row>
    <row r="43" spans="1:9" x14ac:dyDescent="0.25">
      <c r="A43" s="39" t="s">
        <v>206</v>
      </c>
      <c r="B43" s="40">
        <v>2217.9539516831501</v>
      </c>
      <c r="C43" s="38">
        <f t="shared" si="3"/>
        <v>2212</v>
      </c>
      <c r="D43" s="38">
        <f t="shared" si="1"/>
        <v>5.9539516831500805</v>
      </c>
      <c r="E43" s="38">
        <f t="shared" si="2"/>
        <v>35.44954064528568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D1" zoomScale="80" zoomScaleNormal="80" workbookViewId="0">
      <selection activeCell="G25" sqref="G25"/>
    </sheetView>
  </sheetViews>
  <sheetFormatPr defaultRowHeight="15" x14ac:dyDescent="0.25"/>
  <cols>
    <col min="1" max="1" width="21.5703125" bestFit="1" customWidth="1"/>
    <col min="2" max="2" width="14.85546875" style="11" bestFit="1" customWidth="1"/>
    <col min="3" max="3" width="11.5703125" bestFit="1" customWidth="1"/>
    <col min="4" max="4" width="12.28515625" style="36" bestFit="1" customWidth="1"/>
    <col min="5" max="5" width="14.7109375" style="37" bestFit="1" customWidth="1"/>
    <col min="6" max="6" width="70.140625" style="6" customWidth="1"/>
    <col min="7" max="7" width="14.7109375" bestFit="1" customWidth="1"/>
    <col min="8" max="8" width="12.28515625" bestFit="1" customWidth="1"/>
    <col min="9" max="9" width="21.85546875" bestFit="1" customWidth="1"/>
    <col min="10" max="10" width="103" style="6" customWidth="1"/>
    <col min="11" max="11" width="14.7109375" bestFit="1" customWidth="1"/>
    <col min="12" max="12" width="12.28515625" style="11" customWidth="1"/>
    <col min="13" max="13" width="12.7109375" style="12" customWidth="1"/>
    <col min="14" max="14" width="59.42578125" bestFit="1" customWidth="1"/>
  </cols>
  <sheetData>
    <row r="1" spans="1:13" x14ac:dyDescent="0.25">
      <c r="A1" s="1" t="s">
        <v>46</v>
      </c>
      <c r="B1" s="14" t="s">
        <v>143</v>
      </c>
      <c r="C1" t="s">
        <v>34</v>
      </c>
      <c r="D1" s="36" t="s">
        <v>36</v>
      </c>
      <c r="E1" s="37" t="s">
        <v>35</v>
      </c>
      <c r="F1" s="5"/>
      <c r="J1" s="8"/>
      <c r="K1" t="s">
        <v>58</v>
      </c>
      <c r="L1" s="11" t="s">
        <v>62</v>
      </c>
      <c r="M1" s="12" t="s">
        <v>63</v>
      </c>
    </row>
    <row r="2" spans="1:13" x14ac:dyDescent="0.25">
      <c r="A2" t="s">
        <v>133</v>
      </c>
      <c r="B2" s="11">
        <v>2158.5898411945</v>
      </c>
      <c r="C2" s="11">
        <f>$L$5</f>
        <v>2144.1720766939966</v>
      </c>
      <c r="D2" s="36">
        <f t="shared" ref="D2:D28" si="0">B2-C2</f>
        <v>14.417764500503381</v>
      </c>
      <c r="E2" s="37">
        <f t="shared" ref="E2:E28" si="1">D2^2</f>
        <v>207.8719331919755</v>
      </c>
      <c r="F2" s="5"/>
      <c r="G2">
        <f>SQRT(SUM(E2:E28)/ROWS(E2:E28))</f>
        <v>26.197093884566602</v>
      </c>
      <c r="H2" t="s">
        <v>30</v>
      </c>
      <c r="J2" s="8"/>
      <c r="K2" t="s">
        <v>59</v>
      </c>
      <c r="L2" s="11">
        <v>2403.7199999999998</v>
      </c>
      <c r="M2" s="12">
        <v>33.311999999999998</v>
      </c>
    </row>
    <row r="3" spans="1:13" x14ac:dyDescent="0.25">
      <c r="A3" t="s">
        <v>134</v>
      </c>
      <c r="B3" s="11">
        <v>2157.74591479522</v>
      </c>
      <c r="C3" s="11">
        <f t="shared" ref="C3:C6" si="2">$L$5</f>
        <v>2144.1720766939966</v>
      </c>
      <c r="D3" s="36">
        <f t="shared" si="0"/>
        <v>13.573838101223373</v>
      </c>
      <c r="E3" s="37">
        <f t="shared" si="1"/>
        <v>184.24908079822336</v>
      </c>
      <c r="G3">
        <v>0.53</v>
      </c>
      <c r="H3" t="s">
        <v>29</v>
      </c>
      <c r="K3" t="s">
        <v>60</v>
      </c>
      <c r="L3" s="11">
        <v>2238.04</v>
      </c>
      <c r="M3" s="12">
        <v>33.661000000000001</v>
      </c>
    </row>
    <row r="4" spans="1:13" x14ac:dyDescent="0.25">
      <c r="A4" t="s">
        <v>135</v>
      </c>
      <c r="B4" s="11">
        <v>2174.6168095703702</v>
      </c>
      <c r="C4" s="11">
        <f t="shared" si="2"/>
        <v>2144.1720766939966</v>
      </c>
      <c r="D4" s="36">
        <f t="shared" si="0"/>
        <v>30.444732876373564</v>
      </c>
      <c r="E4" s="37">
        <f t="shared" si="1"/>
        <v>926.88175991374135</v>
      </c>
      <c r="G4">
        <f>SQRT(G2^2+G3^2)</f>
        <v>26.202454617779551</v>
      </c>
      <c r="H4" t="s">
        <v>32</v>
      </c>
      <c r="I4" t="s">
        <v>28</v>
      </c>
      <c r="K4" t="s">
        <v>61</v>
      </c>
      <c r="L4" s="11">
        <v>2212</v>
      </c>
      <c r="M4" s="12">
        <v>33.524999999999999</v>
      </c>
    </row>
    <row r="5" spans="1:13" x14ac:dyDescent="0.25">
      <c r="A5" s="9" t="s">
        <v>139</v>
      </c>
      <c r="B5" s="13">
        <v>2166.2381517006802</v>
      </c>
      <c r="C5" s="13">
        <f t="shared" si="2"/>
        <v>2144.1720766939966</v>
      </c>
      <c r="D5" s="16">
        <f t="shared" si="0"/>
        <v>22.066075006683604</v>
      </c>
      <c r="E5" s="9">
        <f t="shared" si="1"/>
        <v>486.91166620058681</v>
      </c>
      <c r="G5">
        <f>G4/L5</f>
        <v>1.2220313333330946E-2</v>
      </c>
      <c r="H5" t="s">
        <v>31</v>
      </c>
      <c r="I5" t="s">
        <v>33</v>
      </c>
      <c r="K5" t="s">
        <v>146</v>
      </c>
      <c r="L5" s="11">
        <v>2144.1720766939966</v>
      </c>
      <c r="M5" s="12">
        <v>27.53</v>
      </c>
    </row>
    <row r="6" spans="1:13" x14ac:dyDescent="0.25">
      <c r="A6" s="9" t="s">
        <v>140</v>
      </c>
      <c r="B6" s="13">
        <v>2173.7653715220299</v>
      </c>
      <c r="C6" s="13">
        <f t="shared" si="2"/>
        <v>2144.1720766939966</v>
      </c>
      <c r="D6" s="16">
        <f t="shared" si="0"/>
        <v>29.593294828033322</v>
      </c>
      <c r="E6" s="9">
        <f t="shared" si="1"/>
        <v>875.76309877890378</v>
      </c>
    </row>
    <row r="7" spans="1:13" x14ac:dyDescent="0.25">
      <c r="A7" s="9" t="s">
        <v>141</v>
      </c>
      <c r="B7" s="13">
        <v>2192.0776138154802</v>
      </c>
      <c r="C7" s="13">
        <f t="shared" ref="C7:C28" si="3">$L$5</f>
        <v>2144.1720766939966</v>
      </c>
      <c r="D7" s="17">
        <f t="shared" si="0"/>
        <v>47.905537121483576</v>
      </c>
      <c r="E7" s="9">
        <f t="shared" si="1"/>
        <v>2294.9404868978409</v>
      </c>
    </row>
    <row r="8" spans="1:13" x14ac:dyDescent="0.25">
      <c r="A8" t="s">
        <v>162</v>
      </c>
      <c r="B8" s="11">
        <v>2156.3511491220902</v>
      </c>
      <c r="C8" s="11">
        <f t="shared" si="3"/>
        <v>2144.1720766939966</v>
      </c>
      <c r="D8" s="36">
        <f t="shared" si="0"/>
        <v>12.179072428093605</v>
      </c>
      <c r="E8" s="37">
        <f t="shared" si="1"/>
        <v>148.32980520874986</v>
      </c>
    </row>
    <row r="9" spans="1:13" x14ac:dyDescent="0.25">
      <c r="A9" t="s">
        <v>163</v>
      </c>
      <c r="B9" s="11">
        <v>2167.2565757031798</v>
      </c>
      <c r="C9" s="11">
        <f t="shared" si="3"/>
        <v>2144.1720766939966</v>
      </c>
      <c r="D9" s="36">
        <f t="shared" si="0"/>
        <v>23.084499009183219</v>
      </c>
      <c r="E9" s="37">
        <f t="shared" si="1"/>
        <v>532.89409450498101</v>
      </c>
    </row>
    <row r="10" spans="1:13" x14ac:dyDescent="0.25">
      <c r="A10" t="s">
        <v>164</v>
      </c>
      <c r="B10" s="11">
        <v>2161.00065386292</v>
      </c>
      <c r="C10" s="11">
        <f t="shared" si="3"/>
        <v>2144.1720766939966</v>
      </c>
      <c r="D10" s="36">
        <f t="shared" si="0"/>
        <v>16.828577168923402</v>
      </c>
      <c r="E10" s="37">
        <f t="shared" si="1"/>
        <v>283.20100953040998</v>
      </c>
    </row>
    <row r="11" spans="1:13" x14ac:dyDescent="0.25">
      <c r="A11" t="s">
        <v>165</v>
      </c>
      <c r="B11" s="11">
        <v>2173.0418402661999</v>
      </c>
      <c r="C11" s="11">
        <f t="shared" si="3"/>
        <v>2144.1720766939966</v>
      </c>
      <c r="D11" s="36">
        <f t="shared" si="0"/>
        <v>28.869763572203283</v>
      </c>
      <c r="E11" s="37">
        <f t="shared" si="1"/>
        <v>833.46324871491561</v>
      </c>
    </row>
    <row r="12" spans="1:13" x14ac:dyDescent="0.25">
      <c r="A12" t="s">
        <v>166</v>
      </c>
      <c r="B12" s="11">
        <v>2182.96053312513</v>
      </c>
      <c r="C12" s="11">
        <f t="shared" si="3"/>
        <v>2144.1720766939966</v>
      </c>
      <c r="D12" s="36">
        <f t="shared" si="0"/>
        <v>38.788456431133454</v>
      </c>
      <c r="E12" s="37">
        <f t="shared" si="1"/>
        <v>1504.5443523099382</v>
      </c>
    </row>
    <row r="13" spans="1:13" x14ac:dyDescent="0.25">
      <c r="A13" t="s">
        <v>167</v>
      </c>
      <c r="B13" s="11">
        <v>2181.0465259029402</v>
      </c>
      <c r="C13" s="11">
        <f t="shared" si="3"/>
        <v>2144.1720766939966</v>
      </c>
      <c r="D13" s="36">
        <f t="shared" si="0"/>
        <v>36.874449208943588</v>
      </c>
      <c r="E13" s="37">
        <f t="shared" si="1"/>
        <v>1359.7250044629604</v>
      </c>
    </row>
    <row r="14" spans="1:13" x14ac:dyDescent="0.25">
      <c r="A14" s="9" t="s">
        <v>171</v>
      </c>
      <c r="B14" s="13">
        <v>2172.5331075479398</v>
      </c>
      <c r="C14" s="13">
        <f t="shared" si="3"/>
        <v>2144.1720766939966</v>
      </c>
      <c r="D14" s="16">
        <f t="shared" si="0"/>
        <v>28.361030853943248</v>
      </c>
      <c r="E14" s="9">
        <f t="shared" si="1"/>
        <v>804.34807109832093</v>
      </c>
    </row>
    <row r="15" spans="1:13" x14ac:dyDescent="0.25">
      <c r="A15" s="9" t="s">
        <v>172</v>
      </c>
      <c r="B15" s="13">
        <v>2169.1762594246602</v>
      </c>
      <c r="C15" s="13">
        <f t="shared" si="3"/>
        <v>2144.1720766939966</v>
      </c>
      <c r="D15" s="16">
        <f t="shared" si="0"/>
        <v>25.004182730663615</v>
      </c>
      <c r="E15" s="9">
        <f t="shared" si="1"/>
        <v>625.20915402841661</v>
      </c>
    </row>
    <row r="16" spans="1:13" x14ac:dyDescent="0.25">
      <c r="A16" s="9" t="s">
        <v>173</v>
      </c>
      <c r="B16" s="13">
        <v>2166.36111516346</v>
      </c>
      <c r="C16" s="13">
        <f t="shared" si="3"/>
        <v>2144.1720766939966</v>
      </c>
      <c r="D16" s="16">
        <f t="shared" si="0"/>
        <v>22.189038469463412</v>
      </c>
      <c r="E16" s="9">
        <f t="shared" si="1"/>
        <v>492.3534281993272</v>
      </c>
    </row>
    <row r="17" spans="1:10" x14ac:dyDescent="0.25">
      <c r="A17" s="9" t="s">
        <v>180</v>
      </c>
      <c r="B17" s="13">
        <v>2170.5505854027001</v>
      </c>
      <c r="C17" s="13">
        <f t="shared" si="3"/>
        <v>2144.1720766939966</v>
      </c>
      <c r="D17" s="16">
        <f t="shared" si="0"/>
        <v>26.378508708703521</v>
      </c>
      <c r="E17" s="9">
        <f t="shared" si="1"/>
        <v>695.82572169514754</v>
      </c>
    </row>
    <row r="18" spans="1:10" x14ac:dyDescent="0.25">
      <c r="A18" s="9" t="s">
        <v>181</v>
      </c>
      <c r="B18" s="13">
        <v>2168.9045087064201</v>
      </c>
      <c r="C18" s="13">
        <f t="shared" si="3"/>
        <v>2144.1720766939966</v>
      </c>
      <c r="D18" s="16">
        <f t="shared" si="0"/>
        <v>24.732432012423487</v>
      </c>
      <c r="E18" s="9">
        <f t="shared" si="1"/>
        <v>611.69319324915011</v>
      </c>
    </row>
    <row r="19" spans="1:10" x14ac:dyDescent="0.25">
      <c r="A19" s="9" t="s">
        <v>182</v>
      </c>
      <c r="B19" s="13">
        <v>2162.9155700415799</v>
      </c>
      <c r="C19" s="13">
        <f t="shared" si="3"/>
        <v>2144.1720766939966</v>
      </c>
      <c r="D19" s="16">
        <f t="shared" si="0"/>
        <v>18.743493347583353</v>
      </c>
      <c r="E19" s="9">
        <f t="shared" si="1"/>
        <v>351.31854287090141</v>
      </c>
      <c r="F19" s="6" t="s">
        <v>47</v>
      </c>
      <c r="J19" s="6" t="s">
        <v>47</v>
      </c>
    </row>
    <row r="20" spans="1:10" ht="30" x14ac:dyDescent="0.25">
      <c r="A20" t="s">
        <v>186</v>
      </c>
      <c r="B20" s="11">
        <v>2171.6037363503101</v>
      </c>
      <c r="C20" s="11">
        <f t="shared" si="3"/>
        <v>2144.1720766939966</v>
      </c>
      <c r="D20" s="36">
        <f t="shared" si="0"/>
        <v>27.431659656313514</v>
      </c>
      <c r="E20" s="37">
        <f t="shared" si="1"/>
        <v>752.49595149981849</v>
      </c>
      <c r="F20" s="7" t="s">
        <v>38</v>
      </c>
      <c r="J20" s="6" t="s">
        <v>39</v>
      </c>
    </row>
    <row r="21" spans="1:10" x14ac:dyDescent="0.25">
      <c r="A21" t="s">
        <v>187</v>
      </c>
      <c r="B21" s="11">
        <v>2168.3325368241499</v>
      </c>
      <c r="C21" s="11">
        <f t="shared" si="3"/>
        <v>2144.1720766939966</v>
      </c>
      <c r="D21" s="36">
        <f t="shared" si="0"/>
        <v>24.160460130153297</v>
      </c>
      <c r="E21" s="37">
        <f t="shared" si="1"/>
        <v>583.72783370072705</v>
      </c>
    </row>
    <row r="22" spans="1:10" x14ac:dyDescent="0.25">
      <c r="A22" t="s">
        <v>188</v>
      </c>
      <c r="B22" s="11">
        <v>2169.6806683425698</v>
      </c>
      <c r="C22" s="11">
        <f t="shared" si="3"/>
        <v>2144.1720766939966</v>
      </c>
      <c r="D22" s="36">
        <f t="shared" si="0"/>
        <v>25.508591648573201</v>
      </c>
      <c r="E22" s="37">
        <f t="shared" si="1"/>
        <v>650.68824789365851</v>
      </c>
    </row>
    <row r="23" spans="1:10" x14ac:dyDescent="0.25">
      <c r="A23" t="s">
        <v>198</v>
      </c>
      <c r="B23" s="11">
        <v>2172.39686499658</v>
      </c>
      <c r="C23" s="11">
        <f t="shared" si="3"/>
        <v>2144.1720766939966</v>
      </c>
      <c r="D23" s="36">
        <f t="shared" si="0"/>
        <v>28.22478830258342</v>
      </c>
      <c r="E23" s="37">
        <f t="shared" si="1"/>
        <v>796.63867472564982</v>
      </c>
    </row>
    <row r="24" spans="1:10" x14ac:dyDescent="0.25">
      <c r="A24" t="s">
        <v>199</v>
      </c>
      <c r="B24" s="11">
        <v>2167.4396622854201</v>
      </c>
      <c r="C24" s="11">
        <f t="shared" si="3"/>
        <v>2144.1720766939966</v>
      </c>
      <c r="D24" s="36">
        <f t="shared" si="0"/>
        <v>23.26758559142354</v>
      </c>
      <c r="E24" s="37">
        <f t="shared" si="1"/>
        <v>541.38053925422037</v>
      </c>
      <c r="G24" t="s">
        <v>229</v>
      </c>
      <c r="H24" t="s">
        <v>216</v>
      </c>
    </row>
    <row r="25" spans="1:10" x14ac:dyDescent="0.25">
      <c r="A25" t="s">
        <v>200</v>
      </c>
      <c r="B25" s="11">
        <v>2171.8155899193498</v>
      </c>
      <c r="C25" s="11">
        <f t="shared" si="3"/>
        <v>2144.1720766939966</v>
      </c>
      <c r="D25" s="36">
        <f t="shared" si="0"/>
        <v>27.643513225353217</v>
      </c>
      <c r="E25" s="37">
        <f t="shared" si="1"/>
        <v>764.16382344027829</v>
      </c>
    </row>
    <row r="26" spans="1:10" x14ac:dyDescent="0.25">
      <c r="A26" t="s">
        <v>226</v>
      </c>
      <c r="B26" s="11">
        <v>2167.3314732691902</v>
      </c>
      <c r="C26" s="11">
        <f t="shared" si="3"/>
        <v>2144.1720766939966</v>
      </c>
      <c r="D26" s="36">
        <f t="shared" si="0"/>
        <v>23.159396575193568</v>
      </c>
      <c r="E26" s="37">
        <f t="shared" si="1"/>
        <v>536.35764972708762</v>
      </c>
      <c r="G26">
        <f>SQRT(SUM(E26:E28)/ROWS(E26:E28))</f>
        <v>20.175479620442506</v>
      </c>
      <c r="H26" t="s">
        <v>30</v>
      </c>
    </row>
    <row r="27" spans="1:10" x14ac:dyDescent="0.25">
      <c r="A27" t="s">
        <v>227</v>
      </c>
      <c r="B27" s="11">
        <v>2162.0931306789098</v>
      </c>
      <c r="C27" s="11">
        <f t="shared" si="3"/>
        <v>2144.1720766939966</v>
      </c>
      <c r="D27" s="36">
        <f t="shared" si="0"/>
        <v>17.921053984913215</v>
      </c>
      <c r="E27" s="37">
        <f t="shared" si="1"/>
        <v>321.16417593017383</v>
      </c>
      <c r="G27">
        <v>0.53</v>
      </c>
      <c r="H27" t="s">
        <v>29</v>
      </c>
    </row>
    <row r="28" spans="1:10" x14ac:dyDescent="0.25">
      <c r="A28" t="s">
        <v>228</v>
      </c>
      <c r="B28" s="11">
        <v>2163.2411120153602</v>
      </c>
      <c r="C28" s="11">
        <f t="shared" si="3"/>
        <v>2144.1720766939966</v>
      </c>
      <c r="D28" s="36">
        <f t="shared" si="0"/>
        <v>19.069035321363572</v>
      </c>
      <c r="E28" s="37">
        <f t="shared" si="1"/>
        <v>363.62810808741148</v>
      </c>
      <c r="G28">
        <f>SQRT(G26^2+G27^2)</f>
        <v>20.182439840487344</v>
      </c>
      <c r="H28" t="s">
        <v>32</v>
      </c>
      <c r="I28" t="s">
        <v>28</v>
      </c>
    </row>
    <row r="29" spans="1:10" x14ac:dyDescent="0.25">
      <c r="G29">
        <f>G28/L5</f>
        <v>9.4126959584352708E-3</v>
      </c>
      <c r="H29" t="s">
        <v>31</v>
      </c>
      <c r="I29" t="s">
        <v>33</v>
      </c>
    </row>
    <row r="31" spans="1:10" x14ac:dyDescent="0.25">
      <c r="F31" s="7"/>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 to follow</vt:lpstr>
      <vt:lpstr>data 11dec2019 to 17nov2020</vt:lpstr>
      <vt:lpstr>QAQC crm &amp; baystd assessment</vt:lpstr>
      <vt:lpstr>QAQC crms assessment</vt:lpstr>
      <vt:lpstr>QAQC baystds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Jason Hartnett</dc:creator>
  <cp:lastModifiedBy>Ryan Jason Hartnett</cp:lastModifiedBy>
  <dcterms:created xsi:type="dcterms:W3CDTF">2020-01-23T04:19:33Z</dcterms:created>
  <dcterms:modified xsi:type="dcterms:W3CDTF">2021-03-27T03:49:00Z</dcterms:modified>
</cp:coreProperties>
</file>