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stem\libraries\documents\New folder\cs-221-group-project\man\Project_Plan\"/>
    </mc:Choice>
  </mc:AlternateContent>
  <bookViews>
    <workbookView xWindow="120" yWindow="90" windowWidth="23895" windowHeight="14535" tabRatio="929"/>
  </bookViews>
  <sheets>
    <sheet name="Task_Table" sheetId="1" r:id="rId1"/>
    <sheet name="Cormac Brady" sheetId="4" r:id="rId2"/>
    <sheet name="Abdullah Alkhashty" sheetId="12" r:id="rId3"/>
    <sheet name="Au, Yee Tim" sheetId="13" r:id="rId4"/>
    <sheet name="Calvin Chan" sheetId="14" r:id="rId5"/>
    <sheet name="Henry Hollingsworth" sheetId="15" r:id="rId6"/>
    <sheet name="Rhys Howard" sheetId="19" r:id="rId7"/>
    <sheet name="James Portch" sheetId="16" r:id="rId8"/>
    <sheet name="Karl Franks" sheetId="17" r:id="rId9"/>
    <sheet name="Kieran Lynch" sheetId="18" r:id="rId10"/>
    <sheet name="Melissa Smith" sheetId="21" r:id="rId11"/>
    <sheet name="Scott Lockett" sheetId="22" r:id="rId12"/>
    <sheet name="Zach Yewman" sheetId="24" r:id="rId13"/>
  </sheets>
  <definedNames>
    <definedName name="Assignment_Table">#REF!</definedName>
    <definedName name="Resource_Table">#REF!</definedName>
    <definedName name="Task_Table">Task_Table!$A$1:$C$1</definedName>
  </definedNames>
  <calcPr calcId="152511"/>
</workbook>
</file>

<file path=xl/calcChain.xml><?xml version="1.0" encoding="utf-8"?>
<calcChain xmlns="http://schemas.openxmlformats.org/spreadsheetml/2006/main">
  <c r="M3" i="14" l="1"/>
  <c r="M3" i="24" l="1"/>
  <c r="J3" i="24"/>
  <c r="M3" i="22"/>
  <c r="J3" i="22"/>
  <c r="M3" i="21"/>
  <c r="J3" i="21"/>
  <c r="M3" i="19"/>
  <c r="J3" i="19"/>
  <c r="M3" i="18"/>
  <c r="J3" i="18"/>
  <c r="M3" i="17"/>
  <c r="J3" i="17"/>
  <c r="M3" i="16"/>
  <c r="J3" i="16"/>
  <c r="M3" i="15"/>
  <c r="J3" i="15"/>
  <c r="J3" i="14"/>
  <c r="M3" i="13"/>
  <c r="J3" i="13"/>
  <c r="M3" i="12"/>
  <c r="J3" i="12"/>
  <c r="J3" i="4"/>
  <c r="M3" i="4"/>
  <c r="F5" i="1"/>
  <c r="F9" i="1" s="1"/>
  <c r="H7" i="1"/>
  <c r="D5" i="1"/>
  <c r="D9" i="1" s="1"/>
  <c r="H9" i="1" l="1"/>
  <c r="H5" i="1"/>
  <c r="M4" i="18" s="1"/>
  <c r="J6" i="18" s="1"/>
  <c r="B19" i="1" s="1"/>
  <c r="C19" i="1" s="1"/>
  <c r="M4" i="22" l="1"/>
  <c r="J6" i="22" s="1"/>
  <c r="B21" i="1" s="1"/>
  <c r="C21" i="1" s="1"/>
  <c r="M4" i="13"/>
  <c r="J6" i="13" s="1"/>
  <c r="B12" i="1" s="1"/>
  <c r="C12" i="1" s="1"/>
  <c r="M4" i="14"/>
  <c r="J6" i="14" s="1"/>
  <c r="B13" i="1" s="1"/>
  <c r="C13" i="1" s="1"/>
  <c r="M4" i="24"/>
  <c r="J6" i="24" s="1"/>
  <c r="B22" i="1" s="1"/>
  <c r="C22" i="1" s="1"/>
  <c r="M4" i="19"/>
  <c r="J6" i="19" s="1"/>
  <c r="B16" i="1" s="1"/>
  <c r="C16" i="1" s="1"/>
  <c r="M4" i="4"/>
  <c r="J6" i="4" s="1"/>
  <c r="M4" i="16"/>
  <c r="J6" i="16" s="1"/>
  <c r="B17" i="1" s="1"/>
  <c r="C17" i="1" s="1"/>
  <c r="M4" i="17"/>
  <c r="J6" i="17" s="1"/>
  <c r="B18" i="1" s="1"/>
  <c r="C18" i="1" s="1"/>
  <c r="M4" i="21"/>
  <c r="J6" i="21" s="1"/>
  <c r="B20" i="1" s="1"/>
  <c r="C20" i="1" s="1"/>
  <c r="M4" i="12"/>
  <c r="J6" i="12" s="1"/>
  <c r="B11" i="1" s="1"/>
  <c r="C11" i="1" s="1"/>
  <c r="M4" i="15"/>
  <c r="J6" i="15" s="1"/>
  <c r="B15" i="1" s="1"/>
  <c r="C15" i="1" s="1"/>
  <c r="B14" i="1" l="1"/>
  <c r="C14" i="1" s="1"/>
</calcChain>
</file>

<file path=xl/sharedStrings.xml><?xml version="1.0" encoding="utf-8"?>
<sst xmlns="http://schemas.openxmlformats.org/spreadsheetml/2006/main" count="224" uniqueCount="80">
  <si>
    <t>moniter and revew git submishions</t>
  </si>
  <si>
    <t>risk analysis</t>
  </si>
  <si>
    <t>crate final draft</t>
  </si>
  <si>
    <t>cormac</t>
  </si>
  <si>
    <t>8h</t>
  </si>
  <si>
    <t>Henry Hollingsworth</t>
  </si>
  <si>
    <t>Zach Yewman</t>
  </si>
  <si>
    <t>Melissa Smith</t>
  </si>
  <si>
    <t>Cormac Brady</t>
  </si>
  <si>
    <t>Calvin Chan</t>
  </si>
  <si>
    <t>Karl Franks</t>
  </si>
  <si>
    <t>James Portch</t>
  </si>
  <si>
    <t>Abdullah Alkhashty</t>
  </si>
  <si>
    <t>Au, Yee Tim</t>
  </si>
  <si>
    <t>Scott Lockett</t>
  </si>
  <si>
    <t>Kieran Lynch</t>
  </si>
  <si>
    <t>Member</t>
  </si>
  <si>
    <t>Estimated time</t>
  </si>
  <si>
    <t>Actual Time</t>
  </si>
  <si>
    <t>Individual tasks</t>
  </si>
  <si>
    <t>Recurring tasks</t>
  </si>
  <si>
    <t xml:space="preserve">name </t>
  </si>
  <si>
    <t>Estimated time2</t>
  </si>
  <si>
    <t>start date</t>
  </si>
  <si>
    <t>end date</t>
  </si>
  <si>
    <t>Semseter 1 times</t>
  </si>
  <si>
    <t>Number of weeks</t>
  </si>
  <si>
    <t>Total weeks</t>
  </si>
  <si>
    <t>team id</t>
  </si>
  <si>
    <t>Origonal Document writter</t>
  </si>
  <si>
    <t>Time Spent</t>
  </si>
  <si>
    <t>Alotted hours</t>
  </si>
  <si>
    <t>Average per week</t>
  </si>
  <si>
    <t>Team</t>
  </si>
  <si>
    <t>Total hours</t>
  </si>
  <si>
    <t>Average</t>
  </si>
  <si>
    <t>TOP KEK</t>
  </si>
  <si>
    <t>Individual tasks total</t>
  </si>
  <si>
    <t>Recurring tasks total</t>
  </si>
  <si>
    <t>Actual Time2</t>
  </si>
  <si>
    <t>Including all weeks</t>
  </si>
  <si>
    <t>Grand Total</t>
  </si>
  <si>
    <t xml:space="preserve">administer group tasks </t>
  </si>
  <si>
    <t>Rhys Howard</t>
  </si>
  <si>
    <t>Hours left</t>
  </si>
  <si>
    <t>android record transmission</t>
  </si>
  <si>
    <t>Android app development</t>
  </si>
  <si>
    <t>desin (doc intoducton)</t>
  </si>
  <si>
    <t>project plan (risk analysis)</t>
  </si>
  <si>
    <t>admin group</t>
  </si>
  <si>
    <t>create gant chart</t>
  </si>
  <si>
    <t>project plan introduction</t>
  </si>
  <si>
    <t>project plan overview</t>
  </si>
  <si>
    <t>project plan use-case diagrams</t>
  </si>
  <si>
    <t>project plan User interface</t>
  </si>
  <si>
    <t>keep project plans updated</t>
  </si>
  <si>
    <t>review project plan</t>
  </si>
  <si>
    <t>monitor and review git submissions</t>
  </si>
  <si>
    <t>database implementation</t>
  </si>
  <si>
    <t>database design</t>
  </si>
  <si>
    <t>project plan finalisation</t>
  </si>
  <si>
    <t>project plan proof reading</t>
  </si>
  <si>
    <t>reviewing documents</t>
  </si>
  <si>
    <t>review test spec</t>
  </si>
  <si>
    <t>server/database test document</t>
  </si>
  <si>
    <t>php inteface creation</t>
  </si>
  <si>
    <t>Testing document android</t>
  </si>
  <si>
    <t>document review meetings</t>
  </si>
  <si>
    <t>website desin</t>
  </si>
  <si>
    <t>server php query methods</t>
  </si>
  <si>
    <t>web application test doc</t>
  </si>
  <si>
    <t>web app html/css/github hosting</t>
  </si>
  <si>
    <t>spell cheacking desin documet</t>
  </si>
  <si>
    <t>project plan android ui</t>
  </si>
  <si>
    <t>gihub QA - EXTRA WORK</t>
  </si>
  <si>
    <t>Training Abdullah - EXTRA WORK</t>
  </si>
  <si>
    <t>create timsheet</t>
  </si>
  <si>
    <t>icon</t>
  </si>
  <si>
    <t>card</t>
  </si>
  <si>
    <t>web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</si>
</sst>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/>
    <xf numFmtId="14" fontId="0" fillId="0" borderId="3" xfId="0" applyNumberFormat="1" applyBorder="1"/>
    <xf numFmtId="0" fontId="1" fillId="0" borderId="3" xfId="0" applyFont="1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1" fillId="0" borderId="3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15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solid">
          <fgColor rgb="FFF8F8F8"/>
          <bgColor rgb="FFF8F8F8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DDDDDD"/>
        </right>
        <top/>
        <bottom style="medium">
          <color rgb="FFDDDDDD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0:D22" totalsRowShown="0">
  <autoFilter ref="A10:D22"/>
  <sortState ref="A11:C22">
    <sortCondition ref="A10:A22"/>
  </sortState>
  <tableColumns count="4">
    <tableColumn id="1" name="Member" dataDxfId="14"/>
    <tableColumn id="2" name="Time Spent" dataDxfId="13">
      <calculatedColumnFormula>'Cormac Brady'!$J$6</calculatedColumnFormula>
    </tableColumn>
    <tableColumn id="3" name="Hours left" dataDxfId="12">
      <calculatedColumnFormula>$H$7-Table2[[#This Row],[Time Spent]]</calculatedColumnFormula>
    </tableColumn>
    <tableColumn id="4" name="card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10" name="Table111" displayName="Table111" ref="A1:F29" totalsRowShown="0">
  <autoFilter ref="A1:F29"/>
  <tableColumns count="6">
    <tableColumn id="1" name="Recurring tasks"/>
    <tableColumn id="2" name="Estimated time"/>
    <tableColumn id="3" name="Actual Time"/>
    <tableColumn id="4" name="Individual tasks"/>
    <tableColumn id="6" name="Estimated time2"/>
    <tableColumn id="5" name="Actual Time2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id="12" name="Table11113" displayName="Table11113" ref="A1:F29" totalsRowShown="0">
  <autoFilter ref="A1:F29"/>
  <tableColumns count="6">
    <tableColumn id="1" name="Recurring tasks"/>
    <tableColumn id="2" name="Estimated time"/>
    <tableColumn id="3" name="Actual Time"/>
    <tableColumn id="4" name="Individual tasks"/>
    <tableColumn id="6" name="Estimated time2"/>
    <tableColumn id="5" name="Actual Time2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id="13" name="Table1111314" displayName="Table1111314" ref="A1:F29" totalsRowShown="0">
  <autoFilter ref="A1:F29"/>
  <tableColumns count="6">
    <tableColumn id="1" name="Recurring tasks"/>
    <tableColumn id="2" name="Estimated time"/>
    <tableColumn id="3" name="Actual Time"/>
    <tableColumn id="4" name="Individual tasks"/>
    <tableColumn id="6" name="Estimated time2"/>
    <tableColumn id="5" name="Actual Time2"/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id="14" name="Table111131415" displayName="Table111131415" ref="A1:F29" totalsRowShown="0">
  <autoFilter ref="A1:F29"/>
  <tableColumns count="6">
    <tableColumn id="1" name="Recurring tasks"/>
    <tableColumn id="2" name="Estimated time"/>
    <tableColumn id="3" name="Actual Time"/>
    <tableColumn id="4" name="Individual tasks"/>
    <tableColumn id="6" name="Estimated time2"/>
    <tableColumn id="5" name="Actual Time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29" totalsRowShown="0">
  <autoFilter ref="A1:F29"/>
  <tableColumns count="6">
    <tableColumn id="1" name="Recurring tasks"/>
    <tableColumn id="2" name="Estimated time"/>
    <tableColumn id="3" name="Actual Time"/>
    <tableColumn id="4" name="Individual tasks"/>
    <tableColumn id="6" name="Estimated time2"/>
    <tableColumn id="5" name="Actual Time2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A1:F29" totalsRowShown="0">
  <autoFilter ref="A1:F29"/>
  <tableColumns count="6">
    <tableColumn id="1" name="Recurring tasks"/>
    <tableColumn id="2" name="Estimated time"/>
    <tableColumn id="3" name="Actual Time"/>
    <tableColumn id="4" name="Individual tasks"/>
    <tableColumn id="6" name="Estimated time2"/>
    <tableColumn id="5" name="Actual Time2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1:F29" totalsRowShown="0">
  <autoFilter ref="A1:F29"/>
  <tableColumns count="6">
    <tableColumn id="1" name="Recurring tasks"/>
    <tableColumn id="2" name="Estimated time"/>
    <tableColumn id="3" name="Actual Time"/>
    <tableColumn id="4" name="Individual tasks"/>
    <tableColumn id="6" name="Estimated time2"/>
    <tableColumn id="5" name="Actual Time2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6" name="Table17" displayName="Table17" ref="A1:F29" totalsRowShown="0">
  <autoFilter ref="A1:F29"/>
  <tableColumns count="6">
    <tableColumn id="1" name="Recurring tasks"/>
    <tableColumn id="2" name="Estimated time"/>
    <tableColumn id="3" name="Actual Time"/>
    <tableColumn id="4" name="Individual tasks"/>
    <tableColumn id="6" name="Estimated time2"/>
    <tableColumn id="5" name="Actual Time2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7" name="Table18" displayName="Table18" ref="A1:F29" totalsRowShown="0">
  <autoFilter ref="A1:F29"/>
  <tableColumns count="6">
    <tableColumn id="1" name="Recurring tasks"/>
    <tableColumn id="2" name="Estimated time"/>
    <tableColumn id="3" name="Actual Time"/>
    <tableColumn id="4" name="Individual tasks"/>
    <tableColumn id="6" name="Estimated time2"/>
    <tableColumn id="5" name="Actual Time2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11" name="Table1812" displayName="Table1812" ref="A1:F29" totalsRowShown="0">
  <autoFilter ref="A1:F29"/>
  <tableColumns count="6">
    <tableColumn id="1" name="Recurring tasks"/>
    <tableColumn id="2" name="Estimated time"/>
    <tableColumn id="3" name="Actual Time"/>
    <tableColumn id="4" name="Individual tasks"/>
    <tableColumn id="6" name="Estimated time2"/>
    <tableColumn id="5" name="Actual Time2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8" name="Table19" displayName="Table19" ref="A1:F29" totalsRowShown="0">
  <autoFilter ref="A1:F29"/>
  <tableColumns count="6">
    <tableColumn id="1" name="Recurring tasks"/>
    <tableColumn id="2" name="Estimated time"/>
    <tableColumn id="3" name="Actual Time"/>
    <tableColumn id="4" name="Individual tasks"/>
    <tableColumn id="6" name="Estimated time2"/>
    <tableColumn id="5" name="Actual Time2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9" name="Table110" displayName="Table110" ref="A1:F29" totalsRowShown="0">
  <autoFilter ref="A1:F29"/>
  <tableColumns count="6">
    <tableColumn id="1" name="Recurring tasks"/>
    <tableColumn id="2" name="Estimated time"/>
    <tableColumn id="3" name="Actual Time"/>
    <tableColumn id="4" name="Individual tasks"/>
    <tableColumn id="6" name="Estimated time2"/>
    <tableColumn id="5" name="Actual Time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19" sqref="F19"/>
    </sheetView>
  </sheetViews>
  <sheetFormatPr defaultRowHeight="15" x14ac:dyDescent="0.25"/>
  <cols>
    <col min="1" max="1" width="25.140625" bestFit="1" customWidth="1"/>
    <col min="2" max="2" width="15.5703125" bestFit="1" customWidth="1"/>
    <col min="3" max="3" width="12" bestFit="1" customWidth="1"/>
    <col min="4" max="7" width="10.7109375" bestFit="1" customWidth="1"/>
    <col min="8" max="8" width="11.5703125" bestFit="1" customWidth="1"/>
  </cols>
  <sheetData>
    <row r="1" spans="1:8" x14ac:dyDescent="0.25">
      <c r="A1" s="10" t="s">
        <v>33</v>
      </c>
      <c r="B1" s="9" t="s">
        <v>36</v>
      </c>
      <c r="D1" s="12" t="s">
        <v>25</v>
      </c>
      <c r="E1" s="12"/>
      <c r="F1" s="12" t="s">
        <v>25</v>
      </c>
      <c r="G1" s="12"/>
    </row>
    <row r="2" spans="1:8" x14ac:dyDescent="0.25">
      <c r="A2" s="10" t="s">
        <v>28</v>
      </c>
      <c r="B2" s="9">
        <v>3</v>
      </c>
      <c r="D2" s="5" t="s">
        <v>23</v>
      </c>
      <c r="E2" s="5" t="s">
        <v>24</v>
      </c>
      <c r="F2" s="5" t="s">
        <v>23</v>
      </c>
      <c r="G2" s="5" t="s">
        <v>24</v>
      </c>
    </row>
    <row r="3" spans="1:8" x14ac:dyDescent="0.25">
      <c r="A3" s="10" t="s">
        <v>29</v>
      </c>
      <c r="B3" s="9" t="s">
        <v>3</v>
      </c>
      <c r="D3" s="6">
        <v>41918</v>
      </c>
      <c r="E3" s="6">
        <v>41999</v>
      </c>
      <c r="F3" s="6">
        <v>42016</v>
      </c>
      <c r="G3" s="6">
        <v>42051</v>
      </c>
    </row>
    <row r="4" spans="1:8" x14ac:dyDescent="0.25">
      <c r="D4" s="12" t="s">
        <v>26</v>
      </c>
      <c r="E4" s="12"/>
      <c r="F4" s="12" t="s">
        <v>26</v>
      </c>
      <c r="G4" s="12"/>
      <c r="H4" s="7" t="s">
        <v>27</v>
      </c>
    </row>
    <row r="5" spans="1:8" x14ac:dyDescent="0.25">
      <c r="D5" s="13">
        <f>INT((E3-D3)/7)</f>
        <v>11</v>
      </c>
      <c r="E5" s="13"/>
      <c r="F5" s="13">
        <f>INT((G3-F3)/7)</f>
        <v>5</v>
      </c>
      <c r="G5" s="13"/>
      <c r="H5" s="5">
        <f>(D5+F5)</f>
        <v>16</v>
      </c>
    </row>
    <row r="6" spans="1:8" x14ac:dyDescent="0.25">
      <c r="D6" s="12" t="s">
        <v>31</v>
      </c>
      <c r="E6" s="12"/>
      <c r="F6" s="12" t="s">
        <v>31</v>
      </c>
      <c r="G6" s="12"/>
      <c r="H6" s="10" t="s">
        <v>34</v>
      </c>
    </row>
    <row r="7" spans="1:8" x14ac:dyDescent="0.25">
      <c r="D7" s="13">
        <v>40</v>
      </c>
      <c r="E7" s="13"/>
      <c r="F7" s="13">
        <v>40</v>
      </c>
      <c r="G7" s="13"/>
      <c r="H7" s="10">
        <f>D7+F7</f>
        <v>80</v>
      </c>
    </row>
    <row r="8" spans="1:8" x14ac:dyDescent="0.25">
      <c r="D8" s="12" t="s">
        <v>32</v>
      </c>
      <c r="E8" s="12"/>
      <c r="F8" s="12" t="s">
        <v>32</v>
      </c>
      <c r="G8" s="12"/>
      <c r="H8" s="10" t="s">
        <v>35</v>
      </c>
    </row>
    <row r="9" spans="1:8" x14ac:dyDescent="0.25">
      <c r="D9" s="13">
        <f>INT(D7/D5)</f>
        <v>3</v>
      </c>
      <c r="E9" s="13"/>
      <c r="F9" s="13">
        <f>INT(F7/F5)</f>
        <v>8</v>
      </c>
      <c r="G9" s="13"/>
      <c r="H9" s="5">
        <f>D9+F9</f>
        <v>11</v>
      </c>
    </row>
    <row r="10" spans="1:8" ht="16.5" thickBot="1" x14ac:dyDescent="0.3">
      <c r="A10" s="3" t="s">
        <v>16</v>
      </c>
      <c r="B10" s="4" t="s">
        <v>30</v>
      </c>
      <c r="C10" t="s">
        <v>44</v>
      </c>
      <c r="D10" t="s">
        <v>78</v>
      </c>
    </row>
    <row r="11" spans="1:8" ht="16.5" thickBot="1" x14ac:dyDescent="0.3">
      <c r="A11" s="2" t="s">
        <v>12</v>
      </c>
      <c r="B11">
        <f>'Abdullah Alkhashty'!$J$6</f>
        <v>1</v>
      </c>
      <c r="C11">
        <f>$H$7-Table2[[#This Row],[Time Spent]]</f>
        <v>79</v>
      </c>
      <c r="D11" s="14"/>
    </row>
    <row r="12" spans="1:8" ht="16.5" thickBot="1" x14ac:dyDescent="0.3">
      <c r="A12" s="1" t="s">
        <v>13</v>
      </c>
      <c r="B12">
        <f>'Au, Yee Tim'!$J$6</f>
        <v>11</v>
      </c>
      <c r="C12">
        <f>$H$7-Table2[[#This Row],[Time Spent]]</f>
        <v>69</v>
      </c>
    </row>
    <row r="13" spans="1:8" ht="16.5" thickBot="1" x14ac:dyDescent="0.3">
      <c r="A13" s="1" t="s">
        <v>9</v>
      </c>
      <c r="B13">
        <f>'Calvin Chan'!$J$6</f>
        <v>6.75</v>
      </c>
      <c r="C13">
        <f>$H$7-Table2[[#This Row],[Time Spent]]</f>
        <v>73.25</v>
      </c>
    </row>
    <row r="14" spans="1:8" ht="16.5" thickBot="1" x14ac:dyDescent="0.3">
      <c r="A14" s="2" t="s">
        <v>8</v>
      </c>
      <c r="B14">
        <f>'Cormac Brady'!$J$6</f>
        <v>40.75</v>
      </c>
      <c r="C14">
        <f>$H$7-Table2[[#This Row],[Time Spent]]</f>
        <v>39.25</v>
      </c>
    </row>
    <row r="15" spans="1:8" ht="16.5" thickBot="1" x14ac:dyDescent="0.3">
      <c r="A15" s="1" t="s">
        <v>5</v>
      </c>
      <c r="B15">
        <f>'Henry Hollingsworth'!$J$6</f>
        <v>14</v>
      </c>
      <c r="C15">
        <f>$H$7-Table2[[#This Row],[Time Spent]]</f>
        <v>66</v>
      </c>
    </row>
    <row r="16" spans="1:8" ht="16.5" thickBot="1" x14ac:dyDescent="0.3">
      <c r="A16" s="2" t="s">
        <v>43</v>
      </c>
      <c r="B16">
        <f>'Rhys Howard'!$J$6</f>
        <v>10</v>
      </c>
      <c r="C16">
        <f>$H$7-Table2[[#This Row],[Time Spent]]</f>
        <v>70</v>
      </c>
    </row>
    <row r="17" spans="1:4" ht="16.5" thickBot="1" x14ac:dyDescent="0.3">
      <c r="A17" s="1" t="s">
        <v>11</v>
      </c>
      <c r="B17">
        <f>'James Portch'!$J$6</f>
        <v>1.5</v>
      </c>
      <c r="C17">
        <f>$H$7-Table2[[#This Row],[Time Spent]]</f>
        <v>78.5</v>
      </c>
    </row>
    <row r="18" spans="1:4" ht="16.5" thickBot="1" x14ac:dyDescent="0.3">
      <c r="A18" s="2" t="s">
        <v>10</v>
      </c>
      <c r="B18">
        <f>'Karl Franks'!$J$6</f>
        <v>5.5</v>
      </c>
      <c r="C18">
        <f>$H$7-Table2[[#This Row],[Time Spent]]</f>
        <v>74.5</v>
      </c>
    </row>
    <row r="19" spans="1:4" ht="16.5" thickBot="1" x14ac:dyDescent="0.3">
      <c r="A19" s="2" t="s">
        <v>15</v>
      </c>
      <c r="B19">
        <f>'Kieran Lynch'!$J$6</f>
        <v>3</v>
      </c>
      <c r="C19">
        <f>$H$7-Table2[[#This Row],[Time Spent]]</f>
        <v>77</v>
      </c>
      <c r="D19" s="14"/>
    </row>
    <row r="20" spans="1:4" ht="16.5" thickBot="1" x14ac:dyDescent="0.3">
      <c r="A20" s="2" t="s">
        <v>7</v>
      </c>
      <c r="B20">
        <f>'Melissa Smith'!$J$6</f>
        <v>7</v>
      </c>
      <c r="C20">
        <f>$H$7-Table2[[#This Row],[Time Spent]]</f>
        <v>73</v>
      </c>
    </row>
    <row r="21" spans="1:4" ht="16.5" thickBot="1" x14ac:dyDescent="0.3">
      <c r="A21" s="1" t="s">
        <v>14</v>
      </c>
      <c r="B21">
        <f>'Scott Lockett'!$J$6</f>
        <v>6</v>
      </c>
      <c r="C21">
        <f>$H$7-Table2[[#This Row],[Time Spent]]</f>
        <v>74</v>
      </c>
    </row>
    <row r="22" spans="1:4" ht="15.75" x14ac:dyDescent="0.25">
      <c r="A22" s="11" t="s">
        <v>6</v>
      </c>
      <c r="B22">
        <f>'Zach Yewman'!$J$6</f>
        <v>13</v>
      </c>
      <c r="C22">
        <f>$H$7-Table2[[#This Row],[Time Spent]]</f>
        <v>67</v>
      </c>
    </row>
  </sheetData>
  <mergeCells count="14">
    <mergeCell ref="D9:E9"/>
    <mergeCell ref="F9:G9"/>
    <mergeCell ref="D6:E6"/>
    <mergeCell ref="F6:G6"/>
    <mergeCell ref="D7:E7"/>
    <mergeCell ref="F7:G7"/>
    <mergeCell ref="D8:E8"/>
    <mergeCell ref="F8:G8"/>
    <mergeCell ref="D1:E1"/>
    <mergeCell ref="D4:E4"/>
    <mergeCell ref="D5:E5"/>
    <mergeCell ref="F1:G1"/>
    <mergeCell ref="F4:G4"/>
    <mergeCell ref="F5:G5"/>
  </mergeCells>
  <conditionalFormatting sqref="C11:C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B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D7" sqref="D7"/>
    </sheetView>
  </sheetViews>
  <sheetFormatPr defaultRowHeight="15" x14ac:dyDescent="0.25"/>
  <cols>
    <col min="1" max="1" width="32.85546875" bestFit="1" customWidth="1"/>
    <col min="2" max="2" width="16.5703125" customWidth="1"/>
    <col min="3" max="3" width="13.5703125" customWidth="1"/>
    <col min="4" max="4" width="30.7109375" bestFit="1" customWidth="1"/>
    <col min="5" max="5" width="17.85546875" bestFit="1" customWidth="1"/>
    <col min="6" max="6" width="17.5703125" customWidth="1"/>
    <col min="9" max="9" width="19.5703125" bestFit="1" customWidth="1"/>
    <col min="10" max="10" width="13.140625" bestFit="1" customWidth="1"/>
    <col min="12" max="12" width="19.5703125" bestFit="1" customWidth="1"/>
    <col min="13" max="13" width="10.7109375" bestFit="1" customWidth="1"/>
  </cols>
  <sheetData>
    <row r="1" spans="1:13" x14ac:dyDescent="0.25">
      <c r="A1" t="s">
        <v>20</v>
      </c>
      <c r="B1" t="s">
        <v>17</v>
      </c>
      <c r="C1" t="s">
        <v>18</v>
      </c>
      <c r="D1" t="s">
        <v>19</v>
      </c>
      <c r="E1" t="s">
        <v>22</v>
      </c>
      <c r="F1" t="s">
        <v>39</v>
      </c>
      <c r="I1" s="5" t="s">
        <v>21</v>
      </c>
      <c r="J1" s="5" t="s">
        <v>15</v>
      </c>
    </row>
    <row r="2" spans="1:13" x14ac:dyDescent="0.25">
      <c r="D2" t="s">
        <v>70</v>
      </c>
      <c r="E2">
        <v>1</v>
      </c>
      <c r="F2">
        <v>1</v>
      </c>
    </row>
    <row r="3" spans="1:13" x14ac:dyDescent="0.25">
      <c r="D3" t="s">
        <v>71</v>
      </c>
      <c r="E3">
        <v>2</v>
      </c>
      <c r="F3">
        <v>2</v>
      </c>
      <c r="I3" s="5" t="s">
        <v>38</v>
      </c>
      <c r="J3" s="5">
        <f>SUM(Table111[Actual Time2])</f>
        <v>3</v>
      </c>
      <c r="L3" s="5" t="s">
        <v>37</v>
      </c>
      <c r="M3" s="5">
        <f>SUM(Table111[Actual Time])</f>
        <v>0</v>
      </c>
    </row>
    <row r="4" spans="1:13" x14ac:dyDescent="0.25">
      <c r="L4" s="5" t="s">
        <v>40</v>
      </c>
      <c r="M4" s="5">
        <f>M3*Task_Table!H5</f>
        <v>0</v>
      </c>
    </row>
    <row r="6" spans="1:13" x14ac:dyDescent="0.25">
      <c r="I6" s="5" t="s">
        <v>41</v>
      </c>
      <c r="J6" s="5">
        <f>SUM(J3,M4)</f>
        <v>3</v>
      </c>
    </row>
  </sheetData>
  <conditionalFormatting sqref="F2:F29 C2:C29">
    <cfRule type="expression" dxfId="3" priority="1">
      <formula>AND(ISBLANK(C2), NOT(ISBLANK(A2)))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H12" sqref="H12"/>
    </sheetView>
  </sheetViews>
  <sheetFormatPr defaultRowHeight="15" x14ac:dyDescent="0.25"/>
  <cols>
    <col min="1" max="1" width="32.85546875" bestFit="1" customWidth="1"/>
    <col min="2" max="2" width="16.5703125" customWidth="1"/>
    <col min="3" max="3" width="13.5703125" customWidth="1"/>
    <col min="4" max="4" width="24.42578125" bestFit="1" customWidth="1"/>
    <col min="5" max="5" width="17.85546875" bestFit="1" customWidth="1"/>
    <col min="6" max="6" width="17.5703125" customWidth="1"/>
    <col min="9" max="9" width="19.5703125" bestFit="1" customWidth="1"/>
    <col min="10" max="10" width="13.140625" bestFit="1" customWidth="1"/>
    <col min="12" max="12" width="19.5703125" bestFit="1" customWidth="1"/>
    <col min="13" max="13" width="10.7109375" bestFit="1" customWidth="1"/>
  </cols>
  <sheetData>
    <row r="1" spans="1:13" x14ac:dyDescent="0.25">
      <c r="A1" t="s">
        <v>20</v>
      </c>
      <c r="B1" t="s">
        <v>17</v>
      </c>
      <c r="C1" t="s">
        <v>18</v>
      </c>
      <c r="D1" t="s">
        <v>19</v>
      </c>
      <c r="E1" t="s">
        <v>22</v>
      </c>
      <c r="F1" t="s">
        <v>39</v>
      </c>
      <c r="I1" s="5" t="s">
        <v>21</v>
      </c>
      <c r="J1" s="5" t="s">
        <v>7</v>
      </c>
    </row>
    <row r="2" spans="1:13" x14ac:dyDescent="0.25">
      <c r="A2" t="s">
        <v>49</v>
      </c>
      <c r="B2">
        <v>0.5</v>
      </c>
      <c r="C2">
        <v>0.25</v>
      </c>
      <c r="D2" t="s">
        <v>48</v>
      </c>
      <c r="E2">
        <v>1</v>
      </c>
      <c r="F2">
        <v>1</v>
      </c>
    </row>
    <row r="3" spans="1:13" x14ac:dyDescent="0.25">
      <c r="D3" t="s">
        <v>47</v>
      </c>
      <c r="E3">
        <v>1</v>
      </c>
      <c r="F3">
        <v>1</v>
      </c>
      <c r="I3" s="5" t="s">
        <v>38</v>
      </c>
      <c r="J3" s="5">
        <f>SUM(Table11113[Actual Time2])</f>
        <v>3</v>
      </c>
      <c r="L3" s="5" t="s">
        <v>37</v>
      </c>
      <c r="M3" s="5">
        <f>SUM(Table11113[Actual Time])</f>
        <v>0.25</v>
      </c>
    </row>
    <row r="4" spans="1:13" x14ac:dyDescent="0.25">
      <c r="D4" t="s">
        <v>67</v>
      </c>
      <c r="E4">
        <v>2</v>
      </c>
      <c r="F4">
        <v>1</v>
      </c>
      <c r="L4" s="5" t="s">
        <v>40</v>
      </c>
      <c r="M4" s="5">
        <f>M3*Task_Table!H5</f>
        <v>4</v>
      </c>
    </row>
    <row r="6" spans="1:13" x14ac:dyDescent="0.25">
      <c r="I6" s="5" t="s">
        <v>41</v>
      </c>
      <c r="J6" s="5">
        <f>SUM(J3,M4)</f>
        <v>7</v>
      </c>
    </row>
  </sheetData>
  <conditionalFormatting sqref="F2:F29 C2:C29">
    <cfRule type="expression" dxfId="2" priority="1">
      <formula>AND(ISBLANK(C2), NOT(ISBLANK(A2)))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F6" sqref="F6"/>
    </sheetView>
  </sheetViews>
  <sheetFormatPr defaultRowHeight="15" x14ac:dyDescent="0.25"/>
  <cols>
    <col min="1" max="1" width="32.85546875" bestFit="1" customWidth="1"/>
    <col min="2" max="2" width="16.5703125" customWidth="1"/>
    <col min="3" max="3" width="13.5703125" customWidth="1"/>
    <col min="4" max="4" width="24.7109375" bestFit="1" customWidth="1"/>
    <col min="5" max="5" width="17.85546875" bestFit="1" customWidth="1"/>
    <col min="6" max="6" width="17.5703125" customWidth="1"/>
    <col min="9" max="9" width="19.5703125" bestFit="1" customWidth="1"/>
    <col min="10" max="10" width="13.140625" bestFit="1" customWidth="1"/>
    <col min="12" max="12" width="19.5703125" bestFit="1" customWidth="1"/>
    <col min="13" max="13" width="10.7109375" bestFit="1" customWidth="1"/>
  </cols>
  <sheetData>
    <row r="1" spans="1:13" x14ac:dyDescent="0.25">
      <c r="A1" t="s">
        <v>20</v>
      </c>
      <c r="B1" t="s">
        <v>17</v>
      </c>
      <c r="C1" t="s">
        <v>18</v>
      </c>
      <c r="D1" t="s">
        <v>19</v>
      </c>
      <c r="E1" t="s">
        <v>22</v>
      </c>
      <c r="F1" t="s">
        <v>39</v>
      </c>
      <c r="I1" s="5" t="s">
        <v>21</v>
      </c>
      <c r="J1" s="5" t="s">
        <v>14</v>
      </c>
    </row>
    <row r="2" spans="1:13" x14ac:dyDescent="0.25">
      <c r="D2" t="s">
        <v>1</v>
      </c>
      <c r="E2">
        <v>1</v>
      </c>
      <c r="F2">
        <v>1</v>
      </c>
    </row>
    <row r="3" spans="1:13" x14ac:dyDescent="0.25">
      <c r="D3" t="s">
        <v>68</v>
      </c>
      <c r="E3">
        <v>2</v>
      </c>
      <c r="F3">
        <v>5</v>
      </c>
      <c r="I3" s="5" t="s">
        <v>38</v>
      </c>
      <c r="J3" s="5">
        <f>SUM(Table1111314[Actual Time2])</f>
        <v>6</v>
      </c>
      <c r="L3" s="5" t="s">
        <v>37</v>
      </c>
      <c r="M3" s="5">
        <f>SUM(Table1111314[Actual Time])</f>
        <v>0</v>
      </c>
    </row>
    <row r="4" spans="1:13" x14ac:dyDescent="0.25">
      <c r="D4" t="s">
        <v>69</v>
      </c>
      <c r="E4">
        <v>1</v>
      </c>
      <c r="L4" s="5" t="s">
        <v>40</v>
      </c>
      <c r="M4" s="5">
        <f>M3*Task_Table!H5</f>
        <v>0</v>
      </c>
    </row>
    <row r="6" spans="1:13" x14ac:dyDescent="0.25">
      <c r="I6" s="5" t="s">
        <v>41</v>
      </c>
      <c r="J6" s="5">
        <f>SUM(J3,M4)</f>
        <v>6</v>
      </c>
    </row>
  </sheetData>
  <conditionalFormatting sqref="F2:F29 C2:C29">
    <cfRule type="expression" dxfId="1" priority="1">
      <formula>AND(ISBLANK(C2), NOT(ISBLANK(A2)))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H13" sqref="H13"/>
    </sheetView>
  </sheetViews>
  <sheetFormatPr defaultRowHeight="15" x14ac:dyDescent="0.25"/>
  <cols>
    <col min="1" max="1" width="32.85546875" bestFit="1" customWidth="1"/>
    <col min="2" max="2" width="16.5703125" customWidth="1"/>
    <col min="3" max="3" width="13.5703125" customWidth="1"/>
    <col min="4" max="4" width="26.28515625" bestFit="1" customWidth="1"/>
    <col min="5" max="5" width="17.85546875" bestFit="1" customWidth="1"/>
    <col min="6" max="6" width="17.5703125" customWidth="1"/>
    <col min="9" max="9" width="19.5703125" bestFit="1" customWidth="1"/>
    <col min="10" max="10" width="13.140625" bestFit="1" customWidth="1"/>
    <col min="12" max="12" width="19.5703125" bestFit="1" customWidth="1"/>
    <col min="13" max="13" width="10.7109375" bestFit="1" customWidth="1"/>
  </cols>
  <sheetData>
    <row r="1" spans="1:13" x14ac:dyDescent="0.25">
      <c r="A1" t="s">
        <v>20</v>
      </c>
      <c r="B1" t="s">
        <v>17</v>
      </c>
      <c r="C1" t="s">
        <v>18</v>
      </c>
      <c r="D1" t="s">
        <v>19</v>
      </c>
      <c r="E1" t="s">
        <v>22</v>
      </c>
      <c r="F1" t="s">
        <v>39</v>
      </c>
      <c r="I1" s="5" t="s">
        <v>21</v>
      </c>
      <c r="J1" s="5" t="s">
        <v>6</v>
      </c>
    </row>
    <row r="2" spans="1:13" x14ac:dyDescent="0.25">
      <c r="D2" t="s">
        <v>73</v>
      </c>
      <c r="E2">
        <v>2</v>
      </c>
      <c r="F2">
        <v>4</v>
      </c>
    </row>
    <row r="3" spans="1:13" x14ac:dyDescent="0.25">
      <c r="D3" t="s">
        <v>45</v>
      </c>
      <c r="E3">
        <v>10</v>
      </c>
      <c r="F3">
        <v>5</v>
      </c>
      <c r="I3" s="5" t="s">
        <v>38</v>
      </c>
      <c r="J3" s="5">
        <f>SUM(Table111131415[Actual Time2])</f>
        <v>13</v>
      </c>
      <c r="L3" s="5" t="s">
        <v>37</v>
      </c>
      <c r="M3" s="5">
        <f>SUM(Table111131415[Actual Time])</f>
        <v>0</v>
      </c>
    </row>
    <row r="4" spans="1:13" x14ac:dyDescent="0.25">
      <c r="D4" t="s">
        <v>79</v>
      </c>
      <c r="E4">
        <v>2</v>
      </c>
      <c r="F4">
        <v>4</v>
      </c>
      <c r="L4" s="5" t="s">
        <v>40</v>
      </c>
      <c r="M4" s="5">
        <f>M3*Task_Table!H5</f>
        <v>0</v>
      </c>
    </row>
    <row r="6" spans="1:13" x14ac:dyDescent="0.25">
      <c r="I6" s="5" t="s">
        <v>41</v>
      </c>
      <c r="J6" s="5">
        <f>SUM(J3,M4)</f>
        <v>13</v>
      </c>
    </row>
  </sheetData>
  <conditionalFormatting sqref="C2:C29 F3:F29">
    <cfRule type="expression" dxfId="0" priority="1">
      <formula>AND(ISBLANK(C2), NOT(ISBLANK(A2)))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H11" sqref="H11:H12"/>
    </sheetView>
  </sheetViews>
  <sheetFormatPr defaultRowHeight="15" x14ac:dyDescent="0.25"/>
  <cols>
    <col min="1" max="1" width="32.85546875" bestFit="1" customWidth="1"/>
    <col min="2" max="2" width="16.5703125" customWidth="1"/>
    <col min="3" max="3" width="13.5703125" customWidth="1"/>
    <col min="4" max="4" width="32.85546875" bestFit="1" customWidth="1"/>
    <col min="5" max="5" width="17.85546875" bestFit="1" customWidth="1"/>
    <col min="6" max="6" width="17.5703125" customWidth="1"/>
    <col min="9" max="9" width="19.5703125" bestFit="1" customWidth="1"/>
    <col min="10" max="10" width="13.140625" bestFit="1" customWidth="1"/>
    <col min="12" max="12" width="19.5703125" bestFit="1" customWidth="1"/>
    <col min="13" max="13" width="10.7109375" bestFit="1" customWidth="1"/>
  </cols>
  <sheetData>
    <row r="1" spans="1:13" x14ac:dyDescent="0.25">
      <c r="A1" t="s">
        <v>20</v>
      </c>
      <c r="B1" t="s">
        <v>17</v>
      </c>
      <c r="C1" t="s">
        <v>18</v>
      </c>
      <c r="D1" t="s">
        <v>19</v>
      </c>
      <c r="E1" t="s">
        <v>22</v>
      </c>
      <c r="F1" t="s">
        <v>39</v>
      </c>
      <c r="I1" s="5" t="s">
        <v>21</v>
      </c>
      <c r="J1" s="5" t="s">
        <v>8</v>
      </c>
    </row>
    <row r="2" spans="1:13" x14ac:dyDescent="0.25">
      <c r="A2" t="s">
        <v>42</v>
      </c>
      <c r="B2">
        <v>1</v>
      </c>
      <c r="C2">
        <v>1</v>
      </c>
      <c r="D2" t="s">
        <v>2</v>
      </c>
      <c r="E2">
        <v>1</v>
      </c>
      <c r="F2">
        <v>2</v>
      </c>
    </row>
    <row r="3" spans="1:13" x14ac:dyDescent="0.25">
      <c r="A3" t="s">
        <v>55</v>
      </c>
      <c r="B3">
        <v>0.5</v>
      </c>
      <c r="C3">
        <v>0.5</v>
      </c>
      <c r="D3" t="s">
        <v>56</v>
      </c>
      <c r="E3" t="s">
        <v>4</v>
      </c>
      <c r="F3">
        <v>1.5</v>
      </c>
      <c r="I3" s="5" t="s">
        <v>38</v>
      </c>
      <c r="J3" s="5">
        <f>SUM(Table1[Actual Time2])</f>
        <v>16.75</v>
      </c>
      <c r="L3" s="5" t="s">
        <v>37</v>
      </c>
      <c r="M3" s="5">
        <f>SUM(Table1[Actual Time])</f>
        <v>1.5</v>
      </c>
    </row>
    <row r="4" spans="1:13" x14ac:dyDescent="0.25">
      <c r="D4" t="s">
        <v>76</v>
      </c>
      <c r="E4">
        <v>1</v>
      </c>
      <c r="F4">
        <v>2</v>
      </c>
      <c r="L4" s="5" t="s">
        <v>40</v>
      </c>
      <c r="M4" s="5">
        <f>M3*Task_Table!H5</f>
        <v>24</v>
      </c>
    </row>
    <row r="5" spans="1:13" x14ac:dyDescent="0.25">
      <c r="D5" t="s">
        <v>57</v>
      </c>
      <c r="E5">
        <v>1</v>
      </c>
      <c r="F5">
        <v>4</v>
      </c>
    </row>
    <row r="6" spans="1:13" x14ac:dyDescent="0.25">
      <c r="D6" t="s">
        <v>50</v>
      </c>
      <c r="E6">
        <v>1</v>
      </c>
      <c r="F6">
        <v>1</v>
      </c>
      <c r="I6" s="5" t="s">
        <v>41</v>
      </c>
      <c r="J6" s="5">
        <f>SUM(J3,M4)</f>
        <v>40.75</v>
      </c>
    </row>
    <row r="7" spans="1:13" x14ac:dyDescent="0.25">
      <c r="D7" t="s">
        <v>59</v>
      </c>
      <c r="E7">
        <v>1</v>
      </c>
      <c r="F7">
        <v>0.25</v>
      </c>
    </row>
    <row r="8" spans="1:13" x14ac:dyDescent="0.25">
      <c r="D8" t="s">
        <v>58</v>
      </c>
      <c r="E8">
        <v>1</v>
      </c>
      <c r="F8">
        <v>2</v>
      </c>
    </row>
    <row r="9" spans="1:13" x14ac:dyDescent="0.25">
      <c r="D9" t="s">
        <v>67</v>
      </c>
      <c r="E9">
        <v>1</v>
      </c>
      <c r="F9">
        <v>1</v>
      </c>
    </row>
    <row r="10" spans="1:13" x14ac:dyDescent="0.25">
      <c r="D10" t="s">
        <v>79</v>
      </c>
      <c r="E10">
        <v>0</v>
      </c>
      <c r="F10">
        <v>3</v>
      </c>
    </row>
  </sheetData>
  <conditionalFormatting sqref="C2:C29 F2:F6 F8:F29">
    <cfRule type="expression" dxfId="11" priority="1">
      <formula>AND(ISBLANK(C2), NOT(ISBLANK(A2)))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E8" sqref="E8"/>
    </sheetView>
  </sheetViews>
  <sheetFormatPr defaultRowHeight="15" x14ac:dyDescent="0.25"/>
  <cols>
    <col min="1" max="1" width="32.85546875" bestFit="1" customWidth="1"/>
    <col min="2" max="2" width="16.5703125" customWidth="1"/>
    <col min="3" max="3" width="13.5703125" customWidth="1"/>
    <col min="4" max="4" width="24.42578125" bestFit="1" customWidth="1"/>
    <col min="5" max="5" width="17.85546875" bestFit="1" customWidth="1"/>
    <col min="6" max="6" width="17.5703125" customWidth="1"/>
    <col min="9" max="9" width="19.5703125" bestFit="1" customWidth="1"/>
    <col min="10" max="10" width="20.42578125" customWidth="1"/>
    <col min="12" max="12" width="19.5703125" bestFit="1" customWidth="1"/>
    <col min="13" max="13" width="10.7109375" bestFit="1" customWidth="1"/>
  </cols>
  <sheetData>
    <row r="1" spans="1:13" x14ac:dyDescent="0.25">
      <c r="A1" t="s">
        <v>20</v>
      </c>
      <c r="B1" t="s">
        <v>17</v>
      </c>
      <c r="C1" t="s">
        <v>18</v>
      </c>
      <c r="D1" t="s">
        <v>19</v>
      </c>
      <c r="E1" t="s">
        <v>22</v>
      </c>
      <c r="F1" t="s">
        <v>39</v>
      </c>
      <c r="I1" s="5" t="s">
        <v>21</v>
      </c>
      <c r="J1" s="5" t="s">
        <v>12</v>
      </c>
    </row>
    <row r="2" spans="1:13" x14ac:dyDescent="0.25">
      <c r="D2" t="s">
        <v>61</v>
      </c>
      <c r="E2">
        <v>0.3</v>
      </c>
      <c r="F2">
        <v>1</v>
      </c>
    </row>
    <row r="3" spans="1:13" x14ac:dyDescent="0.25">
      <c r="I3" s="5" t="s">
        <v>38</v>
      </c>
      <c r="J3" s="5">
        <f>SUM(Table15[Actual Time2])</f>
        <v>1</v>
      </c>
      <c r="K3" s="8"/>
      <c r="L3" s="5" t="s">
        <v>37</v>
      </c>
      <c r="M3" s="5">
        <f>SUM(Table15[Actual Time])</f>
        <v>0</v>
      </c>
    </row>
    <row r="4" spans="1:13" x14ac:dyDescent="0.25">
      <c r="L4" s="5" t="s">
        <v>40</v>
      </c>
      <c r="M4" s="5">
        <f>M3*Task_Table!H5</f>
        <v>0</v>
      </c>
    </row>
    <row r="6" spans="1:13" x14ac:dyDescent="0.25">
      <c r="I6" s="5" t="s">
        <v>41</v>
      </c>
      <c r="J6" s="5">
        <f>SUM(J3,M4)</f>
        <v>1</v>
      </c>
    </row>
  </sheetData>
  <conditionalFormatting sqref="F2:F29 C2:C29">
    <cfRule type="expression" dxfId="10" priority="1">
      <formula>AND(ISBLANK(C2), NOT(ISBLANK(A2)))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E12" sqref="E12"/>
    </sheetView>
  </sheetViews>
  <sheetFormatPr defaultRowHeight="15" x14ac:dyDescent="0.25"/>
  <cols>
    <col min="1" max="1" width="32.85546875" bestFit="1" customWidth="1"/>
    <col min="2" max="2" width="16.5703125" customWidth="1"/>
    <col min="3" max="3" width="13.5703125" customWidth="1"/>
    <col min="4" max="4" width="30.42578125" bestFit="1" customWidth="1"/>
    <col min="5" max="5" width="17.85546875" bestFit="1" customWidth="1"/>
    <col min="6" max="6" width="17.5703125" customWidth="1"/>
    <col min="9" max="9" width="19.5703125" bestFit="1" customWidth="1"/>
    <col min="10" max="10" width="13.140625" bestFit="1" customWidth="1"/>
    <col min="12" max="12" width="19.5703125" bestFit="1" customWidth="1"/>
    <col min="13" max="13" width="10.7109375" bestFit="1" customWidth="1"/>
  </cols>
  <sheetData>
    <row r="1" spans="1:13" x14ac:dyDescent="0.25">
      <c r="A1" t="s">
        <v>20</v>
      </c>
      <c r="B1" t="s">
        <v>17</v>
      </c>
      <c r="C1" t="s">
        <v>18</v>
      </c>
      <c r="D1" t="s">
        <v>19</v>
      </c>
      <c r="E1" t="s">
        <v>22</v>
      </c>
      <c r="F1" t="s">
        <v>39</v>
      </c>
      <c r="I1" s="5" t="s">
        <v>21</v>
      </c>
      <c r="J1" s="5" t="s">
        <v>13</v>
      </c>
    </row>
    <row r="2" spans="1:13" x14ac:dyDescent="0.25">
      <c r="D2" t="s">
        <v>53</v>
      </c>
      <c r="E2">
        <v>1</v>
      </c>
      <c r="F2">
        <v>2</v>
      </c>
    </row>
    <row r="3" spans="1:13" x14ac:dyDescent="0.25">
      <c r="D3" t="s">
        <v>60</v>
      </c>
      <c r="E3">
        <v>1</v>
      </c>
      <c r="F3">
        <v>3</v>
      </c>
      <c r="I3" s="5" t="s">
        <v>38</v>
      </c>
      <c r="J3" s="5">
        <f>SUM(Table16[Actual Time2])</f>
        <v>11</v>
      </c>
      <c r="L3" s="5" t="s">
        <v>37</v>
      </c>
      <c r="M3" s="5">
        <f>SUM(Table16[Actual Time])</f>
        <v>0</v>
      </c>
    </row>
    <row r="4" spans="1:13" x14ac:dyDescent="0.25">
      <c r="D4" t="s">
        <v>75</v>
      </c>
      <c r="E4">
        <v>0</v>
      </c>
      <c r="F4">
        <v>3</v>
      </c>
      <c r="L4" s="5" t="s">
        <v>40</v>
      </c>
      <c r="M4" s="5">
        <f>M3*Task_Table!H5</f>
        <v>0</v>
      </c>
    </row>
    <row r="5" spans="1:13" x14ac:dyDescent="0.25">
      <c r="D5" t="s">
        <v>74</v>
      </c>
      <c r="E5">
        <v>0</v>
      </c>
      <c r="F5">
        <v>3</v>
      </c>
    </row>
    <row r="6" spans="1:13" x14ac:dyDescent="0.25">
      <c r="I6" s="5" t="s">
        <v>41</v>
      </c>
      <c r="J6" s="5">
        <f>SUM(J3,M4)</f>
        <v>11</v>
      </c>
    </row>
  </sheetData>
  <conditionalFormatting sqref="F2:F29 C2:C29">
    <cfRule type="expression" dxfId="9" priority="1">
      <formula>AND(ISBLANK(C2), NOT(ISBLANK(A2)))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D2" sqref="D2:F5"/>
    </sheetView>
  </sheetViews>
  <sheetFormatPr defaultRowHeight="15" x14ac:dyDescent="0.25"/>
  <cols>
    <col min="1" max="1" width="32.85546875" bestFit="1" customWidth="1"/>
    <col min="2" max="2" width="16.5703125" customWidth="1"/>
    <col min="3" max="3" width="13.5703125" customWidth="1"/>
    <col min="4" max="4" width="23.42578125" bestFit="1" customWidth="1"/>
    <col min="5" max="5" width="17.85546875" bestFit="1" customWidth="1"/>
    <col min="6" max="6" width="17.5703125" customWidth="1"/>
    <col min="9" max="9" width="19.5703125" bestFit="1" customWidth="1"/>
    <col min="10" max="10" width="13.140625" bestFit="1" customWidth="1"/>
    <col min="12" max="12" width="19.5703125" bestFit="1" customWidth="1"/>
    <col min="13" max="13" width="10.7109375" bestFit="1" customWidth="1"/>
  </cols>
  <sheetData>
    <row r="1" spans="1:13" x14ac:dyDescent="0.25">
      <c r="A1" t="s">
        <v>20</v>
      </c>
      <c r="B1" t="s">
        <v>17</v>
      </c>
      <c r="C1" t="s">
        <v>18</v>
      </c>
      <c r="D1" t="s">
        <v>19</v>
      </c>
      <c r="E1" t="s">
        <v>22</v>
      </c>
      <c r="F1" t="s">
        <v>39</v>
      </c>
      <c r="I1" s="5" t="s">
        <v>21</v>
      </c>
      <c r="J1" s="5" t="s">
        <v>9</v>
      </c>
    </row>
    <row r="2" spans="1:13" x14ac:dyDescent="0.25">
      <c r="D2" t="s">
        <v>51</v>
      </c>
      <c r="E2">
        <v>0.5</v>
      </c>
      <c r="F2">
        <v>2</v>
      </c>
    </row>
    <row r="3" spans="1:13" x14ac:dyDescent="0.25">
      <c r="D3" t="s">
        <v>62</v>
      </c>
      <c r="E3">
        <v>2</v>
      </c>
      <c r="F3">
        <v>2</v>
      </c>
      <c r="I3" s="5" t="s">
        <v>38</v>
      </c>
      <c r="J3" s="5">
        <f>SUM(Table17[Actual Time2])</f>
        <v>6.75</v>
      </c>
      <c r="L3" s="5" t="s">
        <v>37</v>
      </c>
      <c r="M3" s="5">
        <f>SUM(Table17[Actual Time])</f>
        <v>0</v>
      </c>
    </row>
    <row r="4" spans="1:13" x14ac:dyDescent="0.25">
      <c r="D4" t="s">
        <v>63</v>
      </c>
      <c r="E4">
        <v>2</v>
      </c>
      <c r="F4">
        <v>2</v>
      </c>
      <c r="L4" s="5" t="s">
        <v>40</v>
      </c>
      <c r="M4" s="5">
        <f>M3*Task_Table!H5</f>
        <v>0</v>
      </c>
    </row>
    <row r="5" spans="1:13" x14ac:dyDescent="0.25">
      <c r="D5" t="s">
        <v>77</v>
      </c>
      <c r="E5">
        <v>1</v>
      </c>
      <c r="F5">
        <v>0.75</v>
      </c>
    </row>
    <row r="6" spans="1:13" x14ac:dyDescent="0.25">
      <c r="I6" s="5" t="s">
        <v>41</v>
      </c>
      <c r="J6" s="5">
        <f>SUM(J3,M4)</f>
        <v>6.75</v>
      </c>
    </row>
  </sheetData>
  <conditionalFormatting sqref="F2:F29 C2:C29">
    <cfRule type="expression" dxfId="8" priority="1">
      <formula>AND(ISBLANK(C2), NOT(ISBLANK(A2)))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B33" sqref="B33"/>
    </sheetView>
  </sheetViews>
  <sheetFormatPr defaultRowHeight="15" x14ac:dyDescent="0.25"/>
  <cols>
    <col min="1" max="1" width="32.85546875" bestFit="1" customWidth="1"/>
    <col min="2" max="2" width="16.5703125" customWidth="1"/>
    <col min="3" max="3" width="13.5703125" customWidth="1"/>
    <col min="4" max="4" width="24.42578125" bestFit="1" customWidth="1"/>
    <col min="5" max="5" width="17.85546875" bestFit="1" customWidth="1"/>
    <col min="6" max="6" width="17.5703125" customWidth="1"/>
    <col min="9" max="9" width="19.5703125" bestFit="1" customWidth="1"/>
    <col min="10" max="10" width="19.42578125" bestFit="1" customWidth="1"/>
    <col min="12" max="12" width="19.5703125" bestFit="1" customWidth="1"/>
    <col min="13" max="13" width="10.7109375" bestFit="1" customWidth="1"/>
  </cols>
  <sheetData>
    <row r="1" spans="1:13" x14ac:dyDescent="0.25">
      <c r="A1" t="s">
        <v>20</v>
      </c>
      <c r="B1" t="s">
        <v>17</v>
      </c>
      <c r="C1" t="s">
        <v>18</v>
      </c>
      <c r="D1" t="s">
        <v>19</v>
      </c>
      <c r="E1" t="s">
        <v>22</v>
      </c>
      <c r="F1" t="s">
        <v>39</v>
      </c>
      <c r="I1" s="5" t="s">
        <v>21</v>
      </c>
      <c r="J1" s="5" t="s">
        <v>5</v>
      </c>
    </row>
    <row r="2" spans="1:13" x14ac:dyDescent="0.25">
      <c r="D2" t="s">
        <v>54</v>
      </c>
      <c r="E2">
        <v>1</v>
      </c>
      <c r="F2">
        <v>2</v>
      </c>
    </row>
    <row r="3" spans="1:13" x14ac:dyDescent="0.25">
      <c r="D3" t="s">
        <v>66</v>
      </c>
      <c r="E3">
        <v>1</v>
      </c>
      <c r="F3">
        <v>1</v>
      </c>
      <c r="I3" s="5" t="s">
        <v>38</v>
      </c>
      <c r="J3" s="5">
        <f>SUM(Table18[Actual Time2])</f>
        <v>14</v>
      </c>
      <c r="L3" s="5" t="s">
        <v>37</v>
      </c>
      <c r="M3" s="5">
        <f>SUM(Table18[Actual Time])</f>
        <v>0</v>
      </c>
    </row>
    <row r="4" spans="1:13" x14ac:dyDescent="0.25">
      <c r="D4" t="s">
        <v>46</v>
      </c>
      <c r="E4">
        <v>10</v>
      </c>
      <c r="F4">
        <v>9</v>
      </c>
      <c r="L4" s="5" t="s">
        <v>40</v>
      </c>
      <c r="M4" s="5">
        <f>M3*Task_Table!H5</f>
        <v>0</v>
      </c>
    </row>
    <row r="5" spans="1:13" x14ac:dyDescent="0.25">
      <c r="D5" t="s">
        <v>67</v>
      </c>
      <c r="E5">
        <v>3</v>
      </c>
      <c r="F5">
        <v>2</v>
      </c>
    </row>
    <row r="6" spans="1:13" x14ac:dyDescent="0.25">
      <c r="I6" s="5" t="s">
        <v>41</v>
      </c>
      <c r="J6" s="5">
        <f>SUM(J3,M4)</f>
        <v>14</v>
      </c>
    </row>
  </sheetData>
  <conditionalFormatting sqref="F2:F29 C2:C29">
    <cfRule type="expression" dxfId="7" priority="1">
      <formula>AND(ISBLANK(C2), NOT(ISBLANK(A2)))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H14" sqref="H14:H15"/>
    </sheetView>
  </sheetViews>
  <sheetFormatPr defaultRowHeight="15" x14ac:dyDescent="0.25"/>
  <cols>
    <col min="1" max="1" width="32.85546875" bestFit="1" customWidth="1"/>
    <col min="2" max="2" width="16.5703125" customWidth="1"/>
    <col min="3" max="3" width="13.5703125" customWidth="1"/>
    <col min="4" max="4" width="25.85546875" bestFit="1" customWidth="1"/>
    <col min="5" max="5" width="17.85546875" bestFit="1" customWidth="1"/>
    <col min="6" max="6" width="17.5703125" customWidth="1"/>
    <col min="9" max="9" width="19.5703125" bestFit="1" customWidth="1"/>
    <col min="10" max="10" width="19.42578125" bestFit="1" customWidth="1"/>
    <col min="12" max="12" width="19.5703125" bestFit="1" customWidth="1"/>
    <col min="13" max="13" width="10.7109375" bestFit="1" customWidth="1"/>
  </cols>
  <sheetData>
    <row r="1" spans="1:13" x14ac:dyDescent="0.25">
      <c r="A1" t="s">
        <v>20</v>
      </c>
      <c r="B1" t="s">
        <v>17</v>
      </c>
      <c r="C1" t="s">
        <v>18</v>
      </c>
      <c r="D1" t="s">
        <v>19</v>
      </c>
      <c r="E1" t="s">
        <v>22</v>
      </c>
      <c r="F1" t="s">
        <v>39</v>
      </c>
      <c r="I1" s="5" t="s">
        <v>21</v>
      </c>
      <c r="J1" s="5" t="s">
        <v>43</v>
      </c>
    </row>
    <row r="2" spans="1:13" x14ac:dyDescent="0.25">
      <c r="A2" t="s">
        <v>0</v>
      </c>
      <c r="B2">
        <v>1</v>
      </c>
      <c r="C2">
        <v>0.5</v>
      </c>
      <c r="D2" t="s">
        <v>67</v>
      </c>
      <c r="E2">
        <v>3</v>
      </c>
      <c r="F2">
        <v>2</v>
      </c>
    </row>
    <row r="3" spans="1:13" x14ac:dyDescent="0.25">
      <c r="I3" s="5" t="s">
        <v>38</v>
      </c>
      <c r="J3" s="5">
        <f>SUM(Table1812[Actual Time2])</f>
        <v>2</v>
      </c>
      <c r="L3" s="5" t="s">
        <v>37</v>
      </c>
      <c r="M3" s="5">
        <f>SUM(Table1812[Actual Time])</f>
        <v>0.5</v>
      </c>
    </row>
    <row r="4" spans="1:13" x14ac:dyDescent="0.25">
      <c r="L4" s="5" t="s">
        <v>40</v>
      </c>
      <c r="M4" s="5">
        <f>M3*Task_Table!H5</f>
        <v>8</v>
      </c>
    </row>
    <row r="6" spans="1:13" x14ac:dyDescent="0.25">
      <c r="I6" s="5" t="s">
        <v>41</v>
      </c>
      <c r="J6" s="5">
        <f>SUM(J3,M4)</f>
        <v>10</v>
      </c>
    </row>
  </sheetData>
  <conditionalFormatting sqref="F2:F29 C2:C29">
    <cfRule type="expression" dxfId="6" priority="1">
      <formula>AND(ISBLANK(C2), NOT(ISBLANK(A2)))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H36" sqref="H36"/>
    </sheetView>
  </sheetViews>
  <sheetFormatPr defaultRowHeight="15" x14ac:dyDescent="0.25"/>
  <cols>
    <col min="1" max="1" width="32.85546875" bestFit="1" customWidth="1"/>
    <col min="2" max="2" width="16.5703125" customWidth="1"/>
    <col min="3" max="3" width="13.5703125" customWidth="1"/>
    <col min="4" max="4" width="28.5703125" bestFit="1" customWidth="1"/>
    <col min="5" max="5" width="17.85546875" bestFit="1" customWidth="1"/>
    <col min="6" max="6" width="17.5703125" customWidth="1"/>
    <col min="9" max="9" width="19.5703125" bestFit="1" customWidth="1"/>
    <col min="10" max="10" width="13.140625" bestFit="1" customWidth="1"/>
    <col min="12" max="12" width="19.5703125" bestFit="1" customWidth="1"/>
    <col min="13" max="13" width="10.7109375" bestFit="1" customWidth="1"/>
  </cols>
  <sheetData>
    <row r="1" spans="1:13" x14ac:dyDescent="0.25">
      <c r="A1" t="s">
        <v>20</v>
      </c>
      <c r="B1" t="s">
        <v>17</v>
      </c>
      <c r="C1" t="s">
        <v>18</v>
      </c>
      <c r="D1" t="s">
        <v>19</v>
      </c>
      <c r="E1" t="s">
        <v>22</v>
      </c>
      <c r="F1" t="s">
        <v>39</v>
      </c>
      <c r="I1" s="5" t="s">
        <v>21</v>
      </c>
      <c r="J1" s="5" t="s">
        <v>11</v>
      </c>
    </row>
    <row r="2" spans="1:13" x14ac:dyDescent="0.25">
      <c r="D2" t="s">
        <v>67</v>
      </c>
      <c r="E2">
        <v>2</v>
      </c>
      <c r="F2">
        <v>1</v>
      </c>
    </row>
    <row r="3" spans="1:13" x14ac:dyDescent="0.25">
      <c r="D3" t="s">
        <v>72</v>
      </c>
      <c r="E3">
        <v>0.5</v>
      </c>
      <c r="F3">
        <v>0.5</v>
      </c>
      <c r="I3" s="5" t="s">
        <v>38</v>
      </c>
      <c r="J3" s="5">
        <f>SUM(Table19[Actual Time2])</f>
        <v>1.5</v>
      </c>
      <c r="L3" s="5" t="s">
        <v>37</v>
      </c>
      <c r="M3" s="5">
        <f>SUM(Table19[Actual Time])</f>
        <v>0</v>
      </c>
    </row>
    <row r="4" spans="1:13" x14ac:dyDescent="0.25">
      <c r="L4" s="5" t="s">
        <v>40</v>
      </c>
      <c r="M4" s="5">
        <f>M3*Task_Table!H5</f>
        <v>0</v>
      </c>
    </row>
    <row r="6" spans="1:13" x14ac:dyDescent="0.25">
      <c r="I6" s="5" t="s">
        <v>41</v>
      </c>
      <c r="J6" s="5">
        <f>SUM(J3,M4)</f>
        <v>1.5</v>
      </c>
    </row>
  </sheetData>
  <conditionalFormatting sqref="F2:F29 C2:C29">
    <cfRule type="expression" dxfId="5" priority="1">
      <formula>AND(ISBLANK(C2), NOT(ISBLANK(A2)))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E11" sqref="E11"/>
    </sheetView>
  </sheetViews>
  <sheetFormatPr defaultRowHeight="15" x14ac:dyDescent="0.25"/>
  <cols>
    <col min="1" max="1" width="32.85546875" bestFit="1" customWidth="1"/>
    <col min="2" max="2" width="16.5703125" customWidth="1"/>
    <col min="3" max="3" width="13.5703125" customWidth="1"/>
    <col min="4" max="4" width="29.28515625" bestFit="1" customWidth="1"/>
    <col min="5" max="5" width="17.85546875" bestFit="1" customWidth="1"/>
    <col min="6" max="6" width="17.5703125" customWidth="1"/>
    <col min="9" max="9" width="19.5703125" bestFit="1" customWidth="1"/>
    <col min="10" max="10" width="13.140625" bestFit="1" customWidth="1"/>
    <col min="12" max="12" width="19.5703125" bestFit="1" customWidth="1"/>
    <col min="13" max="13" width="10.7109375" bestFit="1" customWidth="1"/>
  </cols>
  <sheetData>
    <row r="1" spans="1:13" x14ac:dyDescent="0.25">
      <c r="A1" t="s">
        <v>20</v>
      </c>
      <c r="B1" t="s">
        <v>17</v>
      </c>
      <c r="C1" t="s">
        <v>18</v>
      </c>
      <c r="D1" t="s">
        <v>19</v>
      </c>
      <c r="E1" t="s">
        <v>22</v>
      </c>
      <c r="F1" t="s">
        <v>39</v>
      </c>
      <c r="I1" s="5" t="s">
        <v>21</v>
      </c>
      <c r="J1" s="5" t="s">
        <v>10</v>
      </c>
    </row>
    <row r="2" spans="1:13" x14ac:dyDescent="0.25">
      <c r="D2" t="s">
        <v>52</v>
      </c>
      <c r="E2">
        <v>1</v>
      </c>
      <c r="F2">
        <v>3</v>
      </c>
    </row>
    <row r="3" spans="1:13" x14ac:dyDescent="0.25">
      <c r="D3" t="s">
        <v>64</v>
      </c>
      <c r="E3">
        <v>3</v>
      </c>
      <c r="F3">
        <v>2</v>
      </c>
      <c r="I3" s="5" t="s">
        <v>38</v>
      </c>
      <c r="J3" s="5">
        <f>SUM(Table110[Actual Time2])</f>
        <v>5.5</v>
      </c>
      <c r="L3" s="5" t="s">
        <v>37</v>
      </c>
      <c r="M3" s="5">
        <f>SUM(Table110[Actual Time])</f>
        <v>0</v>
      </c>
    </row>
    <row r="4" spans="1:13" x14ac:dyDescent="0.25">
      <c r="D4" t="s">
        <v>65</v>
      </c>
      <c r="E4">
        <v>0.1</v>
      </c>
      <c r="F4">
        <v>0.5</v>
      </c>
      <c r="L4" s="5" t="s">
        <v>40</v>
      </c>
      <c r="M4" s="5">
        <f>M3*Task_Table!H5</f>
        <v>0</v>
      </c>
    </row>
    <row r="6" spans="1:13" x14ac:dyDescent="0.25">
      <c r="I6" s="5" t="s">
        <v>41</v>
      </c>
      <c r="J6" s="5">
        <f>SUM(J3,M4)</f>
        <v>5.5</v>
      </c>
    </row>
  </sheetData>
  <conditionalFormatting sqref="F2:F29 C2:C29">
    <cfRule type="expression" dxfId="4" priority="1">
      <formula>AND(ISBLANK(C2), NOT(ISBLANK(A2)))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Task_Table</vt:lpstr>
      <vt:lpstr>Cormac Brady</vt:lpstr>
      <vt:lpstr>Abdullah Alkhashty</vt:lpstr>
      <vt:lpstr>Au, Yee Tim</vt:lpstr>
      <vt:lpstr>Calvin Chan</vt:lpstr>
      <vt:lpstr>Henry Hollingsworth</vt:lpstr>
      <vt:lpstr>Rhys Howard</vt:lpstr>
      <vt:lpstr>James Portch</vt:lpstr>
      <vt:lpstr>Karl Franks</vt:lpstr>
      <vt:lpstr>Kieran Lynch</vt:lpstr>
      <vt:lpstr>Melissa Smith</vt:lpstr>
      <vt:lpstr>Scott Lockett</vt:lpstr>
      <vt:lpstr>Zach Yewman</vt:lpstr>
      <vt:lpstr>Task_Table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</dc:creator>
  <cp:lastModifiedBy>cormac</cp:lastModifiedBy>
  <dcterms:created xsi:type="dcterms:W3CDTF">2014-11-30T14:19:50Z</dcterms:created>
  <dcterms:modified xsi:type="dcterms:W3CDTF">2015-01-11T14:29:14Z</dcterms:modified>
</cp:coreProperties>
</file>