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D27D453B-8D0F-49D0-9F4B-AF3558C87A1C}" xr6:coauthVersionLast="45" xr6:coauthVersionMax="45" xr10:uidLastSave="{00000000-0000-0000-0000-000000000000}"/>
  <bookViews>
    <workbookView xWindow="-110" yWindow="350" windowWidth="27580" windowHeight="18000" tabRatio="685" xr2:uid="{00D9CD8D-2A36-4016-83EC-C5F4A2780280}"/>
  </bookViews>
  <sheets>
    <sheet name="dc" sheetId="8" r:id="rId1"/>
    <sheet name="md" sheetId="4" r:id="rId2"/>
    <sheet name="va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8" l="1"/>
  <c r="H136" i="7" l="1"/>
  <c r="C25" i="4"/>
  <c r="BT136" i="7" l="1"/>
  <c r="BS136" i="7"/>
  <c r="BR136" i="7"/>
  <c r="BQ136" i="7"/>
  <c r="BP136" i="7"/>
  <c r="BO136" i="7"/>
  <c r="BN136" i="7"/>
  <c r="BM136" i="7"/>
  <c r="BL136" i="7"/>
  <c r="BK136" i="7"/>
  <c r="BJ136" i="7"/>
  <c r="BI136" i="7"/>
  <c r="BH136" i="7"/>
  <c r="BG136" i="7"/>
  <c r="BF136" i="7"/>
  <c r="BE136" i="7"/>
  <c r="BD136" i="7"/>
  <c r="BC136" i="7"/>
  <c r="BB136" i="7"/>
  <c r="BA136" i="7"/>
  <c r="AZ136" i="7"/>
  <c r="AY136" i="7"/>
  <c r="AX136" i="7"/>
  <c r="AW136" i="7"/>
  <c r="AV136" i="7"/>
  <c r="AU136" i="7"/>
  <c r="AT136" i="7"/>
  <c r="AS136" i="7"/>
  <c r="AR136" i="7"/>
  <c r="AQ136" i="7"/>
  <c r="AP136" i="7"/>
  <c r="AO136" i="7"/>
  <c r="AN136" i="7"/>
  <c r="AM136" i="7"/>
  <c r="AL136" i="7"/>
  <c r="AK136" i="7"/>
  <c r="AJ136" i="7"/>
  <c r="AI136" i="7"/>
  <c r="AH136" i="7"/>
  <c r="AG136" i="7"/>
  <c r="AF136" i="7"/>
  <c r="AE136" i="7"/>
  <c r="AD136" i="7"/>
  <c r="AC136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O136" i="7"/>
  <c r="N136" i="7"/>
  <c r="M136" i="7"/>
  <c r="L136" i="7"/>
  <c r="K136" i="7"/>
  <c r="J136" i="7"/>
  <c r="I136" i="7"/>
  <c r="G136" i="7"/>
  <c r="F136" i="7"/>
  <c r="E136" i="7"/>
  <c r="B25" i="4" l="1"/>
</calcChain>
</file>

<file path=xl/sharedStrings.xml><?xml version="1.0" encoding="utf-8"?>
<sst xmlns="http://schemas.openxmlformats.org/spreadsheetml/2006/main" count="428" uniqueCount="266">
  <si>
    <t>FIPS</t>
  </si>
  <si>
    <t>Locality</t>
  </si>
  <si>
    <t>Health District</t>
  </si>
  <si>
    <t>Albemarle</t>
  </si>
  <si>
    <t>Thomas Jefferson</t>
  </si>
  <si>
    <t>Amherst</t>
  </si>
  <si>
    <t>Central Virginia</t>
  </si>
  <si>
    <t>Appomattox</t>
  </si>
  <si>
    <t>Arlington</t>
  </si>
  <si>
    <t>Augusta</t>
  </si>
  <si>
    <t>Central Shenandoah</t>
  </si>
  <si>
    <t>Bedford</t>
  </si>
  <si>
    <t>Bland</t>
  </si>
  <si>
    <t>Mount Rogers</t>
  </si>
  <si>
    <t>Brunswick</t>
  </si>
  <si>
    <t>Southside</t>
  </si>
  <si>
    <t>Buchanan</t>
  </si>
  <si>
    <t>Cumberland Plateau</t>
  </si>
  <si>
    <t>Buckingham</t>
  </si>
  <si>
    <t>Piedmont</t>
  </si>
  <si>
    <t>Campbell</t>
  </si>
  <si>
    <t>Caroline</t>
  </si>
  <si>
    <t>Rappahannock</t>
  </si>
  <si>
    <t>Carroll</t>
  </si>
  <si>
    <t>Charles City</t>
  </si>
  <si>
    <t>Chickahominy</t>
  </si>
  <si>
    <t>Charlotte</t>
  </si>
  <si>
    <t>Clarke</t>
  </si>
  <si>
    <t>Lord Fairfax</t>
  </si>
  <si>
    <t>Culpeper</t>
  </si>
  <si>
    <t>Rappahannock Rapidan</t>
  </si>
  <si>
    <t>Cumberland</t>
  </si>
  <si>
    <t>Dinwiddie</t>
  </si>
  <si>
    <t>Crater</t>
  </si>
  <si>
    <t>Essex</t>
  </si>
  <si>
    <t>Three Rivers</t>
  </si>
  <si>
    <t>Grayson</t>
  </si>
  <si>
    <t>Greene</t>
  </si>
  <si>
    <t>Greensville</t>
  </si>
  <si>
    <t>Halifax</t>
  </si>
  <si>
    <t>Hanover</t>
  </si>
  <si>
    <t>Henrico</t>
  </si>
  <si>
    <t>Highland</t>
  </si>
  <si>
    <t>Isle of Wight</t>
  </si>
  <si>
    <t>Western Tidewater</t>
  </si>
  <si>
    <t>King and Queen</t>
  </si>
  <si>
    <t>Lee</t>
  </si>
  <si>
    <t>Lenowisco</t>
  </si>
  <si>
    <t>Louisa</t>
  </si>
  <si>
    <t>Lunenburg</t>
  </si>
  <si>
    <t>Madison</t>
  </si>
  <si>
    <t>Mathews</t>
  </si>
  <si>
    <t>Middlesex</t>
  </si>
  <si>
    <t>New Kent</t>
  </si>
  <si>
    <t>Northampton</t>
  </si>
  <si>
    <t>Eastern Shore</t>
  </si>
  <si>
    <t>Northumberland</t>
  </si>
  <si>
    <t>Patrick</t>
  </si>
  <si>
    <t>West Piedmont</t>
  </si>
  <si>
    <t>Pittsylvania</t>
  </si>
  <si>
    <t>Pittsylvania-Danville</t>
  </si>
  <si>
    <t>Powhatan</t>
  </si>
  <si>
    <t>Chesterfield</t>
  </si>
  <si>
    <t>Prince George</t>
  </si>
  <si>
    <t>Prince William</t>
  </si>
  <si>
    <t>Pulaski</t>
  </si>
  <si>
    <t>New River</t>
  </si>
  <si>
    <t>Rockbridge</t>
  </si>
  <si>
    <t>Rockingham</t>
  </si>
  <si>
    <t>Russell</t>
  </si>
  <si>
    <t>Tazewell</t>
  </si>
  <si>
    <t>Warren</t>
  </si>
  <si>
    <t>Westmoreland</t>
  </si>
  <si>
    <t>Wythe</t>
  </si>
  <si>
    <t>York</t>
  </si>
  <si>
    <t>Peninsula</t>
  </si>
  <si>
    <t>Alexandria</t>
  </si>
  <si>
    <t>Bristol</t>
  </si>
  <si>
    <t>Chesapeake</t>
  </si>
  <si>
    <t>Danville</t>
  </si>
  <si>
    <t>Fairfax City</t>
  </si>
  <si>
    <t>Fairfax</t>
  </si>
  <si>
    <t>Franklin City</t>
  </si>
  <si>
    <t>Harrisonburg</t>
  </si>
  <si>
    <t>Lynchburg</t>
  </si>
  <si>
    <t>Manassas Park</t>
  </si>
  <si>
    <t>Martinsville</t>
  </si>
  <si>
    <t>Newport News</t>
  </si>
  <si>
    <t>Norfolk</t>
  </si>
  <si>
    <t>Salem</t>
  </si>
  <si>
    <t>Alleghany</t>
  </si>
  <si>
    <t>Waynesboro</t>
  </si>
  <si>
    <t>Williamsburg</t>
  </si>
  <si>
    <t>Winchester</t>
  </si>
  <si>
    <t>Accomack</t>
  </si>
  <si>
    <t>Amelia</t>
  </si>
  <si>
    <t>Bath</t>
  </si>
  <si>
    <t>Botetourt</t>
  </si>
  <si>
    <t>Craig</t>
  </si>
  <si>
    <t>Dickenson</t>
  </si>
  <si>
    <t>Fauquier</t>
  </si>
  <si>
    <t>Floyd</t>
  </si>
  <si>
    <t>Fluvanna</t>
  </si>
  <si>
    <t>Franklin County</t>
  </si>
  <si>
    <t>Frederick</t>
  </si>
  <si>
    <t>Giles</t>
  </si>
  <si>
    <t>Gloucester</t>
  </si>
  <si>
    <t>Goochland</t>
  </si>
  <si>
    <t>Henry</t>
  </si>
  <si>
    <t>James City</t>
  </si>
  <si>
    <t>King George</t>
  </si>
  <si>
    <t>King William</t>
  </si>
  <si>
    <t>Lancaster</t>
  </si>
  <si>
    <t>Loudoun</t>
  </si>
  <si>
    <t>Mecklenburg</t>
  </si>
  <si>
    <t>Montgomery</t>
  </si>
  <si>
    <t>Nelson</t>
  </si>
  <si>
    <t>Nottoway</t>
  </si>
  <si>
    <t>Orange</t>
  </si>
  <si>
    <t>Page</t>
  </si>
  <si>
    <t>Prince Edward</t>
  </si>
  <si>
    <t>Richmond County</t>
  </si>
  <si>
    <t>Roanoke County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</si>
  <si>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</si>
  <si>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</si>
  <si>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</si>
  <si>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</si>
  <si>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</si>
  <si>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</si>
  <si>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</si>
  <si>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</si>
  <si>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Washington</t>
  </si>
  <si>
    <t>Wise</t>
  </si>
  <si>
    <t>Buena Vista City</t>
  </si>
  <si>
    <t>Charlottesville</t>
  </si>
  <si>
    <t>Colonial Heights</t>
  </si>
  <si>
    <t>Covington</t>
  </si>
  <si>
    <t>Emporia</t>
  </si>
  <si>
    <t>Falls Church</t>
  </si>
  <si>
    <t>Fredericksburg</t>
  </si>
  <si>
    <t>Galax</t>
  </si>
  <si>
    <t>Hampton</t>
  </si>
  <si>
    <t>Hopewell</t>
  </si>
  <si>
    <t>Lexington</t>
  </si>
  <si>
    <t>Manassas City</t>
  </si>
  <si>
    <t>Norton</t>
  </si>
  <si>
    <t>Petersburg</t>
  </si>
  <si>
    <t>Poquoson</t>
  </si>
  <si>
    <t>Portsmouth</t>
  </si>
  <si>
    <t>Radford</t>
  </si>
  <si>
    <t>Richmond City</t>
  </si>
  <si>
    <t>Richmond</t>
  </si>
  <si>
    <t>Roanoke City</t>
  </si>
  <si>
    <t>Roanoke</t>
  </si>
  <si>
    <t>Staunton</t>
  </si>
  <si>
    <t>Suffolk</t>
  </si>
  <si>
    <t>Virginia Beach</t>
  </si>
  <si>
    <t>confirmed</t>
  </si>
  <si>
    <t>hospitalization</t>
  </si>
  <si>
    <t>deceased</t>
  </si>
  <si>
    <t>tested</t>
  </si>
  <si>
    <t>county</t>
  </si>
  <si>
    <t>Anne Arundel</t>
  </si>
  <si>
    <t>Baltimore City</t>
  </si>
  <si>
    <t>Baltimore County</t>
  </si>
  <si>
    <t>Calvert</t>
  </si>
  <si>
    <t>Cecil</t>
  </si>
  <si>
    <t>Charles</t>
  </si>
  <si>
    <t>Garrett</t>
  </si>
  <si>
    <t>Harford</t>
  </si>
  <si>
    <t>Howard</t>
  </si>
  <si>
    <t>Kent</t>
  </si>
  <si>
    <t>Prince George's</t>
  </si>
  <si>
    <t>Queen Anne's</t>
  </si>
  <si>
    <t>St. Mary's</t>
  </si>
  <si>
    <t>Somerset</t>
  </si>
  <si>
    <t>Talbot</t>
  </si>
  <si>
    <t>Wicomico</t>
  </si>
  <si>
    <t>Worcester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</si>
  <si>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</si>
  <si>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</si>
  <si>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</si>
  <si>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</si>
  <si>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</si>
  <si>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</si>
  <si>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</si>
  <si>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</si>
  <si>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</si>
  <si>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</si>
  <si>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</si>
  <si>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</si>
  <si>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</si>
  <si>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</si>
  <si>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</si>
  <si>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</si>
  <si>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</si>
  <si>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</si>
  <si>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</si>
  <si>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</si>
  <si>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</si>
  <si>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</si>
  <si>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</si>
  <si>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</si>
  <si>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</si>
  <si>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</si>
  <si>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</si>
  <si>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</si>
  <si>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</si>
  <si>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</si>
  <si>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</si>
  <si>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</si>
  <si>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</si>
  <si>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</si>
  <si>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</si>
  <si>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</si>
  <si>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</si>
  <si>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</si>
  <si>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</si>
  <si>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</si>
  <si>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</si>
  <si>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</si>
  <si>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</si>
  <si>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</si>
  <si>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</si>
  <si>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</si>
  <si>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</si>
  <si>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</si>
  <si>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</si>
  <si>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</si>
  <si>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</si>
  <si>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</si>
  <si>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</si>
  <si>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</si>
  <si>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</si>
  <si>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</si>
  <si>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</si>
  <si>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</si>
  <si>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</si>
  <si>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</si>
  <si>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</si>
  <si>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</si>
  <si>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</si>
  <si>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</si>
  <si>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</si>
  <si>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</si>
  <si>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</si>
  <si>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</si>
  <si>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hospitalized</t>
  </si>
  <si>
    <t xml:space="preserve">source </t>
  </si>
  <si>
    <t>http://www.vdh.virginia.gov/coronavirus/</t>
  </si>
  <si>
    <t>https://coronavirus.maryland.gov/</t>
  </si>
  <si>
    <t>https://coronavirus.dc.gov/page/coronavirus-data</t>
  </si>
  <si>
    <t>source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</si>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</sst>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textRotation="90"/>
    </xf>
    <xf numFmtId="0" fontId="2" fillId="3" borderId="1" xfId="0" applyFont="1" applyFill="1" applyBorder="1" applyAlignment="1">
      <alignment horizontal="left" wrapText="1"/>
    </xf>
    <xf numFmtId="0" fontId="0" fillId="2" borderId="1" xfId="0" applyNumberFormat="1" applyFont="1" applyFill="1" applyBorder="1" applyAlignment="1">
      <alignment horizontal="left" vertical="center" wrapText="1"/>
    </xf>
    <xf numFmtId="0" fontId="0" fillId="4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1"/>
    <xf numFmtId="0" fontId="0" fillId="0" borderId="0" xfId="0"/>
    <xf numFmtId="0" fontId="0" fillId="0" borderId="0" xfId="0" applyNumberFormat="1" applyAlignment="1"/>
    <xf numFmtId="1" fontId="0" fillId="0" borderId="0" xfId="0" applyNumberFormat="1" applyAlignment="1"/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left" vertical="center" wrapText="1"/>
    </xf>
    <xf numFmtId="0" fontId="0" fillId="4" borderId="2" xfId="0" applyNumberFormat="1" applyFont="1" applyFill="1" applyBorder="1" applyAlignment="1">
      <alignment horizontal="left" vertical="center" wrapText="1"/>
    </xf>
    <xf numFmtId="0" fontId="0" fillId="4" borderId="3" xfId="0" applyNumberFormat="1" applyFont="1" applyFill="1" applyBorder="1" applyAlignment="1">
      <alignment horizontal="left" vertical="center" wrapText="1"/>
    </xf>
    <xf numFmtId="0" fontId="0" fillId="4" borderId="4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040D2C-B674-4C13-B6A3-34550FE96788}" name="dc" displayName="dc" ref="A1:CC5" totalsRowShown="0">
  <tableColumns count="81">
    <tableColumn id="1" xr3:uid="{F7478CC8-05B3-43D3-A09E-A8CEC61508DC}" name="county" dataDxfId="18"/>
    <tableColumn id="3" xr3:uid="{9F45BE28-05B7-422A-8E27-AA668258DF2E}" name="13-Mar" dataDxfId="17"/>
    <tableColumn id="4" xr3:uid="{70A42E3E-AE1F-46EB-A473-4805986C1877}" name="14-Mar" dataDxfId="16"/>
    <tableColumn id="5" xr3:uid="{E4737ADD-3E45-4AA8-A64F-0FE7CC869F0C}" name="15-Mar" dataDxfId="15"/>
    <tableColumn id="6" xr3:uid="{C51A330C-2EAB-46EC-BF00-15CE343CCC9C}" name="16-Mar" dataDxfId="14"/>
    <tableColumn id="11" xr3:uid="{6466DD8B-376E-45C8-88A2-BB70EB18C860}" name="17-Mar" dataDxfId="13"/>
    <tableColumn id="12" xr3:uid="{A61C2E41-B744-4260-AA58-884D297C0997}" name="18-Mar" dataDxfId="12"/>
    <tableColumn id="13" xr3:uid="{4CE3538A-8700-42B0-AF14-F16C83EE94BE}" name="19-Mar" dataDxfId="11"/>
    <tableColumn id="14" xr3:uid="{D95DFEEA-CC3B-445F-87E0-FDAED4CFE20C}" name="20-Mar" dataDxfId="10"/>
    <tableColumn id="7" xr3:uid="{BAA204A8-8ECE-468D-8B1D-CF29521BACD0}" name="21-Mar" dataDxfId="9"/>
    <tableColumn id="8" xr3:uid="{951F0F95-00D8-483E-B217-8A463F80FEC0}" name="22-Mar" dataDxfId="8"/>
    <tableColumn id="9" xr3:uid="{7C87B399-1E66-409E-875F-B104E1CE9E28}" name="23-Mar" dataDxfId="7"/>
    <tableColumn id="15" xr3:uid="{0465D902-6D4E-468B-BEBE-1001F5CA5012}" name="24-Mar" dataDxfId="6"/>
    <tableColumn id="10" xr3:uid="{21FCED83-89D6-40D0-9A78-518D6EFA4A18}" name="25-Mar" dataDxfId="5"/>
    <tableColumn id="67" xr3:uid="{56DC555E-518D-4235-BFD8-B8A8584EE11B}" name="26-Mar"/>
    <tableColumn id="68" xr3:uid="{B11B3509-C4D2-46EC-A429-0E887C921D54}" name="27-Mar"/>
    <tableColumn id="69" xr3:uid="{9A961F00-B3A3-490E-8480-8C22A4C7B5A9}" name="28-Mar"/>
    <tableColumn id="70" xr3:uid="{2E11D6B9-BED3-40FD-871D-0A42C90721DF}" name="29-Mar"/>
    <tableColumn id="71" xr3:uid="{F6F187C1-0723-4A86-B98A-059613355D20}" name="30-Mar"/>
    <tableColumn id="72" xr3:uid="{994675DE-2F6A-4093-A788-EE3B3CB0DD82}" name="31-Mar"/>
    <tableColumn id="73" xr3:uid="{F2C72D77-42B8-47B5-B91F-F6511F3740BB}" name="1-Apr"/>
    <tableColumn id="74" xr3:uid="{236679E6-1352-4F45-9208-96B81B053AF6}" name="2-Apr"/>
    <tableColumn id="75" xr3:uid="{4305D3CF-FE38-40BF-BC3E-E98B561598D4}" name="3-Apr"/>
    <tableColumn id="76" xr3:uid="{2F59E173-457D-47C2-9873-FD70A7966D03}" name="4-Apr"/>
    <tableColumn id="77" xr3:uid="{9243341F-842F-4D8E-82DE-166195720242}" name="5-Apr"/>
    <tableColumn id="78" xr3:uid="{A82CE456-0EA1-492A-BEDB-C1CF9BAFC332}" name="6-Apr"/>
    <tableColumn id="79" xr3:uid="{EFC8E6E4-BA64-42E7-84C7-1622E0235B51}" name="7-Apr"/>
    <tableColumn id="80" xr3:uid="{67B26FC7-A924-4F2F-876B-176764018854}" name="8-Apr"/>
    <tableColumn id="81" xr3:uid="{D44FAD8E-F8DB-4EA8-A42F-2E5E9D9391DC}" name="9-Apr"/>
    <tableColumn id="82" xr3:uid="{87501603-A939-4202-A876-F714BC4FD07D}" name="10-Apr"/>
    <tableColumn id="83" xr3:uid="{FB6F0934-E65D-48D4-8FD4-E9EB7E68A530}" name="11-Apr"/>
    <tableColumn id="84" xr3:uid="{CFDA6BBF-6B2C-41B8-8353-4D2908123C46}" name="12-Apr"/>
    <tableColumn id="85" xr3:uid="{06314973-2157-46CE-A917-C92C3090733B}" name="13-Apr"/>
    <tableColumn id="86" xr3:uid="{F806ADCA-D606-4679-83B9-3F3BEBC83349}" name="14-Apr"/>
    <tableColumn id="87" xr3:uid="{53BEADDE-05F9-4C2B-ADBC-9FC571220D5F}" name="15-Apr"/>
    <tableColumn id="88" xr3:uid="{B189766F-8D06-4A90-B984-CE9F67675DB9}" name="16-Apr"/>
    <tableColumn id="89" xr3:uid="{41E2C6B3-1425-4ACF-8234-1D0EBC9B4475}" name="17-Apr"/>
    <tableColumn id="90" xr3:uid="{DE52EB6C-DCE0-483E-BF6A-36276E7CB19B}" name="18-Apr"/>
    <tableColumn id="91" xr3:uid="{E244AA9B-8B29-4122-AE53-700CA2ADC5CC}" name="19-Apr"/>
    <tableColumn id="92" xr3:uid="{BC99CF40-2F0A-4978-97D9-D28A0470E3A0}" name="20-Apr"/>
    <tableColumn id="93" xr3:uid="{E4CB93E1-1DF2-46B5-A8C5-ED431068836E}" name="21-Apr"/>
    <tableColumn id="94" xr3:uid="{3FB30769-4467-486A-B338-41F8F070EA67}" name="22-Apr"/>
    <tableColumn id="95" xr3:uid="{97CC0FF5-52F7-44E6-9E49-9B5901D7FC4A}" name="23-Apr"/>
    <tableColumn id="96" xr3:uid="{82F0C6E6-0AE8-4F18-AAC8-13BFF9920AB9}" name="24-Apr"/>
    <tableColumn id="97" xr3:uid="{1192B7C3-FB5F-4D66-9039-9E9CE2A400F1}" name="25-Apr"/>
    <tableColumn id="98" xr3:uid="{561EF545-FD4B-4685-8AE3-8B165A5FD522}" name="26-Apr"/>
    <tableColumn id="99" xr3:uid="{06B2F7CF-821E-4B50-A065-19CDB4852448}" name="27-Apr"/>
    <tableColumn id="100" xr3:uid="{4661FB70-693D-4F2E-ABB0-5F8FB7B2046F}" name="28-Apr"/>
    <tableColumn id="101" xr3:uid="{5A3C74DB-CE13-449D-AE7F-C34FB619C093}" name="29-Apr"/>
    <tableColumn id="102" xr3:uid="{39D4EE82-7B2C-430F-9405-317A836EDB34}" name="30-Apr"/>
    <tableColumn id="103" xr3:uid="{8CA30912-4AF9-4F96-BF8F-EC3B1402D41E}" name="1-May"/>
    <tableColumn id="104" xr3:uid="{46B8C72E-887E-4BE4-BFC1-28BEFDB6C794}" name="2-May"/>
    <tableColumn id="105" xr3:uid="{FBDCB2D4-249D-4DBC-BBE7-0C1C6CDDA5F4}" name="3-May"/>
    <tableColumn id="106" xr3:uid="{C0B50FE9-B7BD-4CF5-A7F2-683E5B60B1E5}" name="4-May"/>
    <tableColumn id="107" xr3:uid="{8B021D74-0DBB-49AB-A3E5-4397D5CC7D11}" name="5-May"/>
    <tableColumn id="108" xr3:uid="{FD352799-5E19-4966-BE5E-4896C742259D}" name="6-May"/>
    <tableColumn id="109" xr3:uid="{9CA25532-089B-4AAD-9D8B-4DECCE43248B}" name="7-May"/>
    <tableColumn id="110" xr3:uid="{DF30BFC3-4393-43D2-BF44-D56253B3D241}" name="8-May"/>
    <tableColumn id="111" xr3:uid="{12DC3620-0E6F-46D0-97F7-B1088DC1E426}" name="9-May"/>
    <tableColumn id="134" xr3:uid="{22B2FCBE-BC67-42F1-812E-B159081702FA}" name="10-May"/>
    <tableColumn id="135" xr3:uid="{F07E5A1E-0428-41DA-9A1F-0DA00B16094B}" name="11-May"/>
    <tableColumn id="136" xr3:uid="{9FBF6532-E674-4FFB-BB76-814ED656BCF3}" name="12-May"/>
    <tableColumn id="137" xr3:uid="{66737286-A8F5-43CE-83D8-05D9B126D6BF}" name="13-May"/>
    <tableColumn id="138" xr3:uid="{E69DAB3F-BD51-4ECB-A1A3-D52B07B0EE47}" name="14-May"/>
    <tableColumn id="139" xr3:uid="{A24E6CFF-02DA-45B6-99C5-14148355BDC5}" name="15-May"/>
    <tableColumn id="140" xr3:uid="{5E99B1AE-E2B0-4B7E-902D-B5305A42200D}" name="16-May"/>
    <tableColumn id="141" xr3:uid="{BBF0DD41-9B15-4051-8A84-C6350189E374}" name="17-May"/>
    <tableColumn id="142" xr3:uid="{EA12F8FA-0178-48A5-B64F-0B4E209ECFE2}" name="18-May"/>
    <tableColumn id="143" xr3:uid="{AA523C0A-793D-4DB7-AEB7-88C47EC4AE75}" name="19-May"/>
    <tableColumn id="144" xr3:uid="{2E250A40-213A-48D0-A5E6-0291A93AA89B}" name="20-May"/>
    <tableColumn id="145" xr3:uid="{154EC9A9-06FC-41C0-AF9F-6CE7831A68F6}" name="21-May"/>
    <tableColumn id="146" xr3:uid="{CE24029B-AED7-4B75-98F2-9B4548636C29}" name="22-May"/>
    <tableColumn id="147" xr3:uid="{DFE95EEE-1BBE-424E-86DB-3249C9E2459E}" name="23-May"/>
    <tableColumn id="148" xr3:uid="{23974BA1-F16A-49D8-8685-46C1B16BC2A9}" name="24-May"/>
    <tableColumn id="149" xr3:uid="{2BE3E746-AB9B-4BC2-890B-2EE1A01ACF7B}" name="25-May"/>
    <tableColumn id="150" xr3:uid="{366B18C9-BF3B-4684-A405-7FC73A460268}" name="26-May"/>
    <tableColumn id="151" xr3:uid="{C8A6FDC6-6B12-4A94-8274-8DD4F6CE5CEC}" name="27-May"/>
    <tableColumn id="152" xr3:uid="{DA48D09B-EAF1-4CBE-8086-CA7BA68B0163}" name="28-May"/>
    <tableColumn id="153" xr3:uid="{0E7076CC-5891-4F78-B183-57A08A60FF47}" name="29-May"/>
    <tableColumn id="154" xr3:uid="{86778CAF-4742-4F33-9F82-9D6F589F425D}" name="30-May"/>
    <tableColumn id="155" xr3:uid="{C4DF4A7A-57EF-4489-9C48-75F5863FA081}" name="31-Ma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921CA-3BCD-45E1-86C6-B187D95BF47D}" name="md" displayName="md" ref="A1:BP23" totalsRowShown="0">
  <tableColumns count="68">
    <tableColumn id="1" xr3:uid="{068940A6-6829-484A-96AE-69D1D863098A}" name="county" dataDxfId="4"/>
    <tableColumn id="67" xr3:uid="{99D470F9-8EA1-4C62-91AE-00248DC05752}" name="26-Mar"/>
    <tableColumn id="68" xr3:uid="{2DA0F8D9-8B7F-4D19-A9B4-B6D2050FDE03}" name="27-Mar"/>
    <tableColumn id="69" xr3:uid="{252EC233-C118-46A1-94B6-EA5E71871C0C}" name="28-Mar"/>
    <tableColumn id="70" xr3:uid="{27856CF0-C6F7-4821-A63C-F29701395A26}" name="29-Mar"/>
    <tableColumn id="71" xr3:uid="{D9D662B8-89B9-44B8-B171-543A8547FCA7}" name="30-Mar"/>
    <tableColumn id="72" xr3:uid="{4B914B4D-8B5E-449D-A487-E613921E541C}" name="31-Mar"/>
    <tableColumn id="73" xr3:uid="{C9C91251-2CBC-4493-84D6-9B855DD82BB7}" name="1-Apr"/>
    <tableColumn id="74" xr3:uid="{A3B01492-682E-4B4A-8425-605BADB32B44}" name="2-Apr"/>
    <tableColumn id="75" xr3:uid="{18EF2503-892C-49FF-B194-D8FFB877151A}" name="3-Apr"/>
    <tableColumn id="76" xr3:uid="{B02496CA-252F-4243-8606-61CD3D0C8F4A}" name="4-Apr"/>
    <tableColumn id="77" xr3:uid="{0D3D4F8A-0C57-46F3-A655-8A7F033F4809}" name="5-Apr"/>
    <tableColumn id="78" xr3:uid="{D9D322BC-F4B8-4F2C-A528-4F566EFBBCCC}" name="6-Apr"/>
    <tableColumn id="79" xr3:uid="{74E20EDC-5367-4C68-8444-53A57949BE47}" name="7-Apr"/>
    <tableColumn id="80" xr3:uid="{C249CBF6-7206-49B1-8442-26892E1ED0C3}" name="8-Apr"/>
    <tableColumn id="81" xr3:uid="{1A433EA8-1EE4-4D5E-8962-369C2E95AEBD}" name="9-Apr"/>
    <tableColumn id="82" xr3:uid="{8EB57EAB-D5D8-4743-B966-10CE14B2D611}" name="10-Apr"/>
    <tableColumn id="83" xr3:uid="{052AEEB2-8A81-4998-AD78-AD2565F1ACB9}" name="11-Apr"/>
    <tableColumn id="84" xr3:uid="{76D9E216-4074-46BA-9640-4E3EC9FDF63B}" name="12-Apr"/>
    <tableColumn id="85" xr3:uid="{E1484545-ADFC-461F-9E60-29AB9083EB85}" name="13-Apr"/>
    <tableColumn id="86" xr3:uid="{D0A79552-75EC-476D-B2DA-9BCBAED87447}" name="14-Apr"/>
    <tableColumn id="87" xr3:uid="{299AE873-2BC0-420D-97B6-4654D0F3F8B3}" name="15-Apr"/>
    <tableColumn id="88" xr3:uid="{FB280960-02C0-4602-A7E4-1AF202CA7DFF}" name="16-Apr"/>
    <tableColumn id="89" xr3:uid="{42E394D6-63BB-4E7A-BA38-D4007398B61B}" name="17-Apr"/>
    <tableColumn id="90" xr3:uid="{18E6E5AD-5198-4312-909C-87B9EBD9D132}" name="18-Apr"/>
    <tableColumn id="91" xr3:uid="{785BE239-649B-4263-A4CE-D1FF7D1AAF00}" name="19-Apr"/>
    <tableColumn id="92" xr3:uid="{31022263-7BBD-43A2-AA62-0EDF6E5DE43B}" name="20-Apr"/>
    <tableColumn id="93" xr3:uid="{B96B6241-369B-45AA-A68B-96A8F8ED5424}" name="21-Apr"/>
    <tableColumn id="94" xr3:uid="{A0AF4E7D-90A2-4B7E-8998-5B98B13FCD2C}" name="22-Apr"/>
    <tableColumn id="95" xr3:uid="{34FAD2A0-1513-43EC-992A-9AA3B30C9072}" name="23-Apr"/>
    <tableColumn id="96" xr3:uid="{9E9BC0D0-CD6D-4219-8523-7ED351262339}" name="24-Apr"/>
    <tableColumn id="97" xr3:uid="{F22632EE-B18F-4E34-A868-61FE23CA4121}" name="25-Apr"/>
    <tableColumn id="98" xr3:uid="{B6E5940D-A893-40ED-8F58-A63E491AF98F}" name="26-Apr"/>
    <tableColumn id="99" xr3:uid="{292F3F4D-5FA2-4A0F-82C8-4E89A28DA3E0}" name="27-Apr"/>
    <tableColumn id="100" xr3:uid="{BE4D9009-4A55-4DDF-87F2-938C2E5B56DC}" name="28-Apr"/>
    <tableColumn id="101" xr3:uid="{85C94F0A-9A61-4303-97A4-133CD7D6D900}" name="29-Apr"/>
    <tableColumn id="102" xr3:uid="{362B4606-DABB-4EF1-9BD7-5F05C9F1BE97}" name="30-Apr"/>
    <tableColumn id="103" xr3:uid="{72395479-34C5-48EA-A4F4-D772D9A0FA25}" name="1-May"/>
    <tableColumn id="104" xr3:uid="{725688C9-B5E3-4973-9D77-C79B632FFFFD}" name="2-May"/>
    <tableColumn id="105" xr3:uid="{7A665108-7661-4B81-8760-3F28DC826B14}" name="3-May"/>
    <tableColumn id="106" xr3:uid="{C3E6CB0E-4D9B-476F-91B8-67F0AE8F5557}" name="4-May"/>
    <tableColumn id="107" xr3:uid="{04C6DCB6-83CB-4DD2-8D6A-C8313FBD114C}" name="5-May"/>
    <tableColumn id="108" xr3:uid="{793254A9-60F7-443B-9616-0077D41A0615}" name="6-May"/>
    <tableColumn id="109" xr3:uid="{5FDAAEF1-17D2-4EB9-A0B1-AD344BA336F5}" name="7-May"/>
    <tableColumn id="110" xr3:uid="{BBB370BA-5E78-40A6-80B2-4D4FF589D7C0}" name="8-May"/>
    <tableColumn id="111" xr3:uid="{C7563FEC-0D12-4546-8510-1CF7C4E2FCA0}" name="9-May"/>
    <tableColumn id="134" xr3:uid="{130F8903-40FE-4AFE-8593-DAF6FC35C13D}" name="10-May"/>
    <tableColumn id="135" xr3:uid="{B8D916B8-3787-4BF2-BE4B-0FA5AD1F130C}" name="11-May"/>
    <tableColumn id="136" xr3:uid="{DC4DD78B-8378-4E88-954E-17785F211DE2}" name="12-May"/>
    <tableColumn id="137" xr3:uid="{EC72CA7D-639C-4F57-BB68-B3D3F7DD5EA9}" name="13-May"/>
    <tableColumn id="138" xr3:uid="{168FDC7B-0189-4C62-966B-5D503106AD27}" name="14-May"/>
    <tableColumn id="139" xr3:uid="{E1A984E0-FBFF-40B0-80D8-224F79C60F37}" name="15-May"/>
    <tableColumn id="140" xr3:uid="{19992ADF-45F9-4DD0-AAAE-3DD865303FF1}" name="16-May"/>
    <tableColumn id="141" xr3:uid="{CC92C496-BFBC-4086-B5AC-2E8B5EEDDEB8}" name="17-May"/>
    <tableColumn id="142" xr3:uid="{E5720EE3-A674-4075-811C-74074050D7F2}" name="18-May"/>
    <tableColumn id="143" xr3:uid="{4C3CCDFE-723E-4A43-B8C6-6CED1592A6A4}" name="19-May"/>
    <tableColumn id="144" xr3:uid="{E6306878-61F9-40A9-A8B7-CD312420AED3}" name="20-May"/>
    <tableColumn id="145" xr3:uid="{05943A52-5F6D-4C9F-A8F9-0365FFFCD3CF}" name="21-May"/>
    <tableColumn id="146" xr3:uid="{5EA2B2E5-F6E9-400E-A4E0-680FE11DD929}" name="22-May"/>
    <tableColumn id="147" xr3:uid="{BDB0763B-CAB7-44BB-B746-EB296926091F}" name="23-May"/>
    <tableColumn id="148" xr3:uid="{4B43ABFA-FAD6-4A2D-98D1-7487C8E31F3A}" name="24-May"/>
    <tableColumn id="149" xr3:uid="{36FFE87D-F53A-475F-8439-9BDDE5486D2A}" name="25-May"/>
    <tableColumn id="150" xr3:uid="{E98E8062-CDCF-45DB-9A8D-E659B6ED496A}" name="26-May"/>
    <tableColumn id="151" xr3:uid="{BF86484F-701F-494D-964E-90BF014128C9}" name="27-May"/>
    <tableColumn id="152" xr3:uid="{975F5144-0A99-48D3-A0AD-CC57D6AE5F8A}" name="28-May"/>
    <tableColumn id="153" xr3:uid="{6FBD534C-4453-4F2C-AAE3-C04C500C0C50}" name="29-May"/>
    <tableColumn id="154" xr3:uid="{071CEF61-02B5-4B1E-9E0C-BC4FA42CF95D}" name="30-May"/>
    <tableColumn id="155" xr3:uid="{ED20EE58-CF86-4C65-A841-9101C2D4F42A}" name="31-May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AD35F-60C9-437C-AA7B-C217E8DC7927}" name="va" displayName="va" ref="B1:BT134" totalsRowShown="0">
  <tableColumns count="71">
    <tableColumn id="54" xr3:uid="{F1106E80-B529-4637-9194-7C9771A7B601}" name="Locality" dataDxfId="3"/>
    <tableColumn id="1" xr3:uid="{179FB13D-5548-4710-AF18-46935F888BFD}" name="idx" dataDxfId="2"/>
    <tableColumn id="2" xr3:uid="{C0D66142-D221-4FA3-A5FB-E99400CCE2A8}" name="FIPS"/>
    <tableColumn id="5" xr3:uid="{8F6126EE-1EBF-49BF-BDC7-699B4ED90A6F}" name="25-Mar" dataDxfId="1"/>
    <tableColumn id="6" xr3:uid="{AE396216-533F-4C0B-B4EC-F4652803C9BC}" name="26-Mar" dataDxfId="0"/>
    <tableColumn id="30" xr3:uid="{EB534D48-6A11-43DB-B9A0-4420A0A688CF}" name="27-Mar"/>
    <tableColumn id="31" xr3:uid="{BFD96346-A4D2-42DF-B1D4-777D3555AEDC}" name="28-Mar"/>
    <tableColumn id="32" xr3:uid="{02DCCD2B-3EDF-4C63-B217-1513E5D52F49}" name="29-Mar"/>
    <tableColumn id="33" xr3:uid="{B647C2DB-44DA-45F8-868C-006FCFF81851}" name="30-Mar"/>
    <tableColumn id="34" xr3:uid="{4DD4CCD4-6BBC-4959-858D-E034BD9FCF4E}" name="31-Mar"/>
    <tableColumn id="35" xr3:uid="{710AD882-A207-4FE8-ACF3-F2F8BA9A6CB9}" name="1-Apr"/>
    <tableColumn id="36" xr3:uid="{8AF6C9A7-9AE5-413C-B9C7-1BA320DD1E70}" name="2-Apr"/>
    <tableColumn id="37" xr3:uid="{84DD61DD-21E7-48FA-AE1D-853B51E4325F}" name="3-Apr"/>
    <tableColumn id="38" xr3:uid="{31D4C242-74FE-48FB-8A46-E0E208BF6237}" name="4-Apr"/>
    <tableColumn id="39" xr3:uid="{41C1AA25-AF40-473A-A380-7357134FDC51}" name="5-Apr"/>
    <tableColumn id="40" xr3:uid="{43232CA9-CBCA-43BB-A240-DFB152852D29}" name="6-Apr"/>
    <tableColumn id="41" xr3:uid="{6CD2076E-888A-4747-9217-75C19C7145D6}" name="7-Apr"/>
    <tableColumn id="42" xr3:uid="{7A68DB62-A68F-4ED7-B415-FC238125179A}" name="8-Apr"/>
    <tableColumn id="43" xr3:uid="{17E19AD7-3CE0-439C-8BB3-7584462FE4CE}" name="9-Apr"/>
    <tableColumn id="44" xr3:uid="{AE8242DB-4E47-4C6E-ACC1-163E6D068D01}" name="10-Apr"/>
    <tableColumn id="45" xr3:uid="{1581FC1D-EA62-46A7-8A42-E760201F241F}" name="11-Apr"/>
    <tableColumn id="46" xr3:uid="{D3377185-8CCD-4D2F-ADF4-170EB4014FFD}" name="12-Apr"/>
    <tableColumn id="47" xr3:uid="{C9554748-4C95-47AD-8512-B8FF010622E3}" name="13-Apr"/>
    <tableColumn id="48" xr3:uid="{96D82D3E-C5A7-4F16-A22B-544B53878106}" name="14-Apr"/>
    <tableColumn id="49" xr3:uid="{F54516C8-C3D6-4FC4-9D23-CB5E777912A2}" name="15-Apr"/>
    <tableColumn id="50" xr3:uid="{A913AD5C-63F0-442F-A12C-5BA34DD96B1D}" name="16-Apr"/>
    <tableColumn id="51" xr3:uid="{6F7A5C56-E7F8-48D7-9E5B-785C05D40530}" name="17-Apr"/>
    <tableColumn id="52" xr3:uid="{F6EE349E-034F-42B3-B363-3F627921E03B}" name="18-Apr"/>
    <tableColumn id="53" xr3:uid="{AA4CC47F-87B5-493E-86AD-F1B1D014A716}" name="19-Apr"/>
    <tableColumn id="22" xr3:uid="{25E45B1C-9DE0-4C0B-B08F-EEC1B6E6A190}" name="20-Apr"/>
    <tableColumn id="23" xr3:uid="{29BBB4AA-BA54-46FE-BC98-EAA6569F6711}" name="21-Apr"/>
    <tableColumn id="24" xr3:uid="{C40063D8-6BDE-4977-A6B8-51573DC3514A}" name="22-Apr"/>
    <tableColumn id="25" xr3:uid="{87A55E07-8DC2-4250-B2AC-8CAAD056A7BD}" name="23-Apr"/>
    <tableColumn id="26" xr3:uid="{51A6C90B-F663-49DF-8756-0D5485113504}" name="24-Apr"/>
    <tableColumn id="27" xr3:uid="{864BBB79-62D2-46DC-AF39-E5560DFFE3A0}" name="25-Apr"/>
    <tableColumn id="28" xr3:uid="{2160448A-8AA9-4500-B547-259004950EC3}" name="26-Apr"/>
    <tableColumn id="29" xr3:uid="{B1423FE8-5765-4564-8A99-C555EDC67FC3}" name="27-Apr"/>
    <tableColumn id="14" xr3:uid="{931C9FF0-CE72-4986-AB3C-61DDE25CFE49}" name="28-Apr"/>
    <tableColumn id="15" xr3:uid="{560E7F72-51B1-4C5F-95FE-63CF3E8E2794}" name="29-Apr"/>
    <tableColumn id="16" xr3:uid="{F8B3CCD5-3D54-413E-929A-BEDBAC58A2A8}" name="30-Apr"/>
    <tableColumn id="17" xr3:uid="{4E129CE2-E4ED-40B7-AC15-B4A7CFD48C7F}" name="1-May"/>
    <tableColumn id="18" xr3:uid="{98EB8671-402A-4C78-839A-639722CFA581}" name="2-May"/>
    <tableColumn id="19" xr3:uid="{0CC0D4E7-CCC7-4E1F-BC15-06E418528174}" name="3-May"/>
    <tableColumn id="20" xr3:uid="{22FE94A8-4038-4D26-A539-3C092A9384FF}" name="4-May"/>
    <tableColumn id="21" xr3:uid="{6D44EE4C-7066-4AAA-8B92-8760453E38A9}" name="5-May"/>
    <tableColumn id="10" xr3:uid="{3F0334C4-6A91-478B-A634-636B95D108EE}" name="6-May"/>
    <tableColumn id="11" xr3:uid="{5C233797-D743-4679-B6A3-D8E000188504}" name="7-May"/>
    <tableColumn id="12" xr3:uid="{E7A35A2C-BB54-4BBE-A4D4-A86554592E67}" name="8-May"/>
    <tableColumn id="13" xr3:uid="{41DD8AFD-DCC6-4353-A916-7AA4BCB1CDEF}" name="9-May"/>
    <tableColumn id="8" xr3:uid="{72EDC7AD-F866-43C5-ABD2-07627508305B}" name="10-May"/>
    <tableColumn id="9" xr3:uid="{3C6092FF-79B3-40E5-BBCC-CD4BE466DE38}" name="11-May"/>
    <tableColumn id="7" xr3:uid="{062B0B37-A962-479B-AC96-02B6689F4535}" name="12-May"/>
    <tableColumn id="4" xr3:uid="{910958AD-E4DD-491A-B9E5-B3A6FDAABDFA}" name="13-May"/>
    <tableColumn id="55" xr3:uid="{CC154C24-4741-44B2-8A33-29B7C7428888}" name="14-May"/>
    <tableColumn id="56" xr3:uid="{39687DBB-D034-4F5D-ADB0-5837ECE3E343}" name="15-May"/>
    <tableColumn id="57" xr3:uid="{9DA6E939-179F-432A-ACC4-65D104ED12AF}" name="16-May"/>
    <tableColumn id="58" xr3:uid="{FE321697-D446-4B4A-B472-DADC5BD2774E}" name="17-May"/>
    <tableColumn id="59" xr3:uid="{2C846A82-53F8-416E-BF6D-07423CF3CCAE}" name="18-May"/>
    <tableColumn id="60" xr3:uid="{3D585644-D585-4620-BC2A-ACF8D5C537A7}" name="19-May"/>
    <tableColumn id="61" xr3:uid="{44281E8A-2859-4CD7-BA3F-1DDB1355A84B}" name="20-May"/>
    <tableColumn id="62" xr3:uid="{18971067-F9E8-467C-9302-2EE36CDF69E2}" name="21-May"/>
    <tableColumn id="63" xr3:uid="{077D9589-6B8A-4BE6-8425-281740FAA508}" name="22-May"/>
    <tableColumn id="64" xr3:uid="{3074725C-518C-445C-91C7-E8F5DE911C4A}" name="23-May"/>
    <tableColumn id="65" xr3:uid="{3FCEE34F-49B6-4912-89B9-B3E9C0D6C386}" name="24-May"/>
    <tableColumn id="66" xr3:uid="{B92D15D3-0254-417B-86EC-19164D0B53C1}" name="25-May"/>
    <tableColumn id="67" xr3:uid="{33E8CDF7-9D1B-4628-8E13-2CDB2C01747F}" name="26-May"/>
    <tableColumn id="68" xr3:uid="{4E3C4720-79B8-46CF-B07B-1CA9D47EFC4D}" name="27-May"/>
    <tableColumn id="69" xr3:uid="{F49DB040-79E9-487C-9B3E-044D9476F1CB}" name="28-May"/>
    <tableColumn id="70" xr3:uid="{150F6AD8-11E9-40A6-A57F-463E6449E486}" name="29-May"/>
    <tableColumn id="71" xr3:uid="{A8CA5FBF-8B8A-43B7-BC91-EBE033C8195C}" name="30-May"/>
    <tableColumn id="72" xr3:uid="{0A403ED2-B5C4-46B4-9A74-05812F05C6A4}" name="31-Ma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c.gov/page/coronavirus-da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coronavirus.maryland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vdh.virginia.gov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7B2A-317D-4660-A7D7-5B9F35994222}">
  <dimension ref="A1:CC46"/>
  <sheetViews>
    <sheetView tabSelected="1" zoomScale="60" zoomScaleNormal="60" workbookViewId="0">
      <selection activeCell="Q4" sqref="Q4"/>
    </sheetView>
  </sheetViews>
  <sheetFormatPr defaultRowHeight="14.5" x14ac:dyDescent="0.35"/>
  <cols>
    <col min="1" max="1" width="16.54296875" style="10" bestFit="1" customWidth="1"/>
    <col min="2" max="14" width="6.26953125" style="10" customWidth="1"/>
    <col min="15" max="81" width="6" style="10" customWidth="1"/>
    <col min="82" max="16384" width="8.7265625" style="10"/>
  </cols>
  <sheetData>
    <row r="1" spans="1:81" ht="39" x14ac:dyDescent="0.35">
      <c r="A1" s="10" t="s">
        <v>161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179</v>
      </c>
      <c r="O1" s="3" t="s">
        <v>180</v>
      </c>
      <c r="P1" s="3" t="s">
        <v>181</v>
      </c>
      <c r="Q1" s="3" t="s">
        <v>182</v>
      </c>
      <c r="R1" s="3" t="s">
        <v>183</v>
      </c>
      <c r="S1" s="3" t="s">
        <v>184</v>
      </c>
      <c r="T1" s="3" t="s">
        <v>185</v>
      </c>
      <c r="U1" s="3" t="s">
        <v>186</v>
      </c>
      <c r="V1" s="3" t="s">
        <v>187</v>
      </c>
      <c r="W1" s="3" t="s">
        <v>188</v>
      </c>
      <c r="X1" s="3" t="s">
        <v>189</v>
      </c>
      <c r="Y1" s="3" t="s">
        <v>190</v>
      </c>
      <c r="Z1" s="3" t="s">
        <v>191</v>
      </c>
      <c r="AA1" s="3" t="s">
        <v>192</v>
      </c>
      <c r="AB1" s="3" t="s">
        <v>193</v>
      </c>
      <c r="AC1" s="3" t="s">
        <v>194</v>
      </c>
      <c r="AD1" s="3" t="s">
        <v>195</v>
      </c>
      <c r="AE1" s="3" t="s">
        <v>196</v>
      </c>
      <c r="AF1" s="3" t="s">
        <v>197</v>
      </c>
      <c r="AG1" s="3" t="s">
        <v>198</v>
      </c>
      <c r="AH1" s="3" t="s">
        <v>199</v>
      </c>
      <c r="AI1" s="3" t="s">
        <v>200</v>
      </c>
      <c r="AJ1" s="3" t="s">
        <v>201</v>
      </c>
      <c r="AK1" s="3" t="s">
        <v>202</v>
      </c>
      <c r="AL1" s="3" t="s">
        <v>203</v>
      </c>
      <c r="AM1" s="3" t="s">
        <v>204</v>
      </c>
      <c r="AN1" s="3" t="s">
        <v>205</v>
      </c>
      <c r="AO1" s="3" t="s">
        <v>206</v>
      </c>
      <c r="AP1" s="3" t="s">
        <v>207</v>
      </c>
      <c r="AQ1" s="3" t="s">
        <v>208</v>
      </c>
      <c r="AR1" s="3" t="s">
        <v>209</v>
      </c>
      <c r="AS1" s="3" t="s">
        <v>210</v>
      </c>
      <c r="AT1" s="3" t="s">
        <v>211</v>
      </c>
      <c r="AU1" s="3" t="s">
        <v>212</v>
      </c>
      <c r="AV1" s="3" t="s">
        <v>213</v>
      </c>
      <c r="AW1" s="3" t="s">
        <v>214</v>
      </c>
      <c r="AX1" s="3" t="s">
        <v>215</v>
      </c>
      <c r="AY1" s="3" t="s">
        <v>216</v>
      </c>
      <c r="AZ1" s="3" t="s">
        <v>217</v>
      </c>
      <c r="BA1" s="3" t="s">
        <v>218</v>
      </c>
      <c r="BB1" s="3" t="s">
        <v>219</v>
      </c>
      <c r="BC1" s="3" t="s">
        <v>220</v>
      </c>
      <c r="BD1" s="3" t="s">
        <v>221</v>
      </c>
      <c r="BE1" s="3" t="s">
        <v>222</v>
      </c>
      <c r="BF1" s="3" t="s">
        <v>223</v>
      </c>
      <c r="BG1" s="3" t="s">
        <v>224</v>
      </c>
      <c r="BH1" s="3" t="s">
        <v>225</v>
      </c>
      <c r="BI1" s="3" t="s">
        <v>226</v>
      </c>
      <c r="BJ1" s="3" t="s">
        <v>227</v>
      </c>
      <c r="BK1" s="3" t="s">
        <v>228</v>
      </c>
      <c r="BL1" s="3" t="s">
        <v>229</v>
      </c>
      <c r="BM1" s="3" t="s">
        <v>230</v>
      </c>
      <c r="BN1" s="3" t="s">
        <v>231</v>
      </c>
      <c r="BO1" s="3" t="s">
        <v>232</v>
      </c>
      <c r="BP1" s="3" t="s">
        <v>233</v>
      </c>
      <c r="BQ1" s="3" t="s">
        <v>234</v>
      </c>
      <c r="BR1" s="3" t="s">
        <v>235</v>
      </c>
      <c r="BS1" s="3" t="s">
        <v>236</v>
      </c>
      <c r="BT1" s="3" t="s">
        <v>237</v>
      </c>
      <c r="BU1" s="3" t="s">
        <v>238</v>
      </c>
      <c r="BV1" s="3" t="s">
        <v>239</v>
      </c>
      <c r="BW1" s="3" t="s">
        <v>240</v>
      </c>
      <c r="BX1" s="3" t="s">
        <v>241</v>
      </c>
      <c r="BY1" s="3" t="s">
        <v>242</v>
      </c>
      <c r="BZ1" s="3" t="s">
        <v>243</v>
      </c>
      <c r="CA1" s="3" t="s">
        <v>244</v>
      </c>
      <c r="CB1" s="3" t="s">
        <v>245</v>
      </c>
      <c r="CC1" s="3" t="s">
        <v>246</v>
      </c>
    </row>
    <row r="2" spans="1:81" s="12" customFormat="1" x14ac:dyDescent="0.35">
      <c r="A2" s="11" t="s">
        <v>160</v>
      </c>
      <c r="B2" s="12">
        <v>69</v>
      </c>
      <c r="C2" s="12">
        <v>115</v>
      </c>
      <c r="D2" s="12">
        <v>120</v>
      </c>
      <c r="E2" s="12">
        <v>126</v>
      </c>
      <c r="F2" s="12">
        <v>170</v>
      </c>
      <c r="G2" s="12">
        <v>203</v>
      </c>
      <c r="H2" s="12">
        <v>573</v>
      </c>
      <c r="J2" s="12">
        <v>1055</v>
      </c>
      <c r="K2" s="12">
        <v>1229</v>
      </c>
      <c r="L2" s="12">
        <v>1344</v>
      </c>
      <c r="M2" s="12">
        <v>1609</v>
      </c>
      <c r="N2" s="12">
        <v>1858</v>
      </c>
      <c r="O2" s="12">
        <v>2166</v>
      </c>
      <c r="P2" s="12">
        <v>2516</v>
      </c>
      <c r="Q2" s="12">
        <v>2812</v>
      </c>
    </row>
    <row r="3" spans="1:81" x14ac:dyDescent="0.35">
      <c r="A3" s="10" t="s">
        <v>157</v>
      </c>
      <c r="B3" s="10">
        <v>10</v>
      </c>
      <c r="C3" s="10">
        <v>16</v>
      </c>
      <c r="D3" s="10">
        <v>17</v>
      </c>
      <c r="E3" s="10">
        <v>22</v>
      </c>
      <c r="F3" s="10">
        <v>31</v>
      </c>
      <c r="G3" s="10">
        <v>39</v>
      </c>
      <c r="H3" s="10">
        <v>71</v>
      </c>
      <c r="I3" s="10">
        <v>77</v>
      </c>
      <c r="J3" s="10">
        <v>98</v>
      </c>
      <c r="K3" s="10">
        <v>116</v>
      </c>
      <c r="L3" s="10">
        <v>137</v>
      </c>
      <c r="M3" s="10">
        <v>183</v>
      </c>
      <c r="N3" s="10">
        <v>231</v>
      </c>
      <c r="O3" s="10">
        <v>267</v>
      </c>
      <c r="P3" s="10">
        <v>304</v>
      </c>
      <c r="Q3" s="10">
        <f>284+58</f>
        <v>342</v>
      </c>
    </row>
    <row r="4" spans="1:81" x14ac:dyDescent="0.35">
      <c r="A4" s="10" t="s">
        <v>247</v>
      </c>
    </row>
    <row r="5" spans="1:81" x14ac:dyDescent="0.35">
      <c r="A5" s="10" t="s">
        <v>159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1</v>
      </c>
      <c r="K5" s="10">
        <v>2</v>
      </c>
      <c r="L5" s="10">
        <v>2</v>
      </c>
      <c r="M5" s="10">
        <v>2</v>
      </c>
      <c r="N5" s="10">
        <v>3</v>
      </c>
      <c r="O5" s="10">
        <v>3</v>
      </c>
      <c r="P5" s="10">
        <v>4</v>
      </c>
      <c r="Q5" s="10">
        <v>4</v>
      </c>
    </row>
    <row r="8" spans="1:81" x14ac:dyDescent="0.35">
      <c r="A8" s="10" t="s">
        <v>252</v>
      </c>
      <c r="B8" s="9" t="s">
        <v>251</v>
      </c>
    </row>
    <row r="34" spans="2:18" x14ac:dyDescent="0.35">
      <c r="B34" s="2"/>
    </row>
    <row r="35" spans="2:18" x14ac:dyDescent="0.35">
      <c r="B35" s="2"/>
    </row>
    <row r="36" spans="2:18" x14ac:dyDescent="0.35">
      <c r="B36" s="2"/>
    </row>
    <row r="37" spans="2:18" x14ac:dyDescent="0.35">
      <c r="B37" s="2"/>
    </row>
    <row r="38" spans="2:18" x14ac:dyDescent="0.35">
      <c r="B38" s="2"/>
    </row>
    <row r="39" spans="2:18" x14ac:dyDescent="0.35">
      <c r="B39" s="2"/>
    </row>
    <row r="40" spans="2:18" x14ac:dyDescent="0.35">
      <c r="B40" s="2"/>
      <c r="R40" s="2"/>
    </row>
    <row r="41" spans="2:18" x14ac:dyDescent="0.35">
      <c r="B41" s="2"/>
    </row>
    <row r="42" spans="2:18" x14ac:dyDescent="0.35">
      <c r="B42" s="2"/>
    </row>
    <row r="43" spans="2:18" x14ac:dyDescent="0.35">
      <c r="B43" s="2"/>
    </row>
    <row r="44" spans="2:18" x14ac:dyDescent="0.35">
      <c r="B44" s="2"/>
    </row>
    <row r="45" spans="2:18" x14ac:dyDescent="0.35">
      <c r="B45" s="2"/>
    </row>
    <row r="46" spans="2:18" x14ac:dyDescent="0.35">
      <c r="B46" s="2"/>
    </row>
  </sheetData>
  <conditionalFormatting sqref="O3:CC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CC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CC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CC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:CC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C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8" r:id="rId1" xr:uid="{32D54BA1-22A9-4A07-86A8-B21E1BD26FD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ED27-8882-4CE7-837C-253FB4ACFF90}">
  <dimension ref="A1:BP29"/>
  <sheetViews>
    <sheetView zoomScale="60" zoomScaleNormal="60" workbookViewId="0">
      <selection activeCell="F34" sqref="F34"/>
    </sheetView>
  </sheetViews>
  <sheetFormatPr defaultRowHeight="14.5" x14ac:dyDescent="0.35"/>
  <cols>
    <col min="1" max="1" width="16.54296875" bestFit="1" customWidth="1"/>
    <col min="2" max="68" width="6" customWidth="1"/>
  </cols>
  <sheetData>
    <row r="1" spans="1:68" ht="39" x14ac:dyDescent="0.35">
      <c r="A1" t="s">
        <v>161</v>
      </c>
      <c r="B1" s="3" t="s">
        <v>180</v>
      </c>
      <c r="C1" s="3" t="s">
        <v>181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  <c r="O1" s="3" t="s">
        <v>193</v>
      </c>
      <c r="P1" s="3" t="s">
        <v>194</v>
      </c>
      <c r="Q1" s="3" t="s">
        <v>195</v>
      </c>
      <c r="R1" s="3" t="s">
        <v>196</v>
      </c>
      <c r="S1" s="3" t="s">
        <v>197</v>
      </c>
      <c r="T1" s="3" t="s">
        <v>198</v>
      </c>
      <c r="U1" s="3" t="s">
        <v>199</v>
      </c>
      <c r="V1" s="3" t="s">
        <v>200</v>
      </c>
      <c r="W1" s="3" t="s">
        <v>201</v>
      </c>
      <c r="X1" s="3" t="s">
        <v>202</v>
      </c>
      <c r="Y1" s="3" t="s">
        <v>203</v>
      </c>
      <c r="Z1" s="3" t="s">
        <v>204</v>
      </c>
      <c r="AA1" s="3" t="s">
        <v>205</v>
      </c>
      <c r="AB1" s="3" t="s">
        <v>206</v>
      </c>
      <c r="AC1" s="3" t="s">
        <v>207</v>
      </c>
      <c r="AD1" s="3" t="s">
        <v>208</v>
      </c>
      <c r="AE1" s="3" t="s">
        <v>209</v>
      </c>
      <c r="AF1" s="3" t="s">
        <v>210</v>
      </c>
      <c r="AG1" s="3" t="s">
        <v>211</v>
      </c>
      <c r="AH1" s="3" t="s">
        <v>212</v>
      </c>
      <c r="AI1" s="3" t="s">
        <v>213</v>
      </c>
      <c r="AJ1" s="3" t="s">
        <v>214</v>
      </c>
      <c r="AK1" s="3" t="s">
        <v>215</v>
      </c>
      <c r="AL1" s="3" t="s">
        <v>216</v>
      </c>
      <c r="AM1" s="3" t="s">
        <v>217</v>
      </c>
      <c r="AN1" s="3" t="s">
        <v>218</v>
      </c>
      <c r="AO1" s="3" t="s">
        <v>219</v>
      </c>
      <c r="AP1" s="3" t="s">
        <v>220</v>
      </c>
      <c r="AQ1" s="3" t="s">
        <v>221</v>
      </c>
      <c r="AR1" s="3" t="s">
        <v>222</v>
      </c>
      <c r="AS1" s="3" t="s">
        <v>223</v>
      </c>
      <c r="AT1" s="3" t="s">
        <v>224</v>
      </c>
      <c r="AU1" s="3" t="s">
        <v>225</v>
      </c>
      <c r="AV1" s="3" t="s">
        <v>226</v>
      </c>
      <c r="AW1" s="3" t="s">
        <v>227</v>
      </c>
      <c r="AX1" s="3" t="s">
        <v>228</v>
      </c>
      <c r="AY1" s="3" t="s">
        <v>229</v>
      </c>
      <c r="AZ1" s="3" t="s">
        <v>230</v>
      </c>
      <c r="BA1" s="3" t="s">
        <v>231</v>
      </c>
      <c r="BB1" s="3" t="s">
        <v>232</v>
      </c>
      <c r="BC1" s="3" t="s">
        <v>233</v>
      </c>
      <c r="BD1" s="3" t="s">
        <v>234</v>
      </c>
      <c r="BE1" s="3" t="s">
        <v>235</v>
      </c>
      <c r="BF1" s="3" t="s">
        <v>236</v>
      </c>
      <c r="BG1" s="3" t="s">
        <v>237</v>
      </c>
      <c r="BH1" s="3" t="s">
        <v>238</v>
      </c>
      <c r="BI1" s="3" t="s">
        <v>239</v>
      </c>
      <c r="BJ1" s="3" t="s">
        <v>240</v>
      </c>
      <c r="BK1" s="3" t="s">
        <v>241</v>
      </c>
      <c r="BL1" s="3" t="s">
        <v>242</v>
      </c>
      <c r="BM1" s="3" t="s">
        <v>243</v>
      </c>
      <c r="BN1" s="3" t="s">
        <v>244</v>
      </c>
      <c r="BO1" s="3" t="s">
        <v>245</v>
      </c>
      <c r="BP1" s="3" t="s">
        <v>246</v>
      </c>
    </row>
    <row r="2" spans="1:68" x14ac:dyDescent="0.35">
      <c r="A2" s="1" t="s">
        <v>162</v>
      </c>
      <c r="B2">
        <v>41</v>
      </c>
      <c r="C2" s="10">
        <v>63</v>
      </c>
      <c r="D2">
        <v>88</v>
      </c>
    </row>
    <row r="3" spans="1:68" x14ac:dyDescent="0.35">
      <c r="A3" s="1" t="s">
        <v>163</v>
      </c>
      <c r="B3">
        <v>72</v>
      </c>
      <c r="C3" s="10">
        <v>88</v>
      </c>
      <c r="D3">
        <v>112</v>
      </c>
    </row>
    <row r="4" spans="1:68" x14ac:dyDescent="0.35">
      <c r="A4" s="1" t="s">
        <v>164</v>
      </c>
      <c r="B4">
        <v>81</v>
      </c>
      <c r="C4" s="10">
        <v>103</v>
      </c>
      <c r="D4">
        <v>141</v>
      </c>
    </row>
    <row r="5" spans="1:68" x14ac:dyDescent="0.35">
      <c r="A5" s="1" t="s">
        <v>165</v>
      </c>
      <c r="B5">
        <v>7</v>
      </c>
      <c r="C5" s="10">
        <v>9</v>
      </c>
      <c r="D5">
        <v>8</v>
      </c>
    </row>
    <row r="6" spans="1:68" x14ac:dyDescent="0.35">
      <c r="A6" s="1" t="s">
        <v>21</v>
      </c>
      <c r="B6">
        <v>1</v>
      </c>
      <c r="C6" s="10">
        <v>1</v>
      </c>
      <c r="D6">
        <v>1</v>
      </c>
    </row>
    <row r="7" spans="1:68" x14ac:dyDescent="0.35">
      <c r="A7" s="1" t="s">
        <v>23</v>
      </c>
      <c r="B7">
        <v>7</v>
      </c>
      <c r="C7" s="10">
        <v>9</v>
      </c>
      <c r="D7">
        <v>10</v>
      </c>
    </row>
    <row r="8" spans="1:68" x14ac:dyDescent="0.35">
      <c r="A8" s="1" t="s">
        <v>166</v>
      </c>
      <c r="B8">
        <v>4</v>
      </c>
      <c r="C8" s="10">
        <v>9</v>
      </c>
      <c r="D8">
        <v>13</v>
      </c>
    </row>
    <row r="9" spans="1:68" x14ac:dyDescent="0.35">
      <c r="A9" s="1" t="s">
        <v>167</v>
      </c>
      <c r="B9">
        <v>10</v>
      </c>
      <c r="C9" s="10">
        <v>17</v>
      </c>
      <c r="D9">
        <v>21</v>
      </c>
    </row>
    <row r="10" spans="1:68" x14ac:dyDescent="0.35">
      <c r="A10" s="1" t="s">
        <v>104</v>
      </c>
      <c r="B10">
        <v>14</v>
      </c>
      <c r="C10" s="10">
        <v>15</v>
      </c>
      <c r="D10">
        <v>22</v>
      </c>
    </row>
    <row r="11" spans="1:68" x14ac:dyDescent="0.35">
      <c r="A11" s="1" t="s">
        <v>168</v>
      </c>
      <c r="B11">
        <v>3</v>
      </c>
      <c r="C11" s="10">
        <v>3</v>
      </c>
      <c r="D11">
        <v>3</v>
      </c>
    </row>
    <row r="12" spans="1:68" x14ac:dyDescent="0.35">
      <c r="A12" s="1" t="s">
        <v>169</v>
      </c>
      <c r="B12">
        <v>9</v>
      </c>
      <c r="C12" s="10">
        <v>18</v>
      </c>
      <c r="D12">
        <v>21</v>
      </c>
    </row>
    <row r="13" spans="1:68" x14ac:dyDescent="0.35">
      <c r="A13" s="1" t="s">
        <v>170</v>
      </c>
      <c r="B13">
        <v>49</v>
      </c>
      <c r="C13" s="10">
        <v>62</v>
      </c>
      <c r="D13">
        <v>73</v>
      </c>
    </row>
    <row r="14" spans="1:68" x14ac:dyDescent="0.35">
      <c r="A14" s="1" t="s">
        <v>171</v>
      </c>
      <c r="B14">
        <v>1</v>
      </c>
      <c r="C14" s="10">
        <v>2</v>
      </c>
      <c r="D14">
        <v>2</v>
      </c>
    </row>
    <row r="15" spans="1:68" x14ac:dyDescent="0.35">
      <c r="A15" s="1" t="s">
        <v>115</v>
      </c>
      <c r="B15">
        <v>164</v>
      </c>
      <c r="C15" s="10">
        <v>208</v>
      </c>
      <c r="D15">
        <v>255</v>
      </c>
    </row>
    <row r="16" spans="1:68" x14ac:dyDescent="0.35">
      <c r="A16" s="1" t="s">
        <v>172</v>
      </c>
      <c r="B16">
        <v>101</v>
      </c>
      <c r="C16" s="10">
        <v>148</v>
      </c>
      <c r="D16">
        <v>196</v>
      </c>
    </row>
    <row r="17" spans="1:68" x14ac:dyDescent="0.35">
      <c r="A17" s="1" t="s">
        <v>173</v>
      </c>
      <c r="B17">
        <v>1</v>
      </c>
      <c r="C17" s="10">
        <v>1</v>
      </c>
      <c r="D17">
        <v>1</v>
      </c>
    </row>
    <row r="18" spans="1:68" x14ac:dyDescent="0.35">
      <c r="A18" s="1" t="s">
        <v>174</v>
      </c>
      <c r="B18">
        <v>4</v>
      </c>
      <c r="C18" s="10">
        <v>4</v>
      </c>
      <c r="D18">
        <v>8</v>
      </c>
    </row>
    <row r="19" spans="1:68" x14ac:dyDescent="0.35">
      <c r="A19" s="1" t="s">
        <v>175</v>
      </c>
      <c r="B19">
        <v>1</v>
      </c>
      <c r="C19" s="10">
        <v>1</v>
      </c>
      <c r="D19">
        <v>1</v>
      </c>
    </row>
    <row r="20" spans="1:68" x14ac:dyDescent="0.35">
      <c r="A20" s="1" t="s">
        <v>176</v>
      </c>
      <c r="B20">
        <v>1</v>
      </c>
      <c r="C20" s="10">
        <v>1</v>
      </c>
      <c r="D20">
        <v>2</v>
      </c>
    </row>
    <row r="21" spans="1:68" x14ac:dyDescent="0.35">
      <c r="A21" s="1" t="s">
        <v>131</v>
      </c>
      <c r="B21">
        <v>2</v>
      </c>
      <c r="C21" s="10">
        <v>5</v>
      </c>
      <c r="D21">
        <v>6</v>
      </c>
    </row>
    <row r="22" spans="1:68" x14ac:dyDescent="0.35">
      <c r="A22" s="1" t="s">
        <v>177</v>
      </c>
      <c r="B22">
        <v>5</v>
      </c>
      <c r="C22" s="10">
        <v>5</v>
      </c>
      <c r="D22">
        <v>6</v>
      </c>
    </row>
    <row r="23" spans="1:68" x14ac:dyDescent="0.35">
      <c r="A23" s="1" t="s">
        <v>178</v>
      </c>
      <c r="B23">
        <v>2</v>
      </c>
      <c r="C23" s="10">
        <v>2</v>
      </c>
      <c r="D23">
        <v>2</v>
      </c>
    </row>
    <row r="25" spans="1:68" x14ac:dyDescent="0.35">
      <c r="A25" t="s">
        <v>157</v>
      </c>
      <c r="B25">
        <f>SUM(md[26-Mar])</f>
        <v>580</v>
      </c>
      <c r="C25">
        <f>SUM(md[27-Mar])</f>
        <v>774</v>
      </c>
      <c r="D25" s="10">
        <v>992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</row>
    <row r="26" spans="1:68" x14ac:dyDescent="0.35">
      <c r="A26" t="s">
        <v>247</v>
      </c>
      <c r="B26">
        <v>132</v>
      </c>
      <c r="C26">
        <v>0</v>
      </c>
      <c r="D26" s="10">
        <v>226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</row>
    <row r="27" spans="1:68" x14ac:dyDescent="0.35">
      <c r="A27" t="s">
        <v>159</v>
      </c>
      <c r="B27">
        <v>4</v>
      </c>
      <c r="C27">
        <v>5</v>
      </c>
      <c r="D27" s="10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</row>
    <row r="29" spans="1:68" x14ac:dyDescent="0.35">
      <c r="A29" t="s">
        <v>248</v>
      </c>
      <c r="B29" s="9" t="s">
        <v>250</v>
      </c>
    </row>
  </sheetData>
  <phoneticPr fontId="1" type="noConversion"/>
  <conditionalFormatting sqref="B2:BP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:BP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P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:BP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B29" r:id="rId1" xr:uid="{EB21EFCC-2A79-4CFF-97FA-7077A84411CA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8C7D-3613-4740-9288-5737AAA9BBA1}">
  <dimension ref="A1:BU141"/>
  <sheetViews>
    <sheetView zoomScale="60" zoomScaleNormal="60" workbookViewId="0">
      <selection activeCell="M97" sqref="M97"/>
    </sheetView>
  </sheetViews>
  <sheetFormatPr defaultRowHeight="14.5" x14ac:dyDescent="0.35"/>
  <cols>
    <col min="1" max="1" width="16.7265625" style="8" customWidth="1"/>
    <col min="2" max="2" width="16.7265625" style="10" customWidth="1"/>
    <col min="3" max="3" width="4.1796875" style="10" bestFit="1" customWidth="1"/>
    <col min="4" max="4" width="7" style="10" bestFit="1" customWidth="1"/>
    <col min="5" max="72" width="6" style="10" customWidth="1"/>
    <col min="73" max="16384" width="8.7265625" style="10"/>
  </cols>
  <sheetData>
    <row r="1" spans="1:73" ht="39" x14ac:dyDescent="0.35">
      <c r="A1" s="4" t="s">
        <v>2</v>
      </c>
      <c r="B1" s="10" t="s">
        <v>1</v>
      </c>
      <c r="C1" s="10" t="s">
        <v>265</v>
      </c>
      <c r="D1" s="10" t="s">
        <v>0</v>
      </c>
      <c r="E1" s="3" t="s">
        <v>179</v>
      </c>
      <c r="F1" s="3" t="s">
        <v>180</v>
      </c>
      <c r="G1" s="3" t="s">
        <v>181</v>
      </c>
      <c r="H1" s="3" t="s">
        <v>182</v>
      </c>
      <c r="I1" s="3" t="s">
        <v>183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  <c r="O1" s="3" t="s">
        <v>189</v>
      </c>
      <c r="P1" s="3" t="s">
        <v>190</v>
      </c>
      <c r="Q1" s="3" t="s">
        <v>191</v>
      </c>
      <c r="R1" s="3" t="s">
        <v>192</v>
      </c>
      <c r="S1" s="3" t="s">
        <v>193</v>
      </c>
      <c r="T1" s="3" t="s">
        <v>194</v>
      </c>
      <c r="U1" s="3" t="s">
        <v>195</v>
      </c>
      <c r="V1" s="3" t="s">
        <v>196</v>
      </c>
      <c r="W1" s="3" t="s">
        <v>197</v>
      </c>
      <c r="X1" s="3" t="s">
        <v>198</v>
      </c>
      <c r="Y1" s="3" t="s">
        <v>199</v>
      </c>
      <c r="Z1" s="3" t="s">
        <v>200</v>
      </c>
      <c r="AA1" s="3" t="s">
        <v>201</v>
      </c>
      <c r="AB1" s="3" t="s">
        <v>202</v>
      </c>
      <c r="AC1" s="3" t="s">
        <v>203</v>
      </c>
      <c r="AD1" s="3" t="s">
        <v>204</v>
      </c>
      <c r="AE1" s="3" t="s">
        <v>205</v>
      </c>
      <c r="AF1" s="3" t="s">
        <v>206</v>
      </c>
      <c r="AG1" s="3" t="s">
        <v>207</v>
      </c>
      <c r="AH1" s="3" t="s">
        <v>208</v>
      </c>
      <c r="AI1" s="3" t="s">
        <v>209</v>
      </c>
      <c r="AJ1" s="3" t="s">
        <v>210</v>
      </c>
      <c r="AK1" s="3" t="s">
        <v>211</v>
      </c>
      <c r="AL1" s="3" t="s">
        <v>212</v>
      </c>
      <c r="AM1" s="3" t="s">
        <v>213</v>
      </c>
      <c r="AN1" s="3" t="s">
        <v>214</v>
      </c>
      <c r="AO1" s="3" t="s">
        <v>215</v>
      </c>
      <c r="AP1" s="3" t="s">
        <v>216</v>
      </c>
      <c r="AQ1" s="3" t="s">
        <v>217</v>
      </c>
      <c r="AR1" s="3" t="s">
        <v>218</v>
      </c>
      <c r="AS1" s="3" t="s">
        <v>219</v>
      </c>
      <c r="AT1" s="3" t="s">
        <v>220</v>
      </c>
      <c r="AU1" s="3" t="s">
        <v>221</v>
      </c>
      <c r="AV1" s="3" t="s">
        <v>222</v>
      </c>
      <c r="AW1" s="3" t="s">
        <v>223</v>
      </c>
      <c r="AX1" s="3" t="s">
        <v>224</v>
      </c>
      <c r="AY1" s="3" t="s">
        <v>225</v>
      </c>
      <c r="AZ1" s="3" t="s">
        <v>226</v>
      </c>
      <c r="BA1" s="3" t="s">
        <v>227</v>
      </c>
      <c r="BB1" s="3" t="s">
        <v>228</v>
      </c>
      <c r="BC1" s="3" t="s">
        <v>229</v>
      </c>
      <c r="BD1" s="3" t="s">
        <v>230</v>
      </c>
      <c r="BE1" s="3" t="s">
        <v>231</v>
      </c>
      <c r="BF1" s="3" t="s">
        <v>232</v>
      </c>
      <c r="BG1" s="3" t="s">
        <v>233</v>
      </c>
      <c r="BH1" s="3" t="s">
        <v>234</v>
      </c>
      <c r="BI1" s="3" t="s">
        <v>235</v>
      </c>
      <c r="BJ1" s="3" t="s">
        <v>236</v>
      </c>
      <c r="BK1" s="3" t="s">
        <v>237</v>
      </c>
      <c r="BL1" s="3" t="s">
        <v>238</v>
      </c>
      <c r="BM1" s="3" t="s">
        <v>239</v>
      </c>
      <c r="BN1" s="3" t="s">
        <v>240</v>
      </c>
      <c r="BO1" s="3" t="s">
        <v>241</v>
      </c>
      <c r="BP1" s="3" t="s">
        <v>242</v>
      </c>
      <c r="BQ1" s="3" t="s">
        <v>243</v>
      </c>
      <c r="BR1" s="3" t="s">
        <v>244</v>
      </c>
      <c r="BS1" s="3" t="s">
        <v>245</v>
      </c>
      <c r="BT1" s="3" t="s">
        <v>246</v>
      </c>
    </row>
    <row r="2" spans="1:73" x14ac:dyDescent="0.35">
      <c r="A2" s="5" t="s">
        <v>76</v>
      </c>
      <c r="B2" s="1" t="s">
        <v>76</v>
      </c>
      <c r="C2" s="1">
        <v>1</v>
      </c>
      <c r="D2" s="10">
        <v>51510</v>
      </c>
      <c r="E2" s="1">
        <v>8</v>
      </c>
      <c r="F2" s="10">
        <v>14</v>
      </c>
      <c r="G2" s="10">
        <v>18</v>
      </c>
      <c r="H2" s="10">
        <v>20</v>
      </c>
      <c r="BU2" s="2">
        <v>43915</v>
      </c>
    </row>
    <row r="3" spans="1:73" x14ac:dyDescent="0.35">
      <c r="A3" s="13" t="s">
        <v>90</v>
      </c>
      <c r="B3" s="1" t="s">
        <v>90</v>
      </c>
      <c r="C3" s="1">
        <v>2</v>
      </c>
      <c r="D3" s="10">
        <v>51005</v>
      </c>
      <c r="E3" s="1">
        <v>0</v>
      </c>
      <c r="F3" s="10">
        <v>0</v>
      </c>
      <c r="G3" s="10">
        <v>0</v>
      </c>
      <c r="H3" s="10">
        <v>0</v>
      </c>
      <c r="BU3" s="2">
        <v>43916</v>
      </c>
    </row>
    <row r="4" spans="1:73" x14ac:dyDescent="0.35">
      <c r="A4" s="14"/>
      <c r="B4" s="1" t="s">
        <v>97</v>
      </c>
      <c r="C4" s="1">
        <v>3</v>
      </c>
      <c r="D4" s="10">
        <v>51023</v>
      </c>
      <c r="E4" s="1">
        <v>1</v>
      </c>
      <c r="F4" s="10">
        <v>1</v>
      </c>
      <c r="G4" s="10">
        <v>1</v>
      </c>
      <c r="H4" s="10">
        <v>1</v>
      </c>
      <c r="BU4" s="2">
        <v>43917</v>
      </c>
    </row>
    <row r="5" spans="1:73" x14ac:dyDescent="0.35">
      <c r="A5" s="14"/>
      <c r="B5" s="1" t="s">
        <v>98</v>
      </c>
      <c r="C5" s="1">
        <v>4</v>
      </c>
      <c r="D5" s="10">
        <v>51045</v>
      </c>
      <c r="E5" s="1">
        <v>0</v>
      </c>
      <c r="F5" s="10">
        <v>0</v>
      </c>
      <c r="G5" s="10">
        <v>0</v>
      </c>
      <c r="H5" s="10">
        <v>0</v>
      </c>
      <c r="BU5" s="2">
        <v>43918</v>
      </c>
    </row>
    <row r="6" spans="1:73" x14ac:dyDescent="0.35">
      <c r="A6" s="14"/>
      <c r="B6" s="1" t="s">
        <v>122</v>
      </c>
      <c r="C6" s="1">
        <v>5</v>
      </c>
      <c r="D6" s="10">
        <v>51161</v>
      </c>
      <c r="E6" s="1">
        <v>0</v>
      </c>
      <c r="F6" s="10">
        <v>1</v>
      </c>
      <c r="G6" s="10">
        <v>1</v>
      </c>
      <c r="H6" s="10">
        <v>2</v>
      </c>
      <c r="BU6" s="2">
        <v>43919</v>
      </c>
    </row>
    <row r="7" spans="1:73" x14ac:dyDescent="0.35">
      <c r="A7" s="14"/>
      <c r="B7" s="1" t="s">
        <v>136</v>
      </c>
      <c r="C7" s="1">
        <v>6</v>
      </c>
      <c r="D7" s="10">
        <v>51580</v>
      </c>
      <c r="E7" s="1">
        <v>0</v>
      </c>
      <c r="F7" s="10">
        <v>0</v>
      </c>
      <c r="G7" s="10">
        <v>0</v>
      </c>
      <c r="H7" s="10">
        <v>0</v>
      </c>
      <c r="BU7" s="2">
        <v>43920</v>
      </c>
    </row>
    <row r="8" spans="1:73" x14ac:dyDescent="0.35">
      <c r="A8" s="15"/>
      <c r="B8" s="1" t="s">
        <v>89</v>
      </c>
      <c r="C8" s="1">
        <v>7</v>
      </c>
      <c r="D8" s="10">
        <v>51775</v>
      </c>
      <c r="E8" s="1">
        <v>0</v>
      </c>
      <c r="F8" s="10">
        <v>0</v>
      </c>
      <c r="G8" s="10">
        <v>0</v>
      </c>
      <c r="H8" s="10">
        <v>0</v>
      </c>
      <c r="BU8" s="2">
        <v>43921</v>
      </c>
    </row>
    <row r="9" spans="1:73" x14ac:dyDescent="0.35">
      <c r="A9" s="6" t="s">
        <v>8</v>
      </c>
      <c r="B9" s="1" t="s">
        <v>8</v>
      </c>
      <c r="C9" s="1">
        <v>8</v>
      </c>
      <c r="D9" s="10">
        <v>51013</v>
      </c>
      <c r="E9" s="1">
        <v>36</v>
      </c>
      <c r="F9" s="10">
        <v>54</v>
      </c>
      <c r="G9" s="10">
        <v>63</v>
      </c>
      <c r="H9" s="10">
        <v>75</v>
      </c>
      <c r="BU9" s="2">
        <v>43922</v>
      </c>
    </row>
    <row r="10" spans="1:73" x14ac:dyDescent="0.35">
      <c r="A10" s="13" t="s">
        <v>10</v>
      </c>
      <c r="B10" s="1" t="s">
        <v>9</v>
      </c>
      <c r="C10" s="1">
        <v>9</v>
      </c>
      <c r="D10" s="10">
        <v>51015</v>
      </c>
      <c r="E10" s="1">
        <v>0</v>
      </c>
      <c r="F10" s="10">
        <v>0</v>
      </c>
      <c r="G10" s="10">
        <v>0</v>
      </c>
      <c r="H10" s="10">
        <v>0</v>
      </c>
      <c r="BU10" s="2">
        <v>43923</v>
      </c>
    </row>
    <row r="11" spans="1:73" x14ac:dyDescent="0.35">
      <c r="A11" s="14"/>
      <c r="B11" s="1" t="s">
        <v>96</v>
      </c>
      <c r="C11" s="1">
        <v>10</v>
      </c>
      <c r="D11" s="10">
        <v>51017</v>
      </c>
      <c r="E11" s="1">
        <v>0</v>
      </c>
      <c r="F11" s="10">
        <v>0</v>
      </c>
      <c r="G11" s="10">
        <v>0</v>
      </c>
      <c r="H11" s="10">
        <v>0</v>
      </c>
      <c r="BU11" s="2">
        <v>43924</v>
      </c>
    </row>
    <row r="12" spans="1:73" x14ac:dyDescent="0.35">
      <c r="A12" s="14"/>
      <c r="B12" s="1" t="s">
        <v>42</v>
      </c>
      <c r="C12" s="1">
        <v>11</v>
      </c>
      <c r="D12" s="10">
        <v>51091</v>
      </c>
      <c r="E12" s="1">
        <v>0</v>
      </c>
      <c r="F12" s="10">
        <v>0</v>
      </c>
      <c r="G12" s="10">
        <v>0</v>
      </c>
      <c r="H12" s="10">
        <v>0</v>
      </c>
      <c r="BU12" s="2">
        <v>43925</v>
      </c>
    </row>
    <row r="13" spans="1:73" x14ac:dyDescent="0.35">
      <c r="A13" s="14"/>
      <c r="B13" s="1" t="s">
        <v>67</v>
      </c>
      <c r="C13" s="1">
        <v>12</v>
      </c>
      <c r="D13" s="10">
        <v>51163</v>
      </c>
      <c r="E13" s="1">
        <v>1</v>
      </c>
      <c r="F13" s="10">
        <v>1</v>
      </c>
      <c r="G13" s="10">
        <v>1</v>
      </c>
      <c r="H13" s="10">
        <v>2</v>
      </c>
      <c r="BU13" s="2">
        <v>43926</v>
      </c>
    </row>
    <row r="14" spans="1:73" x14ac:dyDescent="0.35">
      <c r="A14" s="14"/>
      <c r="B14" s="1" t="s">
        <v>68</v>
      </c>
      <c r="C14" s="1">
        <v>13</v>
      </c>
      <c r="D14" s="10">
        <v>51165</v>
      </c>
      <c r="E14" s="1">
        <v>3</v>
      </c>
      <c r="F14" s="10">
        <v>2</v>
      </c>
      <c r="G14" s="10">
        <v>4</v>
      </c>
      <c r="H14" s="10">
        <v>4</v>
      </c>
      <c r="BU14" s="2">
        <v>43927</v>
      </c>
    </row>
    <row r="15" spans="1:73" x14ac:dyDescent="0.35">
      <c r="A15" s="14"/>
      <c r="B15" s="1" t="s">
        <v>133</v>
      </c>
      <c r="C15" s="1">
        <v>14</v>
      </c>
      <c r="D15" s="10">
        <v>51530</v>
      </c>
      <c r="E15" s="1">
        <v>0</v>
      </c>
      <c r="F15" s="10">
        <v>0</v>
      </c>
      <c r="G15" s="10">
        <v>0</v>
      </c>
      <c r="H15" s="10">
        <v>0</v>
      </c>
      <c r="BU15" s="2">
        <v>43928</v>
      </c>
    </row>
    <row r="16" spans="1:73" x14ac:dyDescent="0.35">
      <c r="A16" s="14"/>
      <c r="B16" s="1" t="s">
        <v>83</v>
      </c>
      <c r="C16" s="1">
        <v>15</v>
      </c>
      <c r="D16" s="10">
        <v>51660</v>
      </c>
      <c r="E16" s="1">
        <v>1</v>
      </c>
      <c r="F16" s="10">
        <v>3</v>
      </c>
      <c r="G16" s="10">
        <v>5</v>
      </c>
      <c r="H16" s="10">
        <v>5</v>
      </c>
      <c r="BU16" s="2">
        <v>43929</v>
      </c>
    </row>
    <row r="17" spans="1:73" x14ac:dyDescent="0.35">
      <c r="A17" s="14"/>
      <c r="B17" s="1" t="s">
        <v>143</v>
      </c>
      <c r="C17" s="1">
        <v>16</v>
      </c>
      <c r="D17" s="10">
        <v>51678</v>
      </c>
      <c r="E17" s="1">
        <v>0</v>
      </c>
      <c r="F17" s="10">
        <v>0</v>
      </c>
      <c r="G17" s="10">
        <v>0</v>
      </c>
      <c r="H17" s="10">
        <v>0</v>
      </c>
      <c r="BU17" s="2">
        <v>43930</v>
      </c>
    </row>
    <row r="18" spans="1:73" x14ac:dyDescent="0.35">
      <c r="A18" s="14"/>
      <c r="B18" s="1" t="s">
        <v>154</v>
      </c>
      <c r="C18" s="1">
        <v>17</v>
      </c>
      <c r="D18" s="10">
        <v>51790</v>
      </c>
      <c r="E18" s="1">
        <v>0</v>
      </c>
      <c r="F18" s="10">
        <v>0</v>
      </c>
      <c r="G18" s="10">
        <v>0</v>
      </c>
      <c r="H18" s="10">
        <v>0</v>
      </c>
      <c r="BU18" s="2">
        <v>43931</v>
      </c>
    </row>
    <row r="19" spans="1:73" x14ac:dyDescent="0.35">
      <c r="A19" s="15"/>
      <c r="B19" s="1" t="s">
        <v>91</v>
      </c>
      <c r="C19" s="1">
        <v>18</v>
      </c>
      <c r="D19" s="10">
        <v>51820</v>
      </c>
      <c r="E19" s="1">
        <v>0</v>
      </c>
      <c r="F19" s="10">
        <v>0</v>
      </c>
      <c r="G19" s="10">
        <v>0</v>
      </c>
      <c r="H19" s="10">
        <v>0</v>
      </c>
      <c r="BU19" s="2">
        <v>43932</v>
      </c>
    </row>
    <row r="20" spans="1:73" x14ac:dyDescent="0.35">
      <c r="A20" s="16" t="s">
        <v>6</v>
      </c>
      <c r="B20" s="1" t="s">
        <v>5</v>
      </c>
      <c r="C20" s="1">
        <v>19</v>
      </c>
      <c r="D20" s="10">
        <v>51009</v>
      </c>
      <c r="E20" s="1">
        <v>1</v>
      </c>
      <c r="F20" s="10">
        <v>1</v>
      </c>
      <c r="G20" s="10">
        <v>1</v>
      </c>
      <c r="H20" s="10">
        <v>2</v>
      </c>
      <c r="BU20" s="2">
        <v>43933</v>
      </c>
    </row>
    <row r="21" spans="1:73" x14ac:dyDescent="0.35">
      <c r="A21" s="17"/>
      <c r="B21" s="1" t="s">
        <v>7</v>
      </c>
      <c r="C21" s="1">
        <v>20</v>
      </c>
      <c r="D21" s="10">
        <v>51011</v>
      </c>
      <c r="E21" s="1">
        <v>0</v>
      </c>
      <c r="F21" s="10">
        <v>0</v>
      </c>
      <c r="G21" s="10">
        <v>0</v>
      </c>
      <c r="H21" s="10">
        <v>0</v>
      </c>
      <c r="BU21" s="2">
        <v>43934</v>
      </c>
    </row>
    <row r="22" spans="1:73" x14ac:dyDescent="0.35">
      <c r="A22" s="17"/>
      <c r="B22" s="1" t="s">
        <v>11</v>
      </c>
      <c r="C22" s="1">
        <v>21</v>
      </c>
      <c r="D22" s="10">
        <v>51019</v>
      </c>
      <c r="E22" s="1">
        <v>1</v>
      </c>
      <c r="F22" s="10">
        <v>2</v>
      </c>
      <c r="G22" s="10">
        <v>2</v>
      </c>
      <c r="H22" s="10">
        <v>2</v>
      </c>
      <c r="BU22" s="2">
        <v>43935</v>
      </c>
    </row>
    <row r="23" spans="1:73" x14ac:dyDescent="0.35">
      <c r="A23" s="17"/>
      <c r="B23" s="1" t="s">
        <v>20</v>
      </c>
      <c r="C23" s="1">
        <v>22</v>
      </c>
      <c r="D23" s="10">
        <v>51031</v>
      </c>
      <c r="E23" s="1">
        <v>0</v>
      </c>
      <c r="F23" s="10">
        <v>0</v>
      </c>
      <c r="G23" s="10">
        <v>0</v>
      </c>
      <c r="H23" s="10">
        <v>0</v>
      </c>
      <c r="BU23" s="2">
        <v>43936</v>
      </c>
    </row>
    <row r="24" spans="1:73" x14ac:dyDescent="0.35">
      <c r="A24" s="18"/>
      <c r="B24" s="1" t="s">
        <v>84</v>
      </c>
      <c r="C24" s="1">
        <v>23</v>
      </c>
      <c r="D24" s="10">
        <v>51680</v>
      </c>
      <c r="E24" s="1">
        <v>0</v>
      </c>
      <c r="F24" s="10">
        <v>1</v>
      </c>
      <c r="G24" s="10">
        <v>2</v>
      </c>
      <c r="H24" s="10">
        <v>2</v>
      </c>
      <c r="BU24" s="2">
        <v>43937</v>
      </c>
    </row>
    <row r="25" spans="1:73" x14ac:dyDescent="0.35">
      <c r="A25" s="7" t="s">
        <v>78</v>
      </c>
      <c r="B25" s="1" t="s">
        <v>78</v>
      </c>
      <c r="C25" s="1">
        <v>24</v>
      </c>
      <c r="D25" s="10">
        <v>51550</v>
      </c>
      <c r="E25" s="1">
        <v>1</v>
      </c>
      <c r="F25" s="10">
        <v>4</v>
      </c>
      <c r="G25" s="10">
        <v>5</v>
      </c>
      <c r="H25" s="10">
        <v>7</v>
      </c>
      <c r="BU25" s="2">
        <v>43938</v>
      </c>
    </row>
    <row r="26" spans="1:73" x14ac:dyDescent="0.35">
      <c r="A26" s="16" t="s">
        <v>62</v>
      </c>
      <c r="B26" s="1" t="s">
        <v>62</v>
      </c>
      <c r="C26" s="1">
        <v>25</v>
      </c>
      <c r="D26" s="10">
        <v>51041</v>
      </c>
      <c r="E26" s="1">
        <v>10</v>
      </c>
      <c r="F26" s="10">
        <v>12</v>
      </c>
      <c r="G26" s="10">
        <v>12</v>
      </c>
      <c r="H26" s="10">
        <v>12</v>
      </c>
      <c r="BU26" s="2">
        <v>43939</v>
      </c>
    </row>
    <row r="27" spans="1:73" x14ac:dyDescent="0.35">
      <c r="A27" s="17"/>
      <c r="B27" s="1" t="s">
        <v>61</v>
      </c>
      <c r="C27" s="1">
        <v>26</v>
      </c>
      <c r="D27" s="10">
        <v>51145</v>
      </c>
      <c r="E27" s="1">
        <v>0</v>
      </c>
      <c r="F27" s="10">
        <v>0</v>
      </c>
      <c r="G27" s="10">
        <v>0</v>
      </c>
      <c r="H27" s="10">
        <v>1</v>
      </c>
      <c r="BU27" s="2">
        <v>43940</v>
      </c>
    </row>
    <row r="28" spans="1:73" x14ac:dyDescent="0.35">
      <c r="A28" s="18"/>
      <c r="B28" s="1" t="s">
        <v>135</v>
      </c>
      <c r="C28" s="1">
        <v>27</v>
      </c>
      <c r="D28" s="10">
        <v>51570</v>
      </c>
      <c r="E28" s="1">
        <v>0</v>
      </c>
      <c r="F28" s="10">
        <v>0</v>
      </c>
      <c r="G28" s="10">
        <v>0</v>
      </c>
      <c r="H28" s="10">
        <v>0</v>
      </c>
      <c r="BU28" s="2">
        <v>43941</v>
      </c>
    </row>
    <row r="29" spans="1:73" x14ac:dyDescent="0.35">
      <c r="A29" s="13" t="s">
        <v>25</v>
      </c>
      <c r="B29" s="1" t="s">
        <v>24</v>
      </c>
      <c r="C29" s="1">
        <v>28</v>
      </c>
      <c r="D29" s="10">
        <v>51036</v>
      </c>
      <c r="E29" s="1">
        <v>1</v>
      </c>
      <c r="F29" s="10">
        <v>1</v>
      </c>
      <c r="G29" s="10">
        <v>1</v>
      </c>
      <c r="H29" s="10">
        <v>1</v>
      </c>
      <c r="BU29" s="2">
        <v>43942</v>
      </c>
    </row>
    <row r="30" spans="1:73" x14ac:dyDescent="0.35">
      <c r="A30" s="14"/>
      <c r="B30" s="1" t="s">
        <v>107</v>
      </c>
      <c r="C30" s="1">
        <v>29</v>
      </c>
      <c r="D30" s="10">
        <v>51075</v>
      </c>
      <c r="E30" s="1">
        <v>3</v>
      </c>
      <c r="F30" s="10">
        <v>3</v>
      </c>
      <c r="G30" s="10">
        <v>3</v>
      </c>
      <c r="H30" s="10">
        <v>5</v>
      </c>
      <c r="BU30" s="2">
        <v>43943</v>
      </c>
    </row>
    <row r="31" spans="1:73" x14ac:dyDescent="0.35">
      <c r="A31" s="14"/>
      <c r="B31" s="1" t="s">
        <v>40</v>
      </c>
      <c r="C31" s="1">
        <v>30</v>
      </c>
      <c r="D31" s="10">
        <v>51085</v>
      </c>
      <c r="E31" s="1">
        <v>1</v>
      </c>
      <c r="F31" s="10">
        <v>2</v>
      </c>
      <c r="G31" s="10">
        <v>2</v>
      </c>
      <c r="H31" s="10">
        <v>3</v>
      </c>
      <c r="BU31" s="2">
        <v>43944</v>
      </c>
    </row>
    <row r="32" spans="1:73" x14ac:dyDescent="0.35">
      <c r="A32" s="15"/>
      <c r="B32" s="1" t="s">
        <v>53</v>
      </c>
      <c r="C32" s="1">
        <v>31</v>
      </c>
      <c r="D32" s="10">
        <v>51127</v>
      </c>
      <c r="E32" s="1">
        <v>0</v>
      </c>
      <c r="F32" s="10">
        <v>0</v>
      </c>
      <c r="G32" s="10">
        <v>0</v>
      </c>
      <c r="H32" s="10">
        <v>1</v>
      </c>
      <c r="BU32" s="2">
        <v>43945</v>
      </c>
    </row>
    <row r="33" spans="1:73" x14ac:dyDescent="0.35">
      <c r="A33" s="16" t="s">
        <v>33</v>
      </c>
      <c r="B33" s="1" t="s">
        <v>32</v>
      </c>
      <c r="C33" s="1">
        <v>32</v>
      </c>
      <c r="D33" s="10">
        <v>51053</v>
      </c>
      <c r="E33" s="1">
        <v>0</v>
      </c>
      <c r="F33" s="10">
        <v>0</v>
      </c>
      <c r="G33" s="10">
        <v>0</v>
      </c>
      <c r="H33" s="10">
        <v>0</v>
      </c>
      <c r="BU33" s="2">
        <v>43946</v>
      </c>
    </row>
    <row r="34" spans="1:73" x14ac:dyDescent="0.35">
      <c r="A34" s="17"/>
      <c r="B34" s="1" t="s">
        <v>38</v>
      </c>
      <c r="C34" s="1">
        <v>33</v>
      </c>
      <c r="D34" s="10">
        <v>51081</v>
      </c>
      <c r="E34" s="1">
        <v>0</v>
      </c>
      <c r="F34" s="10">
        <v>0</v>
      </c>
      <c r="G34" s="10">
        <v>0</v>
      </c>
      <c r="H34" s="10">
        <v>0</v>
      </c>
      <c r="BU34" s="2">
        <v>43947</v>
      </c>
    </row>
    <row r="35" spans="1:73" x14ac:dyDescent="0.35">
      <c r="A35" s="17"/>
      <c r="B35" s="1" t="s">
        <v>63</v>
      </c>
      <c r="C35" s="1">
        <v>34</v>
      </c>
      <c r="D35" s="10">
        <v>51149</v>
      </c>
      <c r="E35" s="1">
        <v>0</v>
      </c>
      <c r="F35" s="10">
        <v>0</v>
      </c>
      <c r="G35" s="10">
        <v>2</v>
      </c>
      <c r="H35" s="10">
        <v>2</v>
      </c>
      <c r="BU35" s="2">
        <v>43948</v>
      </c>
    </row>
    <row r="36" spans="1:73" x14ac:dyDescent="0.35">
      <c r="A36" s="17"/>
      <c r="B36" s="1" t="s">
        <v>129</v>
      </c>
      <c r="C36" s="1">
        <v>35</v>
      </c>
      <c r="D36" s="10">
        <v>51181</v>
      </c>
      <c r="E36" s="1">
        <v>0</v>
      </c>
      <c r="F36" s="10">
        <v>0</v>
      </c>
      <c r="G36" s="10">
        <v>0</v>
      </c>
      <c r="H36" s="10">
        <v>0</v>
      </c>
      <c r="BU36" s="2">
        <v>43949</v>
      </c>
    </row>
    <row r="37" spans="1:73" x14ac:dyDescent="0.35">
      <c r="A37" s="17"/>
      <c r="B37" s="1" t="s">
        <v>130</v>
      </c>
      <c r="C37" s="1">
        <v>36</v>
      </c>
      <c r="D37" s="10">
        <v>51183</v>
      </c>
      <c r="E37" s="1">
        <v>0</v>
      </c>
      <c r="F37" s="10">
        <v>0</v>
      </c>
      <c r="G37" s="10">
        <v>0</v>
      </c>
      <c r="H37" s="10">
        <v>0</v>
      </c>
      <c r="BU37" s="2">
        <v>43950</v>
      </c>
    </row>
    <row r="38" spans="1:73" x14ac:dyDescent="0.35">
      <c r="A38" s="17"/>
      <c r="B38" s="1" t="s">
        <v>137</v>
      </c>
      <c r="C38" s="1">
        <v>37</v>
      </c>
      <c r="D38" s="10">
        <v>51595</v>
      </c>
      <c r="E38" s="1">
        <v>0</v>
      </c>
      <c r="F38" s="10">
        <v>0</v>
      </c>
      <c r="G38" s="10">
        <v>0</v>
      </c>
      <c r="H38" s="10">
        <v>0</v>
      </c>
      <c r="BU38" s="2">
        <v>43951</v>
      </c>
    </row>
    <row r="39" spans="1:73" x14ac:dyDescent="0.35">
      <c r="A39" s="17"/>
      <c r="B39" s="1" t="s">
        <v>142</v>
      </c>
      <c r="C39" s="1">
        <v>38</v>
      </c>
      <c r="D39" s="10">
        <v>51670</v>
      </c>
      <c r="E39" s="1">
        <v>0</v>
      </c>
      <c r="F39" s="10">
        <v>0</v>
      </c>
      <c r="G39" s="10">
        <v>0</v>
      </c>
      <c r="H39" s="10">
        <v>1</v>
      </c>
      <c r="BU39" s="2">
        <v>43952</v>
      </c>
    </row>
    <row r="40" spans="1:73" x14ac:dyDescent="0.35">
      <c r="A40" s="18"/>
      <c r="B40" s="1" t="s">
        <v>146</v>
      </c>
      <c r="C40" s="1">
        <v>39</v>
      </c>
      <c r="D40" s="10">
        <v>51730</v>
      </c>
      <c r="E40" s="1">
        <v>0</v>
      </c>
      <c r="F40" s="10">
        <v>0</v>
      </c>
      <c r="G40" s="10">
        <v>0</v>
      </c>
      <c r="H40" s="10">
        <v>0</v>
      </c>
      <c r="BU40" s="2">
        <v>43953</v>
      </c>
    </row>
    <row r="41" spans="1:73" x14ac:dyDescent="0.35">
      <c r="A41" s="13" t="s">
        <v>17</v>
      </c>
      <c r="B41" s="1" t="s">
        <v>16</v>
      </c>
      <c r="C41" s="1">
        <v>40</v>
      </c>
      <c r="D41" s="10">
        <v>51027</v>
      </c>
      <c r="E41" s="1">
        <v>0</v>
      </c>
      <c r="F41" s="10">
        <v>0</v>
      </c>
      <c r="G41" s="10">
        <v>0</v>
      </c>
      <c r="H41" s="10">
        <v>0</v>
      </c>
      <c r="BU41" s="2">
        <v>43954</v>
      </c>
    </row>
    <row r="42" spans="1:73" x14ac:dyDescent="0.35">
      <c r="A42" s="14"/>
      <c r="B42" s="1" t="s">
        <v>99</v>
      </c>
      <c r="C42" s="1">
        <v>41</v>
      </c>
      <c r="D42" s="10">
        <v>51051</v>
      </c>
      <c r="E42" s="1">
        <v>0</v>
      </c>
      <c r="F42" s="10">
        <v>0</v>
      </c>
      <c r="G42" s="10">
        <v>0</v>
      </c>
      <c r="H42" s="10">
        <v>0</v>
      </c>
      <c r="BU42" s="2">
        <v>43955</v>
      </c>
    </row>
    <row r="43" spans="1:73" x14ac:dyDescent="0.35">
      <c r="A43" s="14"/>
      <c r="B43" s="1" t="s">
        <v>69</v>
      </c>
      <c r="C43" s="1">
        <v>42</v>
      </c>
      <c r="D43" s="10">
        <v>51167</v>
      </c>
      <c r="E43" s="1">
        <v>0</v>
      </c>
      <c r="F43" s="10">
        <v>0</v>
      </c>
      <c r="G43" s="10">
        <v>0</v>
      </c>
      <c r="H43" s="10">
        <v>0</v>
      </c>
      <c r="BU43" s="2">
        <v>43956</v>
      </c>
    </row>
    <row r="44" spans="1:73" x14ac:dyDescent="0.35">
      <c r="A44" s="15"/>
      <c r="B44" s="1" t="s">
        <v>70</v>
      </c>
      <c r="C44" s="1">
        <v>43</v>
      </c>
      <c r="D44" s="10">
        <v>51185</v>
      </c>
      <c r="E44" s="1">
        <v>0</v>
      </c>
      <c r="F44" s="10">
        <v>0</v>
      </c>
      <c r="G44" s="10">
        <v>0</v>
      </c>
      <c r="H44" s="10">
        <v>0</v>
      </c>
      <c r="BU44" s="2">
        <v>43957</v>
      </c>
    </row>
    <row r="45" spans="1:73" x14ac:dyDescent="0.35">
      <c r="A45" s="16" t="s">
        <v>55</v>
      </c>
      <c r="B45" s="1" t="s">
        <v>94</v>
      </c>
      <c r="C45" s="1">
        <v>44</v>
      </c>
      <c r="D45" s="10">
        <v>51001</v>
      </c>
      <c r="E45" s="1">
        <v>1</v>
      </c>
      <c r="F45" s="10">
        <v>2</v>
      </c>
      <c r="G45" s="10">
        <v>2</v>
      </c>
      <c r="H45" s="10">
        <v>2</v>
      </c>
      <c r="BU45" s="2">
        <v>43958</v>
      </c>
    </row>
    <row r="46" spans="1:73" x14ac:dyDescent="0.35">
      <c r="A46" s="18"/>
      <c r="B46" s="1" t="s">
        <v>54</v>
      </c>
      <c r="C46" s="1">
        <v>45</v>
      </c>
      <c r="D46" s="10">
        <v>51131</v>
      </c>
      <c r="E46" s="1">
        <v>0</v>
      </c>
      <c r="F46" s="10">
        <v>0</v>
      </c>
      <c r="G46" s="10">
        <v>1</v>
      </c>
      <c r="H46" s="10">
        <v>1</v>
      </c>
      <c r="BU46" s="2">
        <v>43959</v>
      </c>
    </row>
    <row r="47" spans="1:73" x14ac:dyDescent="0.35">
      <c r="A47" s="13" t="s">
        <v>81</v>
      </c>
      <c r="B47" s="1" t="s">
        <v>81</v>
      </c>
      <c r="C47" s="1">
        <v>46</v>
      </c>
      <c r="D47" s="10">
        <v>51059</v>
      </c>
      <c r="E47" s="1">
        <v>46</v>
      </c>
      <c r="F47" s="10">
        <v>79</v>
      </c>
      <c r="G47" s="10">
        <v>124</v>
      </c>
      <c r="H47" s="10">
        <v>156</v>
      </c>
      <c r="BU47" s="2">
        <v>43960</v>
      </c>
    </row>
    <row r="48" spans="1:73" x14ac:dyDescent="0.35">
      <c r="A48" s="14"/>
      <c r="B48" s="1" t="s">
        <v>80</v>
      </c>
      <c r="C48" s="1">
        <v>47</v>
      </c>
      <c r="D48" s="10">
        <v>51600</v>
      </c>
      <c r="E48" s="1">
        <v>0</v>
      </c>
      <c r="F48" s="10">
        <v>1</v>
      </c>
      <c r="G48" s="10">
        <v>0</v>
      </c>
      <c r="H48" s="10">
        <v>0</v>
      </c>
      <c r="BU48" s="2">
        <v>43961</v>
      </c>
    </row>
    <row r="49" spans="1:73" x14ac:dyDescent="0.35">
      <c r="A49" s="15"/>
      <c r="B49" s="1" t="s">
        <v>138</v>
      </c>
      <c r="C49" s="1">
        <v>48</v>
      </c>
      <c r="D49" s="10">
        <v>51610</v>
      </c>
      <c r="E49" s="1">
        <v>0</v>
      </c>
      <c r="F49" s="10">
        <v>0</v>
      </c>
      <c r="G49" s="10">
        <v>0</v>
      </c>
      <c r="H49" s="10">
        <v>0</v>
      </c>
      <c r="BU49" s="2">
        <v>43962</v>
      </c>
    </row>
    <row r="50" spans="1:73" x14ac:dyDescent="0.35">
      <c r="A50" s="6" t="s">
        <v>141</v>
      </c>
      <c r="B50" s="1" t="s">
        <v>141</v>
      </c>
      <c r="C50" s="1">
        <v>49</v>
      </c>
      <c r="D50" s="10">
        <v>51650</v>
      </c>
      <c r="E50" s="1">
        <v>0</v>
      </c>
      <c r="F50" s="10">
        <v>1</v>
      </c>
      <c r="G50" s="10">
        <v>5</v>
      </c>
      <c r="H50" s="10">
        <v>7</v>
      </c>
      <c r="BU50" s="2">
        <v>43963</v>
      </c>
    </row>
    <row r="51" spans="1:73" x14ac:dyDescent="0.35">
      <c r="A51" s="7" t="s">
        <v>41</v>
      </c>
      <c r="B51" s="1" t="s">
        <v>41</v>
      </c>
      <c r="C51" s="1">
        <v>50</v>
      </c>
      <c r="D51" s="10">
        <v>51087</v>
      </c>
      <c r="E51" s="1">
        <v>14</v>
      </c>
      <c r="F51" s="10">
        <v>21</v>
      </c>
      <c r="G51" s="10">
        <v>28</v>
      </c>
      <c r="H51" s="10">
        <v>31</v>
      </c>
      <c r="BU51" s="2">
        <v>43964</v>
      </c>
    </row>
    <row r="52" spans="1:73" x14ac:dyDescent="0.35">
      <c r="A52" s="16" t="s">
        <v>47</v>
      </c>
      <c r="B52" s="1" t="s">
        <v>46</v>
      </c>
      <c r="C52" s="1">
        <v>51</v>
      </c>
      <c r="D52" s="10">
        <v>51105</v>
      </c>
      <c r="E52" s="1">
        <v>2</v>
      </c>
      <c r="F52" s="10">
        <v>2</v>
      </c>
      <c r="G52" s="10">
        <v>2</v>
      </c>
      <c r="H52" s="10">
        <v>2</v>
      </c>
      <c r="BU52" s="2">
        <v>43965</v>
      </c>
    </row>
    <row r="53" spans="1:73" x14ac:dyDescent="0.35">
      <c r="A53" s="17"/>
      <c r="B53" s="1" t="s">
        <v>123</v>
      </c>
      <c r="C53" s="1">
        <v>52</v>
      </c>
      <c r="D53" s="10">
        <v>51169</v>
      </c>
      <c r="E53" s="1">
        <v>0</v>
      </c>
      <c r="F53" s="10">
        <v>0</v>
      </c>
      <c r="G53" s="10">
        <v>0</v>
      </c>
      <c r="H53" s="10">
        <v>0</v>
      </c>
      <c r="BU53" s="2">
        <v>43966</v>
      </c>
    </row>
    <row r="54" spans="1:73" x14ac:dyDescent="0.35">
      <c r="A54" s="17"/>
      <c r="B54" s="1" t="s">
        <v>132</v>
      </c>
      <c r="C54" s="1">
        <v>53</v>
      </c>
      <c r="D54" s="10">
        <v>51195</v>
      </c>
      <c r="E54" s="1">
        <v>0</v>
      </c>
      <c r="F54" s="10">
        <v>0</v>
      </c>
      <c r="G54" s="10">
        <v>0</v>
      </c>
      <c r="H54" s="10">
        <v>0</v>
      </c>
      <c r="BU54" s="2">
        <v>43967</v>
      </c>
    </row>
    <row r="55" spans="1:73" x14ac:dyDescent="0.35">
      <c r="A55" s="18"/>
      <c r="B55" s="1" t="s">
        <v>145</v>
      </c>
      <c r="C55" s="1">
        <v>54</v>
      </c>
      <c r="D55" s="10">
        <v>51720</v>
      </c>
      <c r="E55" s="1">
        <v>0</v>
      </c>
      <c r="F55" s="10">
        <v>0</v>
      </c>
      <c r="G55" s="10">
        <v>0</v>
      </c>
      <c r="H55" s="10">
        <v>0</v>
      </c>
      <c r="BU55" s="2">
        <v>43968</v>
      </c>
    </row>
    <row r="56" spans="1:73" x14ac:dyDescent="0.35">
      <c r="A56" s="13" t="s">
        <v>28</v>
      </c>
      <c r="B56" s="1" t="s">
        <v>27</v>
      </c>
      <c r="C56" s="1">
        <v>55</v>
      </c>
      <c r="D56" s="10">
        <v>51043</v>
      </c>
      <c r="E56" s="1">
        <v>0</v>
      </c>
      <c r="F56" s="10">
        <v>0</v>
      </c>
      <c r="G56" s="10">
        <v>0</v>
      </c>
      <c r="H56" s="10">
        <v>0</v>
      </c>
      <c r="BU56" s="2">
        <v>43969</v>
      </c>
    </row>
    <row r="57" spans="1:73" x14ac:dyDescent="0.35">
      <c r="A57" s="14"/>
      <c r="B57" s="1" t="s">
        <v>104</v>
      </c>
      <c r="C57" s="1">
        <v>56</v>
      </c>
      <c r="D57" s="10">
        <v>51069</v>
      </c>
      <c r="E57" s="1">
        <v>0</v>
      </c>
      <c r="F57" s="10">
        <v>2</v>
      </c>
      <c r="G57" s="10">
        <v>4</v>
      </c>
      <c r="H57" s="10">
        <v>4</v>
      </c>
      <c r="BU57" s="2">
        <v>43970</v>
      </c>
    </row>
    <row r="58" spans="1:73" x14ac:dyDescent="0.35">
      <c r="A58" s="14"/>
      <c r="B58" s="1" t="s">
        <v>119</v>
      </c>
      <c r="C58" s="1">
        <v>57</v>
      </c>
      <c r="D58" s="10">
        <v>51139</v>
      </c>
      <c r="E58" s="1">
        <v>0</v>
      </c>
      <c r="F58" s="10">
        <v>0</v>
      </c>
      <c r="G58" s="10">
        <v>0</v>
      </c>
      <c r="H58" s="10">
        <v>0</v>
      </c>
      <c r="BU58" s="2">
        <v>43971</v>
      </c>
    </row>
    <row r="59" spans="1:73" x14ac:dyDescent="0.35">
      <c r="A59" s="14"/>
      <c r="B59" s="1" t="s">
        <v>124</v>
      </c>
      <c r="C59" s="1">
        <v>58</v>
      </c>
      <c r="D59" s="10">
        <v>51171</v>
      </c>
      <c r="E59" s="1">
        <v>0</v>
      </c>
      <c r="F59" s="10">
        <v>3</v>
      </c>
      <c r="G59" s="10">
        <v>3</v>
      </c>
      <c r="H59" s="10">
        <v>3</v>
      </c>
      <c r="BU59" s="2">
        <v>43972</v>
      </c>
    </row>
    <row r="60" spans="1:73" x14ac:dyDescent="0.35">
      <c r="A60" s="14"/>
      <c r="B60" s="1" t="s">
        <v>71</v>
      </c>
      <c r="C60" s="1">
        <v>59</v>
      </c>
      <c r="D60" s="10">
        <v>51187</v>
      </c>
      <c r="E60" s="1">
        <v>0</v>
      </c>
      <c r="F60" s="10">
        <v>1</v>
      </c>
      <c r="G60" s="10">
        <v>2</v>
      </c>
      <c r="H60" s="10">
        <v>2</v>
      </c>
      <c r="BU60" s="2">
        <v>43973</v>
      </c>
    </row>
    <row r="61" spans="1:73" x14ac:dyDescent="0.35">
      <c r="A61" s="15"/>
      <c r="B61" s="1" t="s">
        <v>93</v>
      </c>
      <c r="C61" s="1">
        <v>60</v>
      </c>
      <c r="D61" s="10">
        <v>51840</v>
      </c>
      <c r="E61" s="1">
        <v>0</v>
      </c>
      <c r="F61" s="10">
        <v>0</v>
      </c>
      <c r="G61" s="10">
        <v>0</v>
      </c>
      <c r="H61" s="10">
        <v>0</v>
      </c>
      <c r="BU61" s="2">
        <v>43974</v>
      </c>
    </row>
    <row r="62" spans="1:73" x14ac:dyDescent="0.35">
      <c r="A62" s="6" t="s">
        <v>113</v>
      </c>
      <c r="B62" s="1" t="s">
        <v>113</v>
      </c>
      <c r="C62" s="1">
        <v>61</v>
      </c>
      <c r="D62" s="10">
        <v>51107</v>
      </c>
      <c r="E62" s="1">
        <v>18</v>
      </c>
      <c r="F62" s="10">
        <v>28</v>
      </c>
      <c r="G62" s="10">
        <v>43</v>
      </c>
      <c r="H62" s="10">
        <v>54</v>
      </c>
      <c r="BU62" s="2">
        <v>43975</v>
      </c>
    </row>
    <row r="63" spans="1:73" x14ac:dyDescent="0.35">
      <c r="A63" s="13" t="s">
        <v>13</v>
      </c>
      <c r="B63" s="1" t="s">
        <v>12</v>
      </c>
      <c r="C63" s="1">
        <v>62</v>
      </c>
      <c r="D63" s="10">
        <v>51021</v>
      </c>
      <c r="E63" s="1">
        <v>0</v>
      </c>
      <c r="F63" s="10">
        <v>0</v>
      </c>
      <c r="G63" s="10">
        <v>0</v>
      </c>
      <c r="H63" s="10">
        <v>0</v>
      </c>
      <c r="BU63" s="2">
        <v>43976</v>
      </c>
    </row>
    <row r="64" spans="1:73" x14ac:dyDescent="0.35">
      <c r="A64" s="14"/>
      <c r="B64" s="1" t="s">
        <v>23</v>
      </c>
      <c r="C64" s="1">
        <v>63</v>
      </c>
      <c r="D64" s="10">
        <v>51035</v>
      </c>
      <c r="E64" s="1">
        <v>0</v>
      </c>
      <c r="F64" s="10">
        <v>0</v>
      </c>
      <c r="G64" s="10">
        <v>0</v>
      </c>
      <c r="H64" s="10">
        <v>0</v>
      </c>
      <c r="BU64" s="2">
        <v>43977</v>
      </c>
    </row>
    <row r="65" spans="1:73" x14ac:dyDescent="0.35">
      <c r="A65" s="14"/>
      <c r="B65" s="1" t="s">
        <v>36</v>
      </c>
      <c r="C65" s="1">
        <v>64</v>
      </c>
      <c r="D65" s="10">
        <v>51077</v>
      </c>
      <c r="E65" s="1">
        <v>0</v>
      </c>
      <c r="F65" s="10">
        <v>0</v>
      </c>
      <c r="G65" s="10">
        <v>0</v>
      </c>
      <c r="H65" s="10">
        <v>0</v>
      </c>
      <c r="BU65" s="2">
        <v>43978</v>
      </c>
    </row>
    <row r="66" spans="1:73" x14ac:dyDescent="0.35">
      <c r="A66" s="14"/>
      <c r="B66" s="1" t="s">
        <v>125</v>
      </c>
      <c r="C66" s="1">
        <v>65</v>
      </c>
      <c r="D66" s="10">
        <v>51173</v>
      </c>
      <c r="E66" s="1">
        <v>0</v>
      </c>
      <c r="F66" s="10">
        <v>0</v>
      </c>
      <c r="G66" s="10">
        <v>0</v>
      </c>
      <c r="H66" s="10">
        <v>0</v>
      </c>
      <c r="BU66" s="2">
        <v>43979</v>
      </c>
    </row>
    <row r="67" spans="1:73" x14ac:dyDescent="0.35">
      <c r="A67" s="14"/>
      <c r="B67" s="1" t="s">
        <v>131</v>
      </c>
      <c r="C67" s="1">
        <v>66</v>
      </c>
      <c r="D67" s="10">
        <v>51191</v>
      </c>
      <c r="E67" s="1">
        <v>0</v>
      </c>
      <c r="F67" s="10">
        <v>1</v>
      </c>
      <c r="G67" s="10">
        <v>1</v>
      </c>
      <c r="H67" s="10">
        <v>1</v>
      </c>
      <c r="BU67" s="2">
        <v>43980</v>
      </c>
    </row>
    <row r="68" spans="1:73" x14ac:dyDescent="0.35">
      <c r="A68" s="14"/>
      <c r="B68" s="1" t="s">
        <v>73</v>
      </c>
      <c r="C68" s="1">
        <v>67</v>
      </c>
      <c r="D68" s="10">
        <v>51197</v>
      </c>
      <c r="E68" s="1">
        <v>0</v>
      </c>
      <c r="F68" s="10">
        <v>0</v>
      </c>
      <c r="G68" s="10">
        <v>0</v>
      </c>
      <c r="H68" s="10">
        <v>0</v>
      </c>
      <c r="BU68" s="2">
        <v>43981</v>
      </c>
    </row>
    <row r="69" spans="1:73" x14ac:dyDescent="0.35">
      <c r="A69" s="14"/>
      <c r="B69" s="1" t="s">
        <v>77</v>
      </c>
      <c r="C69" s="1">
        <v>68</v>
      </c>
      <c r="D69" s="10">
        <v>51520</v>
      </c>
      <c r="E69" s="1">
        <v>0</v>
      </c>
      <c r="F69" s="10">
        <v>0</v>
      </c>
      <c r="G69" s="10">
        <v>1</v>
      </c>
      <c r="H69" s="10">
        <v>1</v>
      </c>
      <c r="BU69" s="2">
        <v>43982</v>
      </c>
    </row>
    <row r="70" spans="1:73" x14ac:dyDescent="0.35">
      <c r="A70" s="15"/>
      <c r="B70" s="1" t="s">
        <v>140</v>
      </c>
      <c r="C70" s="1">
        <v>69</v>
      </c>
      <c r="D70" s="10">
        <v>51640</v>
      </c>
      <c r="E70" s="1">
        <v>0</v>
      </c>
      <c r="F70" s="10">
        <v>0</v>
      </c>
      <c r="G70" s="10">
        <v>1</v>
      </c>
      <c r="H70" s="10">
        <v>1</v>
      </c>
    </row>
    <row r="71" spans="1:73" x14ac:dyDescent="0.35">
      <c r="A71" s="16" t="s">
        <v>66</v>
      </c>
      <c r="B71" s="1" t="s">
        <v>101</v>
      </c>
      <c r="C71" s="1">
        <v>70</v>
      </c>
      <c r="D71" s="10">
        <v>51063</v>
      </c>
      <c r="E71" s="1">
        <v>0</v>
      </c>
      <c r="F71" s="10">
        <v>0</v>
      </c>
      <c r="G71" s="10">
        <v>0</v>
      </c>
      <c r="H71" s="10">
        <v>0</v>
      </c>
    </row>
    <row r="72" spans="1:73" x14ac:dyDescent="0.35">
      <c r="A72" s="17"/>
      <c r="B72" s="1" t="s">
        <v>105</v>
      </c>
      <c r="C72" s="1">
        <v>71</v>
      </c>
      <c r="D72" s="10">
        <v>51071</v>
      </c>
      <c r="E72" s="1">
        <v>0</v>
      </c>
      <c r="F72" s="10">
        <v>0</v>
      </c>
      <c r="G72" s="10">
        <v>0</v>
      </c>
      <c r="H72" s="10">
        <v>0</v>
      </c>
    </row>
    <row r="73" spans="1:73" x14ac:dyDescent="0.35">
      <c r="A73" s="17"/>
      <c r="B73" s="1" t="s">
        <v>115</v>
      </c>
      <c r="C73" s="1">
        <v>72</v>
      </c>
      <c r="D73" s="10">
        <v>51121</v>
      </c>
      <c r="E73" s="1">
        <v>0</v>
      </c>
      <c r="F73" s="10">
        <v>0</v>
      </c>
      <c r="G73" s="10">
        <v>0</v>
      </c>
      <c r="H73" s="10">
        <v>1</v>
      </c>
    </row>
    <row r="74" spans="1:73" x14ac:dyDescent="0.35">
      <c r="A74" s="17"/>
      <c r="B74" s="1" t="s">
        <v>65</v>
      </c>
      <c r="C74" s="1">
        <v>73</v>
      </c>
      <c r="D74" s="10">
        <v>51155</v>
      </c>
      <c r="E74" s="1">
        <v>0</v>
      </c>
      <c r="F74" s="10">
        <v>0</v>
      </c>
      <c r="G74" s="10">
        <v>0</v>
      </c>
      <c r="H74" s="10">
        <v>0</v>
      </c>
    </row>
    <row r="75" spans="1:73" x14ac:dyDescent="0.35">
      <c r="A75" s="18"/>
      <c r="B75" s="1" t="s">
        <v>149</v>
      </c>
      <c r="C75" s="1">
        <v>74</v>
      </c>
      <c r="D75" s="10">
        <v>51750</v>
      </c>
      <c r="E75" s="1">
        <v>0</v>
      </c>
      <c r="F75" s="10">
        <v>1</v>
      </c>
      <c r="G75" s="10">
        <v>1</v>
      </c>
      <c r="H75" s="10">
        <v>1</v>
      </c>
    </row>
    <row r="76" spans="1:73" x14ac:dyDescent="0.35">
      <c r="A76" s="7" t="s">
        <v>88</v>
      </c>
      <c r="B76" s="1" t="s">
        <v>88</v>
      </c>
      <c r="C76" s="1">
        <v>75</v>
      </c>
      <c r="D76" s="10">
        <v>51710</v>
      </c>
      <c r="E76" s="1">
        <v>5</v>
      </c>
      <c r="F76" s="10">
        <v>6</v>
      </c>
      <c r="G76" s="10">
        <v>8</v>
      </c>
      <c r="H76" s="10">
        <v>10</v>
      </c>
    </row>
    <row r="77" spans="1:73" x14ac:dyDescent="0.35">
      <c r="A77" s="16" t="s">
        <v>75</v>
      </c>
      <c r="B77" s="1" t="s">
        <v>109</v>
      </c>
      <c r="C77" s="1">
        <v>76</v>
      </c>
      <c r="D77" s="10">
        <v>51095</v>
      </c>
      <c r="E77" s="1">
        <v>37</v>
      </c>
      <c r="F77" s="10">
        <v>49</v>
      </c>
      <c r="G77" s="10">
        <v>55</v>
      </c>
      <c r="H77" s="10">
        <v>65</v>
      </c>
    </row>
    <row r="78" spans="1:73" x14ac:dyDescent="0.35">
      <c r="A78" s="17"/>
      <c r="B78" s="1" t="s">
        <v>74</v>
      </c>
      <c r="C78" s="1">
        <v>77</v>
      </c>
      <c r="D78" s="10">
        <v>51199</v>
      </c>
      <c r="E78" s="1">
        <v>6</v>
      </c>
      <c r="F78" s="10">
        <v>9</v>
      </c>
      <c r="G78" s="10">
        <v>9</v>
      </c>
      <c r="H78" s="10">
        <v>9</v>
      </c>
    </row>
    <row r="79" spans="1:73" x14ac:dyDescent="0.35">
      <c r="A79" s="17"/>
      <c r="B79" s="1" t="s">
        <v>87</v>
      </c>
      <c r="C79" s="1">
        <v>78</v>
      </c>
      <c r="D79" s="10">
        <v>51700</v>
      </c>
      <c r="E79" s="1">
        <v>3</v>
      </c>
      <c r="F79" s="10">
        <v>8</v>
      </c>
      <c r="G79" s="10">
        <v>12</v>
      </c>
      <c r="H79" s="10">
        <v>13</v>
      </c>
    </row>
    <row r="80" spans="1:73" x14ac:dyDescent="0.35">
      <c r="A80" s="17"/>
      <c r="B80" s="1" t="s">
        <v>147</v>
      </c>
      <c r="C80" s="1">
        <v>79</v>
      </c>
      <c r="D80" s="10">
        <v>51735</v>
      </c>
      <c r="E80" s="1">
        <v>0</v>
      </c>
      <c r="F80" s="10">
        <v>1</v>
      </c>
      <c r="G80" s="10">
        <v>1</v>
      </c>
      <c r="H80" s="10">
        <v>2</v>
      </c>
    </row>
    <row r="81" spans="1:8" x14ac:dyDescent="0.35">
      <c r="A81" s="18"/>
      <c r="B81" s="1" t="s">
        <v>92</v>
      </c>
      <c r="C81" s="1">
        <v>80</v>
      </c>
      <c r="D81" s="10">
        <v>51830</v>
      </c>
      <c r="E81" s="1">
        <v>5</v>
      </c>
      <c r="F81" s="10">
        <v>5</v>
      </c>
      <c r="G81" s="10">
        <v>5</v>
      </c>
      <c r="H81" s="10">
        <v>6</v>
      </c>
    </row>
    <row r="82" spans="1:8" x14ac:dyDescent="0.35">
      <c r="A82" s="13" t="s">
        <v>19</v>
      </c>
      <c r="B82" s="1" t="s">
        <v>95</v>
      </c>
      <c r="C82" s="1">
        <v>81</v>
      </c>
      <c r="D82" s="10">
        <v>51007</v>
      </c>
      <c r="E82" s="1">
        <v>0</v>
      </c>
      <c r="F82" s="10">
        <v>1</v>
      </c>
      <c r="G82" s="10">
        <v>1</v>
      </c>
      <c r="H82" s="10">
        <v>1</v>
      </c>
    </row>
    <row r="83" spans="1:8" x14ac:dyDescent="0.35">
      <c r="A83" s="14"/>
      <c r="B83" s="1" t="s">
        <v>18</v>
      </c>
      <c r="C83" s="1">
        <v>82</v>
      </c>
      <c r="D83" s="10">
        <v>51029</v>
      </c>
      <c r="E83" s="1">
        <v>0</v>
      </c>
      <c r="F83" s="10">
        <v>0</v>
      </c>
      <c r="G83" s="10">
        <v>0</v>
      </c>
      <c r="H83" s="10">
        <v>0</v>
      </c>
    </row>
    <row r="84" spans="1:8" x14ac:dyDescent="0.35">
      <c r="A84" s="14"/>
      <c r="B84" s="1" t="s">
        <v>26</v>
      </c>
      <c r="C84" s="1">
        <v>83</v>
      </c>
      <c r="D84" s="10">
        <v>51037</v>
      </c>
      <c r="E84" s="1">
        <v>0</v>
      </c>
      <c r="F84" s="10">
        <v>0</v>
      </c>
      <c r="G84" s="10">
        <v>0</v>
      </c>
      <c r="H84" s="10">
        <v>0</v>
      </c>
    </row>
    <row r="85" spans="1:8" x14ac:dyDescent="0.35">
      <c r="A85" s="14"/>
      <c r="B85" s="1" t="s">
        <v>31</v>
      </c>
      <c r="C85" s="1">
        <v>84</v>
      </c>
      <c r="D85" s="10">
        <v>51049</v>
      </c>
      <c r="E85" s="1">
        <v>0</v>
      </c>
      <c r="F85" s="10">
        <v>0</v>
      </c>
      <c r="G85" s="10">
        <v>0</v>
      </c>
      <c r="H85" s="10">
        <v>0</v>
      </c>
    </row>
    <row r="86" spans="1:8" x14ac:dyDescent="0.35">
      <c r="A86" s="14"/>
      <c r="B86" s="1" t="s">
        <v>49</v>
      </c>
      <c r="C86" s="1">
        <v>85</v>
      </c>
      <c r="D86" s="10">
        <v>51111</v>
      </c>
      <c r="E86" s="1">
        <v>0</v>
      </c>
      <c r="F86" s="10">
        <v>0</v>
      </c>
      <c r="G86" s="10">
        <v>0</v>
      </c>
      <c r="H86" s="10">
        <v>0</v>
      </c>
    </row>
    <row r="87" spans="1:8" x14ac:dyDescent="0.35">
      <c r="A87" s="14"/>
      <c r="B87" s="1" t="s">
        <v>117</v>
      </c>
      <c r="C87" s="1">
        <v>86</v>
      </c>
      <c r="D87" s="10">
        <v>51135</v>
      </c>
      <c r="E87" s="1">
        <v>0</v>
      </c>
      <c r="F87" s="10">
        <v>1</v>
      </c>
      <c r="G87" s="10">
        <v>1</v>
      </c>
      <c r="H87" s="10">
        <v>1</v>
      </c>
    </row>
    <row r="88" spans="1:8" x14ac:dyDescent="0.35">
      <c r="A88" s="15"/>
      <c r="B88" s="1" t="s">
        <v>120</v>
      </c>
      <c r="C88" s="1">
        <v>87</v>
      </c>
      <c r="D88" s="10">
        <v>51147</v>
      </c>
      <c r="E88" s="1">
        <v>1</v>
      </c>
      <c r="F88" s="10">
        <v>2</v>
      </c>
      <c r="G88" s="10">
        <v>2</v>
      </c>
      <c r="H88" s="10">
        <v>2</v>
      </c>
    </row>
    <row r="89" spans="1:8" x14ac:dyDescent="0.35">
      <c r="A89" s="16" t="s">
        <v>60</v>
      </c>
      <c r="B89" s="1" t="s">
        <v>59</v>
      </c>
      <c r="C89" s="1">
        <v>88</v>
      </c>
      <c r="D89" s="10">
        <v>51143</v>
      </c>
      <c r="E89" s="1">
        <v>0</v>
      </c>
      <c r="F89" s="10">
        <v>1</v>
      </c>
      <c r="G89" s="10">
        <v>1</v>
      </c>
      <c r="H89" s="10">
        <v>1</v>
      </c>
    </row>
    <row r="90" spans="1:8" x14ac:dyDescent="0.35">
      <c r="A90" s="18"/>
      <c r="B90" s="1" t="s">
        <v>79</v>
      </c>
      <c r="C90" s="1">
        <v>89</v>
      </c>
      <c r="D90" s="10">
        <v>51590</v>
      </c>
      <c r="E90" s="1">
        <v>1</v>
      </c>
      <c r="F90" s="10">
        <v>2</v>
      </c>
      <c r="G90" s="10">
        <v>4</v>
      </c>
      <c r="H90" s="10">
        <v>4</v>
      </c>
    </row>
    <row r="91" spans="1:8" x14ac:dyDescent="0.35">
      <c r="A91" s="7" t="s">
        <v>148</v>
      </c>
      <c r="B91" s="1" t="s">
        <v>148</v>
      </c>
      <c r="C91" s="1">
        <v>90</v>
      </c>
      <c r="D91" s="10">
        <v>51740</v>
      </c>
      <c r="E91" s="1">
        <v>3</v>
      </c>
      <c r="F91" s="10">
        <v>3</v>
      </c>
      <c r="G91" s="10">
        <v>3</v>
      </c>
      <c r="H91" s="10">
        <v>4</v>
      </c>
    </row>
    <row r="92" spans="1:8" x14ac:dyDescent="0.35">
      <c r="A92" s="16" t="s">
        <v>64</v>
      </c>
      <c r="B92" s="1" t="s">
        <v>64</v>
      </c>
      <c r="C92" s="1">
        <v>91</v>
      </c>
      <c r="D92" s="10">
        <v>51153</v>
      </c>
      <c r="E92" s="1">
        <v>23</v>
      </c>
      <c r="F92" s="10">
        <v>36</v>
      </c>
      <c r="G92" s="10">
        <v>44</v>
      </c>
      <c r="H92" s="10">
        <v>56</v>
      </c>
    </row>
    <row r="93" spans="1:8" x14ac:dyDescent="0.35">
      <c r="A93" s="17"/>
      <c r="B93" s="1" t="s">
        <v>144</v>
      </c>
      <c r="C93" s="1">
        <v>92</v>
      </c>
      <c r="D93" s="10">
        <v>51683</v>
      </c>
      <c r="E93" s="1">
        <v>0</v>
      </c>
      <c r="F93" s="10">
        <v>3</v>
      </c>
      <c r="G93" s="10">
        <v>3</v>
      </c>
      <c r="H93" s="10">
        <v>4</v>
      </c>
    </row>
    <row r="94" spans="1:8" x14ac:dyDescent="0.35">
      <c r="A94" s="18"/>
      <c r="B94" s="1" t="s">
        <v>85</v>
      </c>
      <c r="C94" s="1">
        <v>93</v>
      </c>
      <c r="D94" s="10">
        <v>51685</v>
      </c>
      <c r="E94" s="1">
        <v>0</v>
      </c>
      <c r="F94" s="10">
        <v>0</v>
      </c>
      <c r="G94" s="10">
        <v>0</v>
      </c>
      <c r="H94" s="10">
        <v>0</v>
      </c>
    </row>
    <row r="95" spans="1:8" x14ac:dyDescent="0.35">
      <c r="A95" s="13" t="s">
        <v>22</v>
      </c>
      <c r="B95" s="1" t="s">
        <v>21</v>
      </c>
      <c r="C95" s="1">
        <v>94</v>
      </c>
      <c r="D95" s="10">
        <v>51033</v>
      </c>
      <c r="E95" s="1">
        <v>0</v>
      </c>
      <c r="F95" s="10">
        <v>0</v>
      </c>
      <c r="G95" s="10">
        <v>0</v>
      </c>
      <c r="H95" s="10">
        <v>0</v>
      </c>
    </row>
    <row r="96" spans="1:8" x14ac:dyDescent="0.35">
      <c r="A96" s="14"/>
      <c r="B96" s="1" t="s">
        <v>110</v>
      </c>
      <c r="C96" s="1">
        <v>95</v>
      </c>
      <c r="D96" s="10">
        <v>51099</v>
      </c>
      <c r="E96" s="1">
        <v>0</v>
      </c>
      <c r="F96" s="10">
        <v>0</v>
      </c>
      <c r="G96" s="10">
        <v>1</v>
      </c>
      <c r="H96" s="10">
        <v>2</v>
      </c>
    </row>
    <row r="97" spans="1:8" x14ac:dyDescent="0.35">
      <c r="A97" s="14"/>
      <c r="B97" s="1" t="s">
        <v>127</v>
      </c>
      <c r="C97" s="1">
        <v>96</v>
      </c>
      <c r="D97" s="10">
        <v>51177</v>
      </c>
      <c r="E97" s="1">
        <v>2</v>
      </c>
      <c r="F97" s="10">
        <v>2</v>
      </c>
      <c r="G97" s="10">
        <v>2</v>
      </c>
      <c r="H97" s="10">
        <v>3</v>
      </c>
    </row>
    <row r="98" spans="1:8" x14ac:dyDescent="0.35">
      <c r="A98" s="14"/>
      <c r="B98" s="1" t="s">
        <v>128</v>
      </c>
      <c r="C98" s="1">
        <v>97</v>
      </c>
      <c r="D98" s="10">
        <v>51179</v>
      </c>
      <c r="E98" s="1">
        <v>6</v>
      </c>
      <c r="F98" s="10">
        <v>7</v>
      </c>
      <c r="G98" s="10">
        <v>11</v>
      </c>
      <c r="H98" s="10">
        <v>11</v>
      </c>
    </row>
    <row r="99" spans="1:8" x14ac:dyDescent="0.35">
      <c r="A99" s="15"/>
      <c r="B99" s="1" t="s">
        <v>139</v>
      </c>
      <c r="C99" s="1">
        <v>98</v>
      </c>
      <c r="D99" s="10">
        <v>51630</v>
      </c>
      <c r="E99" s="1">
        <v>0</v>
      </c>
      <c r="F99" s="10">
        <v>1</v>
      </c>
      <c r="G99" s="10">
        <v>1</v>
      </c>
      <c r="H99" s="10">
        <v>1</v>
      </c>
    </row>
    <row r="100" spans="1:8" x14ac:dyDescent="0.35">
      <c r="A100" s="16" t="s">
        <v>30</v>
      </c>
      <c r="B100" s="1" t="s">
        <v>29</v>
      </c>
      <c r="C100" s="1">
        <v>99</v>
      </c>
      <c r="D100" s="10">
        <v>51047</v>
      </c>
      <c r="E100" s="1">
        <v>2</v>
      </c>
      <c r="F100" s="10">
        <v>2</v>
      </c>
      <c r="G100" s="10">
        <v>2</v>
      </c>
      <c r="H100" s="10">
        <v>2</v>
      </c>
    </row>
    <row r="101" spans="1:8" x14ac:dyDescent="0.35">
      <c r="A101" s="17"/>
      <c r="B101" s="1" t="s">
        <v>100</v>
      </c>
      <c r="C101" s="1">
        <v>100</v>
      </c>
      <c r="D101" s="10">
        <v>51061</v>
      </c>
      <c r="E101" s="1">
        <v>0</v>
      </c>
      <c r="F101" s="10">
        <v>1</v>
      </c>
      <c r="G101" s="10">
        <v>4</v>
      </c>
      <c r="H101" s="10">
        <v>6</v>
      </c>
    </row>
    <row r="102" spans="1:8" x14ac:dyDescent="0.35">
      <c r="A102" s="17"/>
      <c r="B102" s="1" t="s">
        <v>50</v>
      </c>
      <c r="C102" s="1">
        <v>101</v>
      </c>
      <c r="D102" s="10">
        <v>51113</v>
      </c>
      <c r="E102" s="1">
        <v>0</v>
      </c>
      <c r="F102" s="10">
        <v>1</v>
      </c>
      <c r="G102" s="10">
        <v>2</v>
      </c>
      <c r="H102" s="10">
        <v>3</v>
      </c>
    </row>
    <row r="103" spans="1:8" x14ac:dyDescent="0.35">
      <c r="A103" s="17"/>
      <c r="B103" s="1" t="s">
        <v>118</v>
      </c>
      <c r="C103" s="1">
        <v>102</v>
      </c>
      <c r="D103" s="10">
        <v>51137</v>
      </c>
      <c r="E103" s="1">
        <v>0</v>
      </c>
      <c r="F103" s="10">
        <v>1</v>
      </c>
      <c r="G103" s="10">
        <v>1</v>
      </c>
      <c r="H103" s="10">
        <v>1</v>
      </c>
    </row>
    <row r="104" spans="1:8" x14ac:dyDescent="0.35">
      <c r="A104" s="18"/>
      <c r="B104" s="1" t="s">
        <v>22</v>
      </c>
      <c r="C104" s="1">
        <v>103</v>
      </c>
      <c r="D104" s="10">
        <v>51157</v>
      </c>
      <c r="E104" s="1">
        <v>0</v>
      </c>
      <c r="F104" s="10">
        <v>0</v>
      </c>
      <c r="G104" s="10">
        <v>0</v>
      </c>
      <c r="H104" s="10">
        <v>0</v>
      </c>
    </row>
    <row r="105" spans="1:8" x14ac:dyDescent="0.35">
      <c r="A105" s="7" t="s">
        <v>151</v>
      </c>
      <c r="B105" s="1" t="s">
        <v>150</v>
      </c>
      <c r="C105" s="1">
        <v>104</v>
      </c>
      <c r="D105" s="10">
        <v>51760</v>
      </c>
      <c r="E105" s="1">
        <v>11</v>
      </c>
      <c r="F105" s="10">
        <v>14</v>
      </c>
      <c r="G105" s="10">
        <v>17</v>
      </c>
      <c r="H105" s="10">
        <v>20</v>
      </c>
    </row>
    <row r="106" spans="1:8" x14ac:dyDescent="0.35">
      <c r="A106" s="6" t="s">
        <v>153</v>
      </c>
      <c r="B106" s="1" t="s">
        <v>152</v>
      </c>
      <c r="C106" s="1">
        <v>105</v>
      </c>
      <c r="D106" s="10">
        <v>51770</v>
      </c>
      <c r="E106" s="1">
        <v>0</v>
      </c>
      <c r="F106" s="10">
        <v>0</v>
      </c>
      <c r="G106" s="10">
        <v>1</v>
      </c>
      <c r="H106" s="10">
        <v>0</v>
      </c>
    </row>
    <row r="107" spans="1:8" x14ac:dyDescent="0.35">
      <c r="A107" s="13" t="s">
        <v>15</v>
      </c>
      <c r="B107" s="1" t="s">
        <v>14</v>
      </c>
      <c r="C107" s="1">
        <v>106</v>
      </c>
      <c r="D107" s="10">
        <v>51025</v>
      </c>
      <c r="E107" s="1">
        <v>0</v>
      </c>
      <c r="F107" s="10">
        <v>0</v>
      </c>
      <c r="G107" s="10">
        <v>0</v>
      </c>
      <c r="H107" s="10">
        <v>0</v>
      </c>
    </row>
    <row r="108" spans="1:8" x14ac:dyDescent="0.35">
      <c r="A108" s="14"/>
      <c r="B108" s="1" t="s">
        <v>39</v>
      </c>
      <c r="C108" s="1">
        <v>107</v>
      </c>
      <c r="D108" s="10">
        <v>51083</v>
      </c>
      <c r="E108" s="1">
        <v>1</v>
      </c>
      <c r="F108" s="10">
        <v>1</v>
      </c>
      <c r="G108" s="10">
        <v>1</v>
      </c>
      <c r="H108" s="10">
        <v>1</v>
      </c>
    </row>
    <row r="109" spans="1:8" x14ac:dyDescent="0.35">
      <c r="A109" s="15"/>
      <c r="B109" s="1" t="s">
        <v>114</v>
      </c>
      <c r="C109" s="1">
        <v>108</v>
      </c>
      <c r="D109" s="10">
        <v>51117</v>
      </c>
      <c r="E109" s="1">
        <v>2</v>
      </c>
      <c r="F109" s="10">
        <v>3</v>
      </c>
      <c r="G109" s="10">
        <v>4</v>
      </c>
      <c r="H109" s="10">
        <v>4</v>
      </c>
    </row>
    <row r="110" spans="1:8" x14ac:dyDescent="0.35">
      <c r="A110" s="16" t="s">
        <v>4</v>
      </c>
      <c r="B110" s="1" t="s">
        <v>3</v>
      </c>
      <c r="C110" s="1">
        <v>109</v>
      </c>
      <c r="D110" s="10">
        <v>51003</v>
      </c>
      <c r="E110" s="1">
        <v>2</v>
      </c>
      <c r="F110" s="10">
        <v>6</v>
      </c>
      <c r="G110" s="10">
        <v>8</v>
      </c>
      <c r="H110" s="10">
        <v>16</v>
      </c>
    </row>
    <row r="111" spans="1:8" x14ac:dyDescent="0.35">
      <c r="A111" s="17"/>
      <c r="B111" s="1" t="s">
        <v>102</v>
      </c>
      <c r="C111" s="1">
        <v>110</v>
      </c>
      <c r="D111" s="10">
        <v>51065</v>
      </c>
      <c r="E111" s="1">
        <v>1</v>
      </c>
      <c r="F111" s="10">
        <v>3</v>
      </c>
      <c r="G111" s="10">
        <v>3</v>
      </c>
      <c r="H111" s="10">
        <v>3</v>
      </c>
    </row>
    <row r="112" spans="1:8" x14ac:dyDescent="0.35">
      <c r="A112" s="17"/>
      <c r="B112" s="1" t="s">
        <v>37</v>
      </c>
      <c r="C112" s="1">
        <v>111</v>
      </c>
      <c r="D112" s="10">
        <v>51079</v>
      </c>
      <c r="E112" s="1">
        <v>0</v>
      </c>
      <c r="F112" s="10">
        <v>0</v>
      </c>
      <c r="G112" s="10">
        <v>1</v>
      </c>
      <c r="H112" s="10">
        <v>1</v>
      </c>
    </row>
    <row r="113" spans="1:8" x14ac:dyDescent="0.35">
      <c r="A113" s="17"/>
      <c r="B113" s="1" t="s">
        <v>48</v>
      </c>
      <c r="C113" s="1">
        <v>112</v>
      </c>
      <c r="D113" s="10">
        <v>51109</v>
      </c>
      <c r="E113" s="1">
        <v>2</v>
      </c>
      <c r="F113" s="10">
        <v>4</v>
      </c>
      <c r="G113" s="10">
        <v>5</v>
      </c>
      <c r="H113" s="10">
        <v>6</v>
      </c>
    </row>
    <row r="114" spans="1:8" x14ac:dyDescent="0.35">
      <c r="A114" s="17"/>
      <c r="B114" s="1" t="s">
        <v>116</v>
      </c>
      <c r="C114" s="1">
        <v>113</v>
      </c>
      <c r="D114" s="10">
        <v>51125</v>
      </c>
      <c r="E114" s="1">
        <v>0</v>
      </c>
      <c r="F114" s="10">
        <v>1</v>
      </c>
      <c r="G114" s="10">
        <v>1</v>
      </c>
      <c r="H114" s="10">
        <v>2</v>
      </c>
    </row>
    <row r="115" spans="1:8" x14ac:dyDescent="0.35">
      <c r="A115" s="18"/>
      <c r="B115" s="1" t="s">
        <v>134</v>
      </c>
      <c r="C115" s="1">
        <v>114</v>
      </c>
      <c r="D115" s="10">
        <v>51540</v>
      </c>
      <c r="E115" s="1">
        <v>5</v>
      </c>
      <c r="F115" s="10">
        <v>9</v>
      </c>
      <c r="G115" s="10">
        <v>11</v>
      </c>
      <c r="H115" s="10">
        <v>12</v>
      </c>
    </row>
    <row r="116" spans="1:8" x14ac:dyDescent="0.35">
      <c r="A116" s="13" t="s">
        <v>35</v>
      </c>
      <c r="B116" s="1" t="s">
        <v>34</v>
      </c>
      <c r="C116" s="1">
        <v>115</v>
      </c>
      <c r="D116" s="10">
        <v>51057</v>
      </c>
      <c r="E116" s="1">
        <v>0</v>
      </c>
      <c r="F116" s="10">
        <v>0</v>
      </c>
      <c r="G116" s="10">
        <v>0</v>
      </c>
      <c r="H116" s="10">
        <v>0</v>
      </c>
    </row>
    <row r="117" spans="1:8" x14ac:dyDescent="0.35">
      <c r="A117" s="14"/>
      <c r="B117" s="1" t="s">
        <v>106</v>
      </c>
      <c r="C117" s="1">
        <v>116</v>
      </c>
      <c r="D117" s="10">
        <v>51073</v>
      </c>
      <c r="E117" s="1">
        <v>2</v>
      </c>
      <c r="F117" s="10">
        <v>2</v>
      </c>
      <c r="G117" s="10">
        <v>3</v>
      </c>
      <c r="H117" s="10">
        <v>6</v>
      </c>
    </row>
    <row r="118" spans="1:8" x14ac:dyDescent="0.35">
      <c r="A118" s="14"/>
      <c r="B118" s="1" t="s">
        <v>45</v>
      </c>
      <c r="C118" s="1">
        <v>117</v>
      </c>
      <c r="D118" s="10">
        <v>51097</v>
      </c>
      <c r="E118" s="1">
        <v>0</v>
      </c>
      <c r="F118" s="10">
        <v>0</v>
      </c>
      <c r="G118" s="10">
        <v>0</v>
      </c>
      <c r="H118" s="10">
        <v>0</v>
      </c>
    </row>
    <row r="119" spans="1:8" x14ac:dyDescent="0.35">
      <c r="A119" s="14"/>
      <c r="B119" s="1" t="s">
        <v>111</v>
      </c>
      <c r="C119" s="1">
        <v>118</v>
      </c>
      <c r="D119" s="10">
        <v>51101</v>
      </c>
      <c r="E119" s="1">
        <v>0</v>
      </c>
      <c r="F119" s="10">
        <v>0</v>
      </c>
      <c r="G119" s="10">
        <v>0</v>
      </c>
      <c r="H119" s="10">
        <v>0</v>
      </c>
    </row>
    <row r="120" spans="1:8" x14ac:dyDescent="0.35">
      <c r="A120" s="14"/>
      <c r="B120" s="1" t="s">
        <v>112</v>
      </c>
      <c r="C120" s="1">
        <v>119</v>
      </c>
      <c r="D120" s="10">
        <v>51103</v>
      </c>
      <c r="E120" s="1">
        <v>0</v>
      </c>
      <c r="F120" s="10">
        <v>0</v>
      </c>
      <c r="G120" s="10">
        <v>0</v>
      </c>
      <c r="H120" s="10">
        <v>1</v>
      </c>
    </row>
    <row r="121" spans="1:8" x14ac:dyDescent="0.35">
      <c r="A121" s="14"/>
      <c r="B121" s="1" t="s">
        <v>51</v>
      </c>
      <c r="C121" s="1">
        <v>120</v>
      </c>
      <c r="D121" s="10">
        <v>51115</v>
      </c>
      <c r="E121" s="1">
        <v>0</v>
      </c>
      <c r="F121" s="10">
        <v>1</v>
      </c>
      <c r="G121" s="10">
        <v>1</v>
      </c>
      <c r="H121" s="10">
        <v>2</v>
      </c>
    </row>
    <row r="122" spans="1:8" x14ac:dyDescent="0.35">
      <c r="A122" s="14"/>
      <c r="B122" s="1" t="s">
        <v>52</v>
      </c>
      <c r="C122" s="1">
        <v>121</v>
      </c>
      <c r="D122" s="10">
        <v>51119</v>
      </c>
      <c r="E122" s="1">
        <v>0</v>
      </c>
      <c r="F122" s="10">
        <v>0</v>
      </c>
      <c r="G122" s="10">
        <v>0</v>
      </c>
      <c r="H122" s="10">
        <v>0</v>
      </c>
    </row>
    <row r="123" spans="1:8" x14ac:dyDescent="0.35">
      <c r="A123" s="14"/>
      <c r="B123" s="1" t="s">
        <v>56</v>
      </c>
      <c r="C123" s="1">
        <v>122</v>
      </c>
      <c r="D123" s="10">
        <v>51133</v>
      </c>
      <c r="E123" s="1">
        <v>0</v>
      </c>
      <c r="F123" s="10">
        <v>0</v>
      </c>
      <c r="G123" s="10">
        <v>0</v>
      </c>
      <c r="H123" s="10">
        <v>2</v>
      </c>
    </row>
    <row r="124" spans="1:8" x14ac:dyDescent="0.35">
      <c r="A124" s="14"/>
      <c r="B124" s="1" t="s">
        <v>121</v>
      </c>
      <c r="C124" s="1">
        <v>123</v>
      </c>
      <c r="D124" s="10">
        <v>51159</v>
      </c>
      <c r="E124" s="1">
        <v>0</v>
      </c>
      <c r="F124" s="10">
        <v>0</v>
      </c>
      <c r="G124" s="10">
        <v>0</v>
      </c>
      <c r="H124" s="10">
        <v>0</v>
      </c>
    </row>
    <row r="125" spans="1:8" x14ac:dyDescent="0.35">
      <c r="A125" s="15"/>
      <c r="B125" s="1" t="s">
        <v>72</v>
      </c>
      <c r="C125" s="1">
        <v>124</v>
      </c>
      <c r="D125" s="10">
        <v>51193</v>
      </c>
      <c r="E125" s="1">
        <v>0</v>
      </c>
      <c r="F125" s="10">
        <v>0</v>
      </c>
      <c r="G125" s="10">
        <v>0</v>
      </c>
      <c r="H125" s="10">
        <v>0</v>
      </c>
    </row>
    <row r="126" spans="1:8" x14ac:dyDescent="0.35">
      <c r="A126" s="6" t="s">
        <v>156</v>
      </c>
      <c r="B126" s="1" t="s">
        <v>156</v>
      </c>
      <c r="C126" s="1">
        <v>125</v>
      </c>
      <c r="D126" s="10">
        <v>51810</v>
      </c>
      <c r="E126" s="1">
        <v>17</v>
      </c>
      <c r="F126" s="10">
        <v>26</v>
      </c>
      <c r="G126" s="10">
        <v>29</v>
      </c>
      <c r="H126" s="10">
        <v>35</v>
      </c>
    </row>
    <row r="127" spans="1:8" x14ac:dyDescent="0.35">
      <c r="A127" s="13" t="s">
        <v>58</v>
      </c>
      <c r="B127" s="1" t="s">
        <v>103</v>
      </c>
      <c r="C127" s="1">
        <v>126</v>
      </c>
      <c r="D127" s="10">
        <v>51067</v>
      </c>
      <c r="E127" s="1">
        <v>1</v>
      </c>
      <c r="F127" s="10">
        <v>1</v>
      </c>
      <c r="G127" s="10">
        <v>1</v>
      </c>
      <c r="H127" s="10">
        <v>1</v>
      </c>
    </row>
    <row r="128" spans="1:8" x14ac:dyDescent="0.35">
      <c r="A128" s="14"/>
      <c r="B128" s="1" t="s">
        <v>108</v>
      </c>
      <c r="C128" s="1">
        <v>127</v>
      </c>
      <c r="D128" s="10">
        <v>51089</v>
      </c>
      <c r="E128" s="1">
        <v>0</v>
      </c>
      <c r="F128" s="10">
        <v>0</v>
      </c>
      <c r="G128" s="10">
        <v>0</v>
      </c>
      <c r="H128" s="10">
        <v>0</v>
      </c>
    </row>
    <row r="129" spans="1:72" x14ac:dyDescent="0.35">
      <c r="A129" s="14"/>
      <c r="B129" s="1" t="s">
        <v>57</v>
      </c>
      <c r="C129" s="1">
        <v>128</v>
      </c>
      <c r="D129" s="10">
        <v>51141</v>
      </c>
      <c r="E129" s="1">
        <v>0</v>
      </c>
      <c r="F129" s="10">
        <v>0</v>
      </c>
      <c r="G129" s="10">
        <v>0</v>
      </c>
      <c r="H129" s="10">
        <v>0</v>
      </c>
    </row>
    <row r="130" spans="1:72" x14ac:dyDescent="0.35">
      <c r="A130" s="15"/>
      <c r="B130" s="1" t="s">
        <v>86</v>
      </c>
      <c r="C130" s="1">
        <v>129</v>
      </c>
      <c r="D130" s="10">
        <v>51690</v>
      </c>
      <c r="E130" s="1">
        <v>0</v>
      </c>
      <c r="F130" s="10">
        <v>0</v>
      </c>
      <c r="G130" s="10">
        <v>0</v>
      </c>
      <c r="H130" s="10">
        <v>0</v>
      </c>
    </row>
    <row r="131" spans="1:72" x14ac:dyDescent="0.35">
      <c r="A131" s="16" t="s">
        <v>44</v>
      </c>
      <c r="B131" s="1" t="s">
        <v>43</v>
      </c>
      <c r="C131" s="1">
        <v>130</v>
      </c>
      <c r="D131" s="10">
        <v>51093</v>
      </c>
      <c r="E131" s="1">
        <v>2</v>
      </c>
      <c r="F131" s="10">
        <v>2</v>
      </c>
      <c r="G131" s="10">
        <v>2</v>
      </c>
      <c r="H131" s="10">
        <v>3</v>
      </c>
    </row>
    <row r="132" spans="1:72" x14ac:dyDescent="0.35">
      <c r="A132" s="17"/>
      <c r="B132" s="1" t="s">
        <v>126</v>
      </c>
      <c r="C132" s="1">
        <v>131</v>
      </c>
      <c r="D132" s="10">
        <v>51175</v>
      </c>
      <c r="E132" s="1">
        <v>0</v>
      </c>
      <c r="F132" s="10">
        <v>0</v>
      </c>
      <c r="G132" s="10">
        <v>1</v>
      </c>
      <c r="H132" s="10">
        <v>1</v>
      </c>
    </row>
    <row r="133" spans="1:72" x14ac:dyDescent="0.35">
      <c r="A133" s="17"/>
      <c r="B133" s="1" t="s">
        <v>82</v>
      </c>
      <c r="C133" s="1">
        <v>132</v>
      </c>
      <c r="D133" s="10">
        <v>51620</v>
      </c>
      <c r="E133" s="1">
        <v>0</v>
      </c>
      <c r="F133" s="10">
        <v>0</v>
      </c>
      <c r="G133" s="10">
        <v>0</v>
      </c>
      <c r="H133" s="10">
        <v>0</v>
      </c>
    </row>
    <row r="134" spans="1:72" x14ac:dyDescent="0.35">
      <c r="A134" s="18"/>
      <c r="B134" s="1" t="s">
        <v>155</v>
      </c>
      <c r="C134" s="1">
        <v>133</v>
      </c>
      <c r="D134" s="10">
        <v>51800</v>
      </c>
      <c r="E134" s="1">
        <v>1</v>
      </c>
      <c r="F134" s="10">
        <v>1</v>
      </c>
      <c r="G134" s="10">
        <v>1</v>
      </c>
      <c r="H134" s="10">
        <v>1</v>
      </c>
    </row>
    <row r="136" spans="1:72" x14ac:dyDescent="0.35">
      <c r="B136" s="10" t="s">
        <v>157</v>
      </c>
      <c r="E136" s="10">
        <f>SUM(va[25-Mar])</f>
        <v>290</v>
      </c>
      <c r="F136" s="10">
        <f>SUM(va[26-Mar])</f>
        <v>460</v>
      </c>
      <c r="G136" s="10">
        <f>SUM(va[27-Mar])</f>
        <v>604</v>
      </c>
      <c r="H136" s="10">
        <f>SUM(va[28-Mar])</f>
        <v>739</v>
      </c>
      <c r="I136" s="10">
        <f>SUM(va[29-Mar])</f>
        <v>0</v>
      </c>
      <c r="J136" s="10">
        <f>SUM(va[30-Mar])</f>
        <v>0</v>
      </c>
      <c r="K136" s="10">
        <f>SUM(va[31-Mar])</f>
        <v>0</v>
      </c>
      <c r="L136" s="10">
        <f>SUM(va[1-Apr])</f>
        <v>0</v>
      </c>
      <c r="M136" s="10">
        <f>SUM(va[2-Apr])</f>
        <v>0</v>
      </c>
      <c r="N136" s="10">
        <f>SUM(va[3-Apr])</f>
        <v>0</v>
      </c>
      <c r="O136" s="10">
        <f>SUM(va[4-Apr])</f>
        <v>0</v>
      </c>
      <c r="P136" s="10">
        <f>SUM(va[5-Apr])</f>
        <v>0</v>
      </c>
      <c r="Q136" s="10">
        <f>SUM(va[6-Apr])</f>
        <v>0</v>
      </c>
      <c r="R136" s="10">
        <f>SUM(va[7-Apr])</f>
        <v>0</v>
      </c>
      <c r="S136" s="10">
        <f>SUM(va[8-Apr])</f>
        <v>0</v>
      </c>
      <c r="T136" s="10">
        <f>SUM(va[9-Apr])</f>
        <v>0</v>
      </c>
      <c r="U136" s="10">
        <f>SUM(va[10-Apr])</f>
        <v>0</v>
      </c>
      <c r="V136" s="10">
        <f>SUM(va[11-Apr])</f>
        <v>0</v>
      </c>
      <c r="W136" s="10">
        <f>SUM(va[12-Apr])</f>
        <v>0</v>
      </c>
      <c r="X136" s="10">
        <f>SUM(va[13-Apr])</f>
        <v>0</v>
      </c>
      <c r="Y136" s="10">
        <f>SUM(va[14-Apr])</f>
        <v>0</v>
      </c>
      <c r="Z136" s="10">
        <f>SUM(va[15-Apr])</f>
        <v>0</v>
      </c>
      <c r="AA136" s="10">
        <f>SUM(va[16-Apr])</f>
        <v>0</v>
      </c>
      <c r="AB136" s="10">
        <f>SUM(va[17-Apr])</f>
        <v>0</v>
      </c>
      <c r="AC136" s="10">
        <f>SUM(va[18-Apr])</f>
        <v>0</v>
      </c>
      <c r="AD136" s="10">
        <f>SUM(va[19-Apr])</f>
        <v>0</v>
      </c>
      <c r="AE136" s="10">
        <f>SUM(va[20-Apr])</f>
        <v>0</v>
      </c>
      <c r="AF136" s="10">
        <f>SUM(va[21-Apr])</f>
        <v>0</v>
      </c>
      <c r="AG136" s="10">
        <f>SUM(va[22-Apr])</f>
        <v>0</v>
      </c>
      <c r="AH136" s="10">
        <f>SUM(va[23-Apr])</f>
        <v>0</v>
      </c>
      <c r="AI136" s="10">
        <f>SUM(va[24-Apr])</f>
        <v>0</v>
      </c>
      <c r="AJ136" s="10">
        <f>SUM(va[25-Apr])</f>
        <v>0</v>
      </c>
      <c r="AK136" s="10">
        <f>SUM(va[26-Apr])</f>
        <v>0</v>
      </c>
      <c r="AL136" s="10">
        <f>SUM(va[27-Apr])</f>
        <v>0</v>
      </c>
      <c r="AM136" s="10">
        <f>SUM(va[28-Apr])</f>
        <v>0</v>
      </c>
      <c r="AN136" s="10">
        <f>SUM(va[29-Apr])</f>
        <v>0</v>
      </c>
      <c r="AO136" s="10">
        <f>SUM(va[30-Apr])</f>
        <v>0</v>
      </c>
      <c r="AP136" s="10">
        <f>SUM(va[1-May])</f>
        <v>0</v>
      </c>
      <c r="AQ136" s="10">
        <f>SUM(va[2-May])</f>
        <v>0</v>
      </c>
      <c r="AR136" s="10">
        <f>SUM(va[3-May])</f>
        <v>0</v>
      </c>
      <c r="AS136" s="10">
        <f>SUM(va[4-May])</f>
        <v>0</v>
      </c>
      <c r="AT136" s="10">
        <f>SUM(va[5-May])</f>
        <v>0</v>
      </c>
      <c r="AU136" s="10">
        <f>SUM(va[6-May])</f>
        <v>0</v>
      </c>
      <c r="AV136" s="10">
        <f>SUM(va[7-May])</f>
        <v>0</v>
      </c>
      <c r="AW136" s="10">
        <f>SUM(va[8-May])</f>
        <v>0</v>
      </c>
      <c r="AX136" s="10">
        <f>SUM(va[9-May])</f>
        <v>0</v>
      </c>
      <c r="AY136" s="10">
        <f>SUM(va[10-May])</f>
        <v>0</v>
      </c>
      <c r="AZ136" s="10">
        <f>SUM(va[11-May])</f>
        <v>0</v>
      </c>
      <c r="BA136" s="10">
        <f>SUM(va[12-May])</f>
        <v>0</v>
      </c>
      <c r="BB136" s="10">
        <f>SUM(va[13-May])</f>
        <v>0</v>
      </c>
      <c r="BC136" s="10">
        <f>SUM(va[14-May])</f>
        <v>0</v>
      </c>
      <c r="BD136" s="10">
        <f>SUM(va[15-May])</f>
        <v>0</v>
      </c>
      <c r="BE136" s="10">
        <f>SUM(va[16-May])</f>
        <v>0</v>
      </c>
      <c r="BF136" s="10">
        <f>SUM(va[17-May])</f>
        <v>0</v>
      </c>
      <c r="BG136" s="10">
        <f>SUM(va[18-May])</f>
        <v>0</v>
      </c>
      <c r="BH136" s="10">
        <f>SUM(va[19-May])</f>
        <v>0</v>
      </c>
      <c r="BI136" s="10">
        <f>SUM(va[20-May])</f>
        <v>0</v>
      </c>
      <c r="BJ136" s="10">
        <f>SUM(va[21-May])</f>
        <v>0</v>
      </c>
      <c r="BK136" s="10">
        <f>SUM(va[22-May])</f>
        <v>0</v>
      </c>
      <c r="BL136" s="10">
        <f>SUM(va[23-May])</f>
        <v>0</v>
      </c>
      <c r="BM136" s="10">
        <f>SUM(va[24-May])</f>
        <v>0</v>
      </c>
      <c r="BN136" s="10">
        <f>SUM(va[25-May])</f>
        <v>0</v>
      </c>
      <c r="BO136" s="10">
        <f>SUM(va[26-May])</f>
        <v>0</v>
      </c>
      <c r="BP136" s="10">
        <f>SUM(va[27-May])</f>
        <v>0</v>
      </c>
      <c r="BQ136" s="10">
        <f>SUM(va[28-May])</f>
        <v>0</v>
      </c>
      <c r="BR136" s="10">
        <f>SUM(va[29-May])</f>
        <v>0</v>
      </c>
      <c r="BS136" s="10">
        <f>SUM(va[30-May])</f>
        <v>0</v>
      </c>
      <c r="BT136" s="10">
        <f>SUM(va[31-May])</f>
        <v>0</v>
      </c>
    </row>
    <row r="137" spans="1:72" x14ac:dyDescent="0.35">
      <c r="B137" s="10" t="s">
        <v>158</v>
      </c>
      <c r="E137" s="10">
        <v>45</v>
      </c>
      <c r="F137" s="10">
        <v>65</v>
      </c>
      <c r="G137" s="10">
        <v>83</v>
      </c>
      <c r="H137" s="10">
        <v>99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</row>
    <row r="138" spans="1:72" x14ac:dyDescent="0.35">
      <c r="B138" s="10" t="s">
        <v>159</v>
      </c>
      <c r="E138" s="10">
        <v>7</v>
      </c>
      <c r="F138" s="10">
        <v>13</v>
      </c>
      <c r="G138" s="10">
        <v>14</v>
      </c>
      <c r="H138" s="10">
        <v>17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</row>
    <row r="139" spans="1:72" x14ac:dyDescent="0.35">
      <c r="B139" s="10" t="s">
        <v>160</v>
      </c>
      <c r="E139" s="10">
        <v>4470</v>
      </c>
      <c r="F139" s="10">
        <v>6189</v>
      </c>
      <c r="G139" s="10">
        <v>7337</v>
      </c>
      <c r="H139" s="10">
        <v>9166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</row>
    <row r="141" spans="1:72" x14ac:dyDescent="0.35">
      <c r="B141" s="10" t="s">
        <v>248</v>
      </c>
      <c r="D141" s="9" t="s">
        <v>249</v>
      </c>
    </row>
  </sheetData>
  <mergeCells count="24">
    <mergeCell ref="A131:A134"/>
    <mergeCell ref="A71:A75"/>
    <mergeCell ref="A77:A81"/>
    <mergeCell ref="A82:A88"/>
    <mergeCell ref="A89:A90"/>
    <mergeCell ref="A92:A94"/>
    <mergeCell ref="A95:A99"/>
    <mergeCell ref="A100:A104"/>
    <mergeCell ref="A107:A109"/>
    <mergeCell ref="A110:A115"/>
    <mergeCell ref="A116:A125"/>
    <mergeCell ref="A127:A130"/>
    <mergeCell ref="A63:A70"/>
    <mergeCell ref="A3:A8"/>
    <mergeCell ref="A10:A19"/>
    <mergeCell ref="A20:A24"/>
    <mergeCell ref="A26:A28"/>
    <mergeCell ref="A29:A32"/>
    <mergeCell ref="A33:A40"/>
    <mergeCell ref="A41:A44"/>
    <mergeCell ref="A45:A46"/>
    <mergeCell ref="A47:A49"/>
    <mergeCell ref="A52:A55"/>
    <mergeCell ref="A56:A61"/>
  </mergeCells>
  <conditionalFormatting sqref="E2:BB134 BS2:BS1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:BR1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6:BT13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7:BT1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8:BT1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9:BT1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141" r:id="rId1" xr:uid="{44C81A26-BE11-4D30-898A-3C80E7CC0C32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887EC3-D2F2-40F1-A270-51B990BAB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md</vt:lpstr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2020-03-26T22:01:21Z</dcterms:created>
  <dcterms:modified xsi:type="dcterms:W3CDTF">2020-03-29T01:21:29Z</dcterms:modified>
</cp:coreProperties>
</file>