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"/>
    </mc:Choice>
  </mc:AlternateContent>
  <xr:revisionPtr revIDLastSave="0" documentId="13_ncr:1_{65AD923A-EF93-4FFA-8868-33F5687D578E}" xr6:coauthVersionLast="45" xr6:coauthVersionMax="45" xr10:uidLastSave="{00000000-0000-0000-0000-000000000000}"/>
  <bookViews>
    <workbookView xWindow="-120" yWindow="330" windowWidth="29040" windowHeight="17790" activeTab="2" xr2:uid="{00D9CD8D-2A36-4016-83EC-C5F4A2780280}"/>
  </bookViews>
  <sheets>
    <sheet name="dc" sheetId="6" r:id="rId1"/>
    <sheet name="md" sheetId="4" r:id="rId2"/>
    <sheet name="v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6" i="3" l="1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25" i="4"/>
  <c r="D136" i="3" l="1"/>
</calcChain>
</file>

<file path=xl/sharedStrings.xml><?xml version="1.0" encoding="utf-8"?>
<sst xmlns="http://schemas.openxmlformats.org/spreadsheetml/2006/main" count="426" uniqueCount="265">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</sst>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3" fillId="0" borderId="0" xfId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61F6F5-F8C8-4726-AF86-03AB49CCBD74}" name="md_4" displayName="md_4" ref="A1:CC4" totalsRowShown="0">
  <tableColumns count="81">
    <tableColumn id="1" xr3:uid="{698B32AE-CDAE-4494-AA71-35F589D0F0A1}" name="county" dataDxfId="13"/>
    <tableColumn id="3" xr3:uid="{692D5876-776E-4C79-97D1-DC7BFE7B87D0}" name="13-Mar" dataDxfId="12"/>
    <tableColumn id="4" xr3:uid="{38504F97-6E98-4B72-BDFF-AFE7BBB8D4FE}" name="14-Mar" dataDxfId="11"/>
    <tableColumn id="5" xr3:uid="{E1614694-E06C-47E6-BDE9-8CB23D558687}" name="15-Mar" dataDxfId="10"/>
    <tableColumn id="6" xr3:uid="{8DA4D926-33F4-48EC-A317-C56E3B87C95E}" name="16-Mar" dataDxfId="9"/>
    <tableColumn id="11" xr3:uid="{EAD05361-7F08-4C33-B24A-F0242051F3F9}" name="17-Mar" dataDxfId="4"/>
    <tableColumn id="12" xr3:uid="{610EA8A8-4014-4BCA-9E77-20F6D3D37272}" name="18-Mar" dataDxfId="3"/>
    <tableColumn id="13" xr3:uid="{75431E70-E09D-4CA2-90F9-736C5C0C2AC5}" name="19-Mar" dataDxfId="2"/>
    <tableColumn id="14" xr3:uid="{5AB4CEAF-15C0-445D-808A-4B02297ED7DB}" name="20-Mar" dataDxfId="1"/>
    <tableColumn id="7" xr3:uid="{94DC5CBC-6F5D-40D9-8512-3936BE26C4C6}" name="21-Mar" dataDxfId="8"/>
    <tableColumn id="8" xr3:uid="{9CB780C0-0CD9-4558-9A31-C09CD226DF6D}" name="22-Mar" dataDxfId="7"/>
    <tableColumn id="9" xr3:uid="{0E299C15-E77A-4D22-B98A-2A983598212A}" name="23-Mar" dataDxfId="6"/>
    <tableColumn id="15" xr3:uid="{ED8CD92D-5CFB-4347-8312-402EA11D0845}" name="24-Mar" dataDxfId="0"/>
    <tableColumn id="10" xr3:uid="{1A83987B-A61A-4F78-9B98-81BD0A00A8FE}" name="25-Mar" dataDxfId="5"/>
    <tableColumn id="67" xr3:uid="{C1021F9E-394D-45EF-9FA6-50D0B101CB9A}" name="26-Mar"/>
    <tableColumn id="68" xr3:uid="{F7338D8D-EC23-40D2-8E68-B9526D2F3941}" name="27-Mar"/>
    <tableColumn id="69" xr3:uid="{B3B3598E-70C7-463F-AF5A-CC5CDBCC7B47}" name="28-Mar"/>
    <tableColumn id="70" xr3:uid="{8B6B1F90-6654-457F-9FBF-ABEAD66CD492}" name="29-Mar"/>
    <tableColumn id="71" xr3:uid="{8DCF8DD7-38B5-465F-9F3F-E7B4B001BF8A}" name="30-Mar"/>
    <tableColumn id="72" xr3:uid="{4B7813E7-08CF-4D4D-9752-9A16F4176878}" name="31-Mar"/>
    <tableColumn id="73" xr3:uid="{A539056B-C857-4012-AC8B-9A45B2C0B7D0}" name="1-Apr"/>
    <tableColumn id="74" xr3:uid="{88E85FF5-9A96-4A23-887E-40A199BDE066}" name="2-Apr"/>
    <tableColumn id="75" xr3:uid="{DD481D40-7490-4EE5-AFBF-D8B7FDEB0921}" name="3-Apr"/>
    <tableColumn id="76" xr3:uid="{C43A57B1-4046-441D-9AE2-B2EF6678AD5A}" name="4-Apr"/>
    <tableColumn id="77" xr3:uid="{D4E4012F-F860-490A-8B06-3D4842105B49}" name="5-Apr"/>
    <tableColumn id="78" xr3:uid="{C43F723D-80CE-415B-A460-3F82C874D60A}" name="6-Apr"/>
    <tableColumn id="79" xr3:uid="{717D08DC-06E6-4719-862F-CD49F036BB71}" name="7-Apr"/>
    <tableColumn id="80" xr3:uid="{968CD3B3-7BCA-4F85-89FA-9B98342A66B9}" name="8-Apr"/>
    <tableColumn id="81" xr3:uid="{64ECBD0F-FE53-44C3-8F99-8FA2ED176E6C}" name="9-Apr"/>
    <tableColumn id="82" xr3:uid="{37309EC1-7AC6-49DB-93AC-B0F3DA7416C3}" name="10-Apr"/>
    <tableColumn id="83" xr3:uid="{92DEBF58-FE12-4E3A-B4DE-281CBCA31F3A}" name="11-Apr"/>
    <tableColumn id="84" xr3:uid="{27E6CB08-16E4-474F-9193-82259E4CCCF4}" name="12-Apr"/>
    <tableColumn id="85" xr3:uid="{A6A0A058-FE20-4EC9-8B57-53082611270C}" name="13-Apr"/>
    <tableColumn id="86" xr3:uid="{9A705A37-D659-4A3E-9BA5-A8D70C02C351}" name="14-Apr"/>
    <tableColumn id="87" xr3:uid="{9978F50C-32D2-4C7C-9CB8-35CE3FCDE8A6}" name="15-Apr"/>
    <tableColumn id="88" xr3:uid="{45838205-E714-4963-A61A-90361744BDF7}" name="16-Apr"/>
    <tableColumn id="89" xr3:uid="{91B4C48D-C4B5-4745-8B19-AC36A0172363}" name="17-Apr"/>
    <tableColumn id="90" xr3:uid="{837399DE-C0A8-48F4-9E42-2CA01DE7A7C2}" name="18-Apr"/>
    <tableColumn id="91" xr3:uid="{3820FB73-26C1-4FA0-B5D6-027201642530}" name="19-Apr"/>
    <tableColumn id="92" xr3:uid="{180BF4D4-6B19-4035-8E4C-887B461F489A}" name="20-Apr"/>
    <tableColumn id="93" xr3:uid="{C11B2B94-4430-40AC-B435-A693A6BB1FFB}" name="21-Apr"/>
    <tableColumn id="94" xr3:uid="{92948BC7-015A-4764-8076-9658FE65D25E}" name="22-Apr"/>
    <tableColumn id="95" xr3:uid="{FD50618C-0922-4C4F-93B5-B571D8462C9D}" name="23-Apr"/>
    <tableColumn id="96" xr3:uid="{912A8D04-C7F3-42DC-9DDD-FBB3A062F2C8}" name="24-Apr"/>
    <tableColumn id="97" xr3:uid="{9A9E7C7D-D018-4131-8D66-62932E1015EA}" name="25-Apr"/>
    <tableColumn id="98" xr3:uid="{8DAA1A5B-7D5C-4FE8-BC33-E65F61DA4C73}" name="26-Apr"/>
    <tableColumn id="99" xr3:uid="{18713573-26C0-4294-A763-3E0F8A5D9625}" name="27-Apr"/>
    <tableColumn id="100" xr3:uid="{26E510CF-1BF7-4EDE-894C-056E2659037A}" name="28-Apr"/>
    <tableColumn id="101" xr3:uid="{221E2374-7A94-41D0-BA22-A081B5051378}" name="29-Apr"/>
    <tableColumn id="102" xr3:uid="{FF845D39-CFBA-4C0B-ABA2-62086507E5DF}" name="30-Apr"/>
    <tableColumn id="103" xr3:uid="{F1423125-13B8-4508-A9AB-6A016F76CB0C}" name="1-May"/>
    <tableColumn id="104" xr3:uid="{6BEB3821-1735-42BD-9216-679568CB98BA}" name="2-May"/>
    <tableColumn id="105" xr3:uid="{12B9931F-BEF2-4FF1-B6B9-660FB517B2D7}" name="3-May"/>
    <tableColumn id="106" xr3:uid="{6D039F03-DB28-4205-8212-9438E316F633}" name="4-May"/>
    <tableColumn id="107" xr3:uid="{009A5640-BE36-4EAD-82C2-EEF9A9065355}" name="5-May"/>
    <tableColumn id="108" xr3:uid="{5C89252A-12D8-4B8E-9BFE-51BAC88F31E5}" name="6-May"/>
    <tableColumn id="109" xr3:uid="{0D680421-1D03-4653-B8B9-DE895B197634}" name="7-May"/>
    <tableColumn id="110" xr3:uid="{BB298EF5-C454-436F-AE4F-2BFB46F0AEB1}" name="8-May"/>
    <tableColumn id="111" xr3:uid="{B9C336CB-6E50-431B-A1C1-3CE47075C3B3}" name="9-May"/>
    <tableColumn id="134" xr3:uid="{AB91026B-4422-4547-87BF-C26006E0533C}" name="10-May"/>
    <tableColumn id="135" xr3:uid="{10DCCCBF-518C-4532-B74E-7FD6328BDF47}" name="11-May"/>
    <tableColumn id="136" xr3:uid="{46F1DDF9-B3F0-4C72-AE0E-C47CFD01C180}" name="12-May"/>
    <tableColumn id="137" xr3:uid="{6ED52468-EB4F-4681-8E34-E440EF55B5EF}" name="13-May"/>
    <tableColumn id="138" xr3:uid="{90A37A62-AF0B-4D85-8397-98BCDF7D320F}" name="14-May"/>
    <tableColumn id="139" xr3:uid="{D3D04A7D-1899-4C81-9D5E-669539BBF6B7}" name="15-May"/>
    <tableColumn id="140" xr3:uid="{3A7AEEFC-8801-4B08-9C71-CB99A4FEE65E}" name="16-May"/>
    <tableColumn id="141" xr3:uid="{F088FF3D-3B38-4814-A91C-DC7662951E6E}" name="17-May"/>
    <tableColumn id="142" xr3:uid="{BD6A676A-8865-4DA8-A0C7-5CB1E53F1DD7}" name="18-May"/>
    <tableColumn id="143" xr3:uid="{8917F5FC-9DD1-4CAA-8D87-53D4EB87C990}" name="19-May"/>
    <tableColumn id="144" xr3:uid="{D95A5E08-0F2D-44EB-8ECD-8A511A6D15F4}" name="20-May"/>
    <tableColumn id="145" xr3:uid="{C27D2F53-873F-469E-8121-4AE43D85815A}" name="21-May"/>
    <tableColumn id="146" xr3:uid="{68B2C288-E42C-4CA9-8427-D19745C824D2}" name="22-May"/>
    <tableColumn id="147" xr3:uid="{24F709E5-DFED-4CA4-AD9C-31AACAEB9F91}" name="23-May"/>
    <tableColumn id="148" xr3:uid="{1C0A7104-97D2-4A60-91BA-85068AF91CA0}" name="24-May"/>
    <tableColumn id="149" xr3:uid="{D4E642D1-37B9-4631-9222-F138CE0428EF}" name="25-May"/>
    <tableColumn id="150" xr3:uid="{FC8C5595-3F7F-4C3B-B6E2-85269E18784A}" name="26-May"/>
    <tableColumn id="151" xr3:uid="{1846EBB4-9990-4035-909C-AD12835A8D30}" name="27-May"/>
    <tableColumn id="152" xr3:uid="{77BF6B23-6CC0-4EA7-8FCC-F46A7B3121A3}" name="28-May"/>
    <tableColumn id="153" xr3:uid="{EB9ED897-1106-431E-A190-77BD5615B039}" name="29-May"/>
    <tableColumn id="154" xr3:uid="{BAA3EB31-D9A5-4E17-9D0C-5778DDAA91A5}" name="30-May"/>
    <tableColumn id="155" xr3:uid="{054FE338-F3CF-48B4-AAF1-4900B23C4E33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3" totalsRowShown="0">
  <tableColumns count="68">
    <tableColumn id="1" xr3:uid="{068940A6-6829-484A-96AE-69D1D863098A}" name="county" dataDxfId="14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E96DE7-1D82-4DA4-8CEB-240BDF4AE81D}" name="VDH_COVID_19_PublicUseDataset_Cases__2" displayName="VDH_COVID_19_PublicUseDataset_Cases__2" ref="B1:BS134" totalsRowShown="0">
  <tableColumns count="70">
    <tableColumn id="54" xr3:uid="{518EEA8E-9A5D-4F27-BE4F-62E70D1B5BC7}" name="Locality" dataDxfId="17"/>
    <tableColumn id="2" xr3:uid="{846F0052-B24A-4371-88FE-9C1CCB71A3CB}" name="FIPS"/>
    <tableColumn id="5" xr3:uid="{78A72FBB-AAFF-45B3-B5BF-6B33AC1A577B}" name="25-Mar" dataDxfId="16"/>
    <tableColumn id="6" xr3:uid="{64BB8422-ECFA-4F6F-9834-3998F1013F9D}" name="26-Mar" dataDxfId="15"/>
    <tableColumn id="30" xr3:uid="{7F1672F9-8E8B-49C3-8397-28BCE8954DE6}" name="27-Mar"/>
    <tableColumn id="31" xr3:uid="{6C414B65-2F98-417D-8751-35DB7FEBD52E}" name="28-Mar"/>
    <tableColumn id="32" xr3:uid="{EEE61325-AC55-4F3D-A034-AB7EEBF5F968}" name="29-Mar"/>
    <tableColumn id="33" xr3:uid="{679B622A-5A56-4C79-B223-3038F1949F00}" name="30-Mar"/>
    <tableColumn id="34" xr3:uid="{47148683-9ED4-47AA-88E8-0879E6E96203}" name="31-Mar"/>
    <tableColumn id="35" xr3:uid="{3D80177A-FB51-4FF4-914E-D65E4EBC03DC}" name="1-Apr"/>
    <tableColumn id="36" xr3:uid="{7B564AB2-FA83-4CA1-9F0B-1B727445575E}" name="2-Apr"/>
    <tableColumn id="37" xr3:uid="{AC8F43F2-40D6-48CF-8534-4E3412AD2582}" name="3-Apr"/>
    <tableColumn id="38" xr3:uid="{89684A36-D87D-4DA8-BDAA-BDCBEF139F34}" name="4-Apr"/>
    <tableColumn id="39" xr3:uid="{652D1DF9-3BDA-4225-9D53-01B4A36D63C0}" name="5-Apr"/>
    <tableColumn id="40" xr3:uid="{8398AAE5-D833-4136-A0F8-1CACA1DBCA7F}" name="6-Apr"/>
    <tableColumn id="41" xr3:uid="{04D6F702-ACAF-4BD2-AB9C-7AF1A4B41695}" name="7-Apr"/>
    <tableColumn id="42" xr3:uid="{29A095BF-0B4C-4575-8105-4FBBB6194D5B}" name="8-Apr"/>
    <tableColumn id="43" xr3:uid="{FFB2F3BA-F3CB-40B0-8E2A-A9EDB82D698B}" name="9-Apr"/>
    <tableColumn id="44" xr3:uid="{97C51C09-BDD0-4359-B0DB-AE53CC691F19}" name="10-Apr"/>
    <tableColumn id="45" xr3:uid="{050A4EC9-940F-442E-9A22-035E6AD251FA}" name="11-Apr"/>
    <tableColumn id="46" xr3:uid="{247C94DD-3457-4007-8AC5-23CA435DBC89}" name="12-Apr"/>
    <tableColumn id="47" xr3:uid="{CD92159E-A403-4229-B57E-C225E2F54A89}" name="13-Apr"/>
    <tableColumn id="48" xr3:uid="{D85F6036-4574-4E92-8A15-3E722E0D5F0F}" name="14-Apr"/>
    <tableColumn id="49" xr3:uid="{7135C84B-A54B-40D9-A11E-5FF829CA0BCB}" name="15-Apr"/>
    <tableColumn id="50" xr3:uid="{A4E7D1B2-1A1A-42E7-A1F7-43528418A9F2}" name="16-Apr"/>
    <tableColumn id="51" xr3:uid="{30DA6D70-2857-4D8C-8A1F-AFA31122374A}" name="17-Apr"/>
    <tableColumn id="52" xr3:uid="{D4A5D4EC-EEC6-455C-A4A7-701A3B0447AD}" name="18-Apr"/>
    <tableColumn id="53" xr3:uid="{61D09B98-4592-429A-9945-5C48600AF445}" name="19-Apr"/>
    <tableColumn id="22" xr3:uid="{ADFF15A3-6039-4D48-81DA-BAC086034A77}" name="20-Apr"/>
    <tableColumn id="23" xr3:uid="{FAA2877A-097D-455E-9E0A-38075452E494}" name="21-Apr"/>
    <tableColumn id="24" xr3:uid="{99028138-1A83-4CEF-9912-F8EE2EFFE324}" name="22-Apr"/>
    <tableColumn id="25" xr3:uid="{B62A474E-1370-48AB-BDC4-F289BA43325F}" name="23-Apr"/>
    <tableColumn id="26" xr3:uid="{AF381E87-96BF-4D65-ABA0-3FBC731F08FF}" name="24-Apr"/>
    <tableColumn id="27" xr3:uid="{C0D74EE3-2C0C-4B41-83BD-243F5EECFB44}" name="25-Apr"/>
    <tableColumn id="28" xr3:uid="{83C429CB-5379-480F-AE46-2803A0BC3C47}" name="26-Apr"/>
    <tableColumn id="29" xr3:uid="{60DE71A6-5D64-4644-9EBB-1177FA104001}" name="27-Apr"/>
    <tableColumn id="14" xr3:uid="{20845126-008E-4292-990B-FB6144ADC605}" name="28-Apr"/>
    <tableColumn id="15" xr3:uid="{D9987AF2-39B6-4936-B627-E6F042A2F2D9}" name="29-Apr"/>
    <tableColumn id="16" xr3:uid="{B72B8C98-7F68-4329-9E2B-1926A726B571}" name="30-Apr"/>
    <tableColumn id="17" xr3:uid="{35A8B2BD-4C5E-4C7E-8BC7-3EC9195E4771}" name="1-May"/>
    <tableColumn id="18" xr3:uid="{A47189F3-44AD-4C6B-92E5-2E4C18D4F269}" name="2-May"/>
    <tableColumn id="19" xr3:uid="{9C86D3CB-2866-4525-B63F-34EFC06B21EF}" name="3-May"/>
    <tableColumn id="20" xr3:uid="{6F0AA84B-CEC3-485D-9056-C34FDAABD7DE}" name="4-May"/>
    <tableColumn id="21" xr3:uid="{7531E5B9-C9CD-47C9-8EBD-3136A573CFFD}" name="5-May"/>
    <tableColumn id="10" xr3:uid="{84E2279D-235E-4129-91A5-4991E99C0C0D}" name="6-May"/>
    <tableColumn id="11" xr3:uid="{3798C31D-10A0-4F01-BAFC-4E29ADC2D202}" name="7-May"/>
    <tableColumn id="12" xr3:uid="{36898A3F-A41F-4D0B-B8B6-AFBC2963E25D}" name="8-May"/>
    <tableColumn id="13" xr3:uid="{081D30C5-4247-4CEA-883C-2A1C62ED572D}" name="9-May"/>
    <tableColumn id="8" xr3:uid="{1D89B802-05BC-4238-B087-4FAEA3E7C813}" name="10-May"/>
    <tableColumn id="9" xr3:uid="{E380F91A-D4DE-4007-818A-B122327535AE}" name="11-May"/>
    <tableColumn id="7" xr3:uid="{6FDD739E-6395-49BF-96C5-A749E655C8E2}" name="12-May"/>
    <tableColumn id="4" xr3:uid="{7C93FB10-8A50-4F86-8D6F-ECDB7BCCDBF0}" name="13-May"/>
    <tableColumn id="55" xr3:uid="{7F9AA4C2-1D36-4190-824F-A5B976206A8E}" name="14-May"/>
    <tableColumn id="56" xr3:uid="{9764199F-077F-41DD-AB62-4F43CCD2BF72}" name="15-May"/>
    <tableColumn id="57" xr3:uid="{9D60BF64-3480-41BE-82AB-EB2095D90454}" name="16-May"/>
    <tableColumn id="58" xr3:uid="{890BFB6F-0856-41B5-A7EC-8A63DAE7674F}" name="17-May"/>
    <tableColumn id="59" xr3:uid="{656EC454-D4AB-4309-BD3A-90B88B4B7E37}" name="18-May"/>
    <tableColumn id="60" xr3:uid="{28866D2A-2D93-4D85-A5E9-090A13A0549D}" name="19-May"/>
    <tableColumn id="61" xr3:uid="{547220FE-D2CA-4F47-BC12-17B6A1452C3F}" name="20-May"/>
    <tableColumn id="62" xr3:uid="{E444605A-35E3-48AC-972B-812201F701A6}" name="21-May"/>
    <tableColumn id="63" xr3:uid="{BD8EE517-5677-4F1F-8F85-024A14122CD3}" name="22-May"/>
    <tableColumn id="64" xr3:uid="{D427727A-116D-43C6-9B01-22FA029D4DA9}" name="23-May"/>
    <tableColumn id="65" xr3:uid="{B93A7515-4606-4D8A-91DC-0047920B66EA}" name="24-May"/>
    <tableColumn id="66" xr3:uid="{91AF724A-857B-4C45-B3B4-E4907A1F02A2}" name="25-May"/>
    <tableColumn id="67" xr3:uid="{5EA411B0-6E8D-4D12-9603-29EB1BE48905}" name="26-May"/>
    <tableColumn id="68" xr3:uid="{52992083-D5C6-4231-82E9-97B5208ABA7E}" name="27-May"/>
    <tableColumn id="69" xr3:uid="{FB59BFB6-1A7F-4C16-99A2-C0357E08B617}" name="28-May"/>
    <tableColumn id="70" xr3:uid="{497EC988-76DF-46BA-A080-BBBC1FC8940C}" name="29-May"/>
    <tableColumn id="71" xr3:uid="{B8CF6B03-E700-4103-8CA8-CD29503D4FBA}" name="30-May"/>
    <tableColumn id="72" xr3:uid="{39FEBF5A-3BB0-4731-8BDB-10C39D15F122}" name="31-Ma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00E0-5BC3-4EC1-9E6D-87F80D43901A}">
  <dimension ref="A1:CC45"/>
  <sheetViews>
    <sheetView zoomScale="60" zoomScaleNormal="60" workbookViewId="0">
      <selection activeCell="L7" sqref="L7"/>
    </sheetView>
  </sheetViews>
  <sheetFormatPr defaultRowHeight="15" x14ac:dyDescent="0.25"/>
  <cols>
    <col min="1" max="1" width="16.5703125" bestFit="1" customWidth="1"/>
    <col min="2" max="14" width="6.28515625" customWidth="1"/>
    <col min="15" max="81" width="6" customWidth="1"/>
  </cols>
  <sheetData>
    <row r="1" spans="1:81" ht="39.75" x14ac:dyDescent="0.25">
      <c r="A1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25">
      <c r="A2" t="s">
        <v>157</v>
      </c>
      <c r="B2" s="17">
        <v>10</v>
      </c>
      <c r="C2" s="17">
        <v>16</v>
      </c>
      <c r="D2" s="17">
        <v>17</v>
      </c>
      <c r="E2" s="17">
        <v>22</v>
      </c>
      <c r="F2" s="17">
        <v>31</v>
      </c>
      <c r="G2" s="17">
        <v>39</v>
      </c>
      <c r="H2" s="17">
        <v>71</v>
      </c>
      <c r="I2" s="17">
        <v>77</v>
      </c>
      <c r="J2" s="17">
        <v>98</v>
      </c>
      <c r="K2" s="17">
        <v>116</v>
      </c>
      <c r="L2" s="17">
        <v>137</v>
      </c>
      <c r="M2" s="17">
        <v>183</v>
      </c>
      <c r="N2" s="17">
        <v>231</v>
      </c>
      <c r="O2" s="17">
        <v>267</v>
      </c>
    </row>
    <row r="3" spans="1:81" x14ac:dyDescent="0.25">
      <c r="A3" t="s">
        <v>247</v>
      </c>
    </row>
    <row r="4" spans="1:81" x14ac:dyDescent="0.25">
      <c r="A4" t="s">
        <v>159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1</v>
      </c>
      <c r="J4" s="16">
        <v>1</v>
      </c>
      <c r="K4" s="16">
        <v>2</v>
      </c>
      <c r="L4" s="16">
        <v>2</v>
      </c>
      <c r="M4" s="16">
        <v>2</v>
      </c>
      <c r="N4" s="16">
        <v>3</v>
      </c>
      <c r="O4" s="16">
        <v>3</v>
      </c>
    </row>
    <row r="7" spans="1:81" x14ac:dyDescent="0.25">
      <c r="A7" t="s">
        <v>252</v>
      </c>
      <c r="B7" s="15" t="s">
        <v>251</v>
      </c>
    </row>
    <row r="33" spans="2:18" x14ac:dyDescent="0.25">
      <c r="B33" s="2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  <c r="R39" s="2"/>
    </row>
    <row r="40" spans="2:18" x14ac:dyDescent="0.25">
      <c r="B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</sheetData>
  <phoneticPr fontId="1" type="noConversion"/>
  <conditionalFormatting sqref="O2:CC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CC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7" r:id="rId1" xr:uid="{B76D9F85-7F51-4E93-BA76-57F276CF57BD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29"/>
  <sheetViews>
    <sheetView zoomScale="60" zoomScaleNormal="60" workbookViewId="0">
      <selection activeCell="C27" sqref="C27:BP27"/>
    </sheetView>
  </sheetViews>
  <sheetFormatPr defaultRowHeight="15" x14ac:dyDescent="0.25"/>
  <cols>
    <col min="1" max="1" width="16.5703125" bestFit="1" customWidth="1"/>
    <col min="2" max="68" width="6" customWidth="1"/>
  </cols>
  <sheetData>
    <row r="1" spans="1:68" ht="39.75" x14ac:dyDescent="0.2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25">
      <c r="A2" s="1" t="s">
        <v>162</v>
      </c>
      <c r="B2">
        <v>41</v>
      </c>
    </row>
    <row r="3" spans="1:68" x14ac:dyDescent="0.25">
      <c r="A3" s="1" t="s">
        <v>163</v>
      </c>
      <c r="B3">
        <v>72</v>
      </c>
    </row>
    <row r="4" spans="1:68" x14ac:dyDescent="0.25">
      <c r="A4" s="1" t="s">
        <v>164</v>
      </c>
      <c r="B4">
        <v>81</v>
      </c>
    </row>
    <row r="5" spans="1:68" x14ac:dyDescent="0.25">
      <c r="A5" s="1" t="s">
        <v>165</v>
      </c>
      <c r="B5">
        <v>7</v>
      </c>
    </row>
    <row r="6" spans="1:68" x14ac:dyDescent="0.25">
      <c r="A6" s="1" t="s">
        <v>21</v>
      </c>
      <c r="B6">
        <v>1</v>
      </c>
    </row>
    <row r="7" spans="1:68" x14ac:dyDescent="0.25">
      <c r="A7" s="1" t="s">
        <v>23</v>
      </c>
      <c r="B7">
        <v>7</v>
      </c>
    </row>
    <row r="8" spans="1:68" x14ac:dyDescent="0.25">
      <c r="A8" s="1" t="s">
        <v>166</v>
      </c>
      <c r="B8">
        <v>4</v>
      </c>
    </row>
    <row r="9" spans="1:68" x14ac:dyDescent="0.25">
      <c r="A9" s="1" t="s">
        <v>167</v>
      </c>
      <c r="B9">
        <v>10</v>
      </c>
    </row>
    <row r="10" spans="1:68" x14ac:dyDescent="0.25">
      <c r="A10" s="1" t="s">
        <v>104</v>
      </c>
      <c r="B10">
        <v>14</v>
      </c>
    </row>
    <row r="11" spans="1:68" x14ac:dyDescent="0.25">
      <c r="A11" s="1" t="s">
        <v>168</v>
      </c>
      <c r="B11">
        <v>3</v>
      </c>
    </row>
    <row r="12" spans="1:68" x14ac:dyDescent="0.25">
      <c r="A12" s="1" t="s">
        <v>169</v>
      </c>
      <c r="B12">
        <v>9</v>
      </c>
    </row>
    <row r="13" spans="1:68" x14ac:dyDescent="0.25">
      <c r="A13" s="1" t="s">
        <v>170</v>
      </c>
      <c r="B13">
        <v>49</v>
      </c>
    </row>
    <row r="14" spans="1:68" x14ac:dyDescent="0.25">
      <c r="A14" s="1" t="s">
        <v>171</v>
      </c>
      <c r="B14">
        <v>1</v>
      </c>
    </row>
    <row r="15" spans="1:68" x14ac:dyDescent="0.25">
      <c r="A15" s="1" t="s">
        <v>115</v>
      </c>
      <c r="B15">
        <v>164</v>
      </c>
    </row>
    <row r="16" spans="1:68" x14ac:dyDescent="0.25">
      <c r="A16" s="1" t="s">
        <v>172</v>
      </c>
      <c r="B16">
        <v>101</v>
      </c>
    </row>
    <row r="17" spans="1:68" x14ac:dyDescent="0.25">
      <c r="A17" s="1" t="s">
        <v>173</v>
      </c>
      <c r="B17">
        <v>1</v>
      </c>
    </row>
    <row r="18" spans="1:68" x14ac:dyDescent="0.25">
      <c r="A18" s="1" t="s">
        <v>174</v>
      </c>
      <c r="B18">
        <v>4</v>
      </c>
    </row>
    <row r="19" spans="1:68" x14ac:dyDescent="0.25">
      <c r="A19" s="1" t="s">
        <v>175</v>
      </c>
      <c r="B19">
        <v>1</v>
      </c>
    </row>
    <row r="20" spans="1:68" x14ac:dyDescent="0.25">
      <c r="A20" s="1" t="s">
        <v>176</v>
      </c>
      <c r="B20">
        <v>1</v>
      </c>
    </row>
    <row r="21" spans="1:68" x14ac:dyDescent="0.25">
      <c r="A21" s="1" t="s">
        <v>131</v>
      </c>
      <c r="B21">
        <v>2</v>
      </c>
    </row>
    <row r="22" spans="1:68" x14ac:dyDescent="0.25">
      <c r="A22" s="1" t="s">
        <v>177</v>
      </c>
      <c r="B22">
        <v>5</v>
      </c>
    </row>
    <row r="23" spans="1:68" x14ac:dyDescent="0.25">
      <c r="A23" s="1" t="s">
        <v>178</v>
      </c>
      <c r="B23">
        <v>2</v>
      </c>
    </row>
    <row r="25" spans="1:68" x14ac:dyDescent="0.25">
      <c r="A25" t="s">
        <v>157</v>
      </c>
      <c r="B25">
        <f>SUM(md[26-Mar])</f>
        <v>580</v>
      </c>
      <c r="C25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</row>
    <row r="26" spans="1:68" x14ac:dyDescent="0.25">
      <c r="A26" t="s">
        <v>247</v>
      </c>
      <c r="B26">
        <v>132</v>
      </c>
      <c r="C26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</row>
    <row r="27" spans="1:68" x14ac:dyDescent="0.25">
      <c r="A27" t="s">
        <v>159</v>
      </c>
      <c r="B27">
        <v>4</v>
      </c>
      <c r="C2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</row>
    <row r="29" spans="1:68" x14ac:dyDescent="0.25">
      <c r="A29" t="s">
        <v>248</v>
      </c>
      <c r="B29" s="15" t="s">
        <v>250</v>
      </c>
    </row>
  </sheetData>
  <phoneticPr fontId="1" type="noConversion"/>
  <conditionalFormatting sqref="B2:B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0473-7A61-4B99-8C18-12215D6AC70C}">
  <dimension ref="A1:BT141"/>
  <sheetViews>
    <sheetView tabSelected="1" zoomScale="60" zoomScaleNormal="60" workbookViewId="0">
      <selection activeCell="F139" sqref="F139:BS139"/>
    </sheetView>
  </sheetViews>
  <sheetFormatPr defaultRowHeight="15" x14ac:dyDescent="0.25"/>
  <cols>
    <col min="1" max="1" width="16.7109375" style="8" customWidth="1"/>
    <col min="2" max="2" width="16.7109375" customWidth="1"/>
    <col min="3" max="3" width="7" bestFit="1" customWidth="1"/>
    <col min="4" max="71" width="6" customWidth="1"/>
  </cols>
  <sheetData>
    <row r="1" spans="1:72" ht="39.75" x14ac:dyDescent="0.25">
      <c r="A1" s="4" t="s">
        <v>2</v>
      </c>
      <c r="B1" t="s">
        <v>1</v>
      </c>
      <c r="C1" t="s">
        <v>0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  <c r="J1" s="3" t="s">
        <v>185</v>
      </c>
      <c r="K1" s="3" t="s">
        <v>186</v>
      </c>
      <c r="L1" s="3" t="s">
        <v>187</v>
      </c>
      <c r="M1" s="3" t="s">
        <v>188</v>
      </c>
      <c r="N1" s="3" t="s">
        <v>189</v>
      </c>
      <c r="O1" s="3" t="s">
        <v>190</v>
      </c>
      <c r="P1" s="3" t="s">
        <v>191</v>
      </c>
      <c r="Q1" s="3" t="s">
        <v>192</v>
      </c>
      <c r="R1" s="3" t="s">
        <v>193</v>
      </c>
      <c r="S1" s="3" t="s">
        <v>194</v>
      </c>
      <c r="T1" s="3" t="s">
        <v>195</v>
      </c>
      <c r="U1" s="3" t="s">
        <v>196</v>
      </c>
      <c r="V1" s="3" t="s">
        <v>197</v>
      </c>
      <c r="W1" s="3" t="s">
        <v>198</v>
      </c>
      <c r="X1" s="3" t="s">
        <v>199</v>
      </c>
      <c r="Y1" s="3" t="s">
        <v>200</v>
      </c>
      <c r="Z1" s="3" t="s">
        <v>201</v>
      </c>
      <c r="AA1" s="3" t="s">
        <v>202</v>
      </c>
      <c r="AB1" s="3" t="s">
        <v>203</v>
      </c>
      <c r="AC1" s="3" t="s">
        <v>204</v>
      </c>
      <c r="AD1" s="3" t="s">
        <v>205</v>
      </c>
      <c r="AE1" s="3" t="s">
        <v>206</v>
      </c>
      <c r="AF1" s="3" t="s">
        <v>207</v>
      </c>
      <c r="AG1" s="3" t="s">
        <v>208</v>
      </c>
      <c r="AH1" s="3" t="s">
        <v>209</v>
      </c>
      <c r="AI1" s="3" t="s">
        <v>210</v>
      </c>
      <c r="AJ1" s="3" t="s">
        <v>211</v>
      </c>
      <c r="AK1" s="3" t="s">
        <v>212</v>
      </c>
      <c r="AL1" s="3" t="s">
        <v>213</v>
      </c>
      <c r="AM1" s="3" t="s">
        <v>214</v>
      </c>
      <c r="AN1" s="3" t="s">
        <v>215</v>
      </c>
      <c r="AO1" s="3" t="s">
        <v>216</v>
      </c>
      <c r="AP1" s="3" t="s">
        <v>217</v>
      </c>
      <c r="AQ1" s="3" t="s">
        <v>218</v>
      </c>
      <c r="AR1" s="3" t="s">
        <v>219</v>
      </c>
      <c r="AS1" s="3" t="s">
        <v>220</v>
      </c>
      <c r="AT1" s="3" t="s">
        <v>221</v>
      </c>
      <c r="AU1" s="3" t="s">
        <v>222</v>
      </c>
      <c r="AV1" s="3" t="s">
        <v>223</v>
      </c>
      <c r="AW1" s="3" t="s">
        <v>224</v>
      </c>
      <c r="AX1" s="3" t="s">
        <v>225</v>
      </c>
      <c r="AY1" s="3" t="s">
        <v>226</v>
      </c>
      <c r="AZ1" s="3" t="s">
        <v>227</v>
      </c>
      <c r="BA1" s="3" t="s">
        <v>228</v>
      </c>
      <c r="BB1" s="3" t="s">
        <v>229</v>
      </c>
      <c r="BC1" s="3" t="s">
        <v>230</v>
      </c>
      <c r="BD1" s="3" t="s">
        <v>231</v>
      </c>
      <c r="BE1" s="3" t="s">
        <v>232</v>
      </c>
      <c r="BF1" s="3" t="s">
        <v>233</v>
      </c>
      <c r="BG1" s="3" t="s">
        <v>234</v>
      </c>
      <c r="BH1" s="3" t="s">
        <v>235</v>
      </c>
      <c r="BI1" s="3" t="s">
        <v>236</v>
      </c>
      <c r="BJ1" s="3" t="s">
        <v>237</v>
      </c>
      <c r="BK1" s="3" t="s">
        <v>238</v>
      </c>
      <c r="BL1" s="3" t="s">
        <v>239</v>
      </c>
      <c r="BM1" s="3" t="s">
        <v>240</v>
      </c>
      <c r="BN1" s="3" t="s">
        <v>241</v>
      </c>
      <c r="BO1" s="3" t="s">
        <v>242</v>
      </c>
      <c r="BP1" s="3" t="s">
        <v>243</v>
      </c>
      <c r="BQ1" s="3" t="s">
        <v>244</v>
      </c>
      <c r="BR1" s="3" t="s">
        <v>245</v>
      </c>
      <c r="BS1" s="3" t="s">
        <v>246</v>
      </c>
    </row>
    <row r="2" spans="1:72" x14ac:dyDescent="0.25">
      <c r="A2" s="5" t="s">
        <v>76</v>
      </c>
      <c r="B2" s="1" t="s">
        <v>76</v>
      </c>
      <c r="C2">
        <v>51510</v>
      </c>
      <c r="D2" s="1">
        <v>8</v>
      </c>
      <c r="E2">
        <v>14</v>
      </c>
      <c r="BT2" s="2">
        <v>43915</v>
      </c>
    </row>
    <row r="3" spans="1:72" x14ac:dyDescent="0.25">
      <c r="A3" s="12" t="s">
        <v>90</v>
      </c>
      <c r="B3" s="1" t="s">
        <v>90</v>
      </c>
      <c r="C3">
        <v>51005</v>
      </c>
      <c r="D3" s="1">
        <v>0</v>
      </c>
      <c r="E3">
        <v>0</v>
      </c>
      <c r="BT3" s="2">
        <v>43916</v>
      </c>
    </row>
    <row r="4" spans="1:72" x14ac:dyDescent="0.25">
      <c r="A4" s="13"/>
      <c r="B4" s="1" t="s">
        <v>97</v>
      </c>
      <c r="C4">
        <v>51023</v>
      </c>
      <c r="D4" s="1">
        <v>1</v>
      </c>
      <c r="E4">
        <v>1</v>
      </c>
      <c r="BT4" s="2">
        <v>43917</v>
      </c>
    </row>
    <row r="5" spans="1:72" x14ac:dyDescent="0.25">
      <c r="A5" s="13"/>
      <c r="B5" s="1" t="s">
        <v>98</v>
      </c>
      <c r="C5">
        <v>51045</v>
      </c>
      <c r="D5" s="1">
        <v>0</v>
      </c>
      <c r="E5">
        <v>0</v>
      </c>
      <c r="BT5" s="2">
        <v>43918</v>
      </c>
    </row>
    <row r="6" spans="1:72" x14ac:dyDescent="0.25">
      <c r="A6" s="13"/>
      <c r="B6" s="1" t="s">
        <v>122</v>
      </c>
      <c r="C6">
        <v>51161</v>
      </c>
      <c r="D6" s="1">
        <v>0</v>
      </c>
      <c r="E6">
        <v>1</v>
      </c>
      <c r="BT6" s="2">
        <v>43919</v>
      </c>
    </row>
    <row r="7" spans="1:72" x14ac:dyDescent="0.25">
      <c r="A7" s="13"/>
      <c r="B7" s="1" t="s">
        <v>136</v>
      </c>
      <c r="C7">
        <v>51580</v>
      </c>
      <c r="D7" s="1">
        <v>0</v>
      </c>
      <c r="E7">
        <v>0</v>
      </c>
      <c r="BT7" s="2">
        <v>43920</v>
      </c>
    </row>
    <row r="8" spans="1:72" x14ac:dyDescent="0.25">
      <c r="A8" s="14"/>
      <c r="B8" s="1" t="s">
        <v>89</v>
      </c>
      <c r="C8">
        <v>51775</v>
      </c>
      <c r="D8" s="1">
        <v>0</v>
      </c>
      <c r="E8">
        <v>0</v>
      </c>
      <c r="BT8" s="2">
        <v>43921</v>
      </c>
    </row>
    <row r="9" spans="1:72" x14ac:dyDescent="0.25">
      <c r="A9" s="6" t="s">
        <v>8</v>
      </c>
      <c r="B9" s="1" t="s">
        <v>8</v>
      </c>
      <c r="C9">
        <v>51013</v>
      </c>
      <c r="D9" s="1">
        <v>36</v>
      </c>
      <c r="E9">
        <v>54</v>
      </c>
      <c r="BT9" s="2">
        <v>43922</v>
      </c>
    </row>
    <row r="10" spans="1:72" x14ac:dyDescent="0.25">
      <c r="A10" s="12" t="s">
        <v>10</v>
      </c>
      <c r="B10" s="1" t="s">
        <v>9</v>
      </c>
      <c r="C10">
        <v>51015</v>
      </c>
      <c r="D10" s="1">
        <v>0</v>
      </c>
      <c r="E10">
        <v>0</v>
      </c>
      <c r="BT10" s="2">
        <v>43923</v>
      </c>
    </row>
    <row r="11" spans="1:72" x14ac:dyDescent="0.25">
      <c r="A11" s="13"/>
      <c r="B11" s="1" t="s">
        <v>96</v>
      </c>
      <c r="C11">
        <v>51017</v>
      </c>
      <c r="D11" s="1">
        <v>0</v>
      </c>
      <c r="E11">
        <v>0</v>
      </c>
      <c r="BT11" s="2">
        <v>43924</v>
      </c>
    </row>
    <row r="12" spans="1:72" x14ac:dyDescent="0.25">
      <c r="A12" s="13"/>
      <c r="B12" s="1" t="s">
        <v>42</v>
      </c>
      <c r="C12">
        <v>51091</v>
      </c>
      <c r="D12" s="1">
        <v>0</v>
      </c>
      <c r="E12">
        <v>0</v>
      </c>
      <c r="BT12" s="2">
        <v>43925</v>
      </c>
    </row>
    <row r="13" spans="1:72" x14ac:dyDescent="0.25">
      <c r="A13" s="13"/>
      <c r="B13" s="1" t="s">
        <v>67</v>
      </c>
      <c r="C13">
        <v>51163</v>
      </c>
      <c r="D13" s="1">
        <v>1</v>
      </c>
      <c r="E13">
        <v>1</v>
      </c>
      <c r="BT13" s="2">
        <v>43926</v>
      </c>
    </row>
    <row r="14" spans="1:72" x14ac:dyDescent="0.25">
      <c r="A14" s="13"/>
      <c r="B14" s="1" t="s">
        <v>68</v>
      </c>
      <c r="C14">
        <v>51165</v>
      </c>
      <c r="D14" s="1">
        <v>3</v>
      </c>
      <c r="E14">
        <v>2</v>
      </c>
      <c r="BT14" s="2">
        <v>43927</v>
      </c>
    </row>
    <row r="15" spans="1:72" x14ac:dyDescent="0.25">
      <c r="A15" s="13"/>
      <c r="B15" s="1" t="s">
        <v>133</v>
      </c>
      <c r="C15">
        <v>51530</v>
      </c>
      <c r="D15" s="1">
        <v>0</v>
      </c>
      <c r="E15">
        <v>0</v>
      </c>
      <c r="BT15" s="2">
        <v>43928</v>
      </c>
    </row>
    <row r="16" spans="1:72" x14ac:dyDescent="0.25">
      <c r="A16" s="13"/>
      <c r="B16" s="1" t="s">
        <v>83</v>
      </c>
      <c r="C16">
        <v>51660</v>
      </c>
      <c r="D16" s="1">
        <v>1</v>
      </c>
      <c r="E16">
        <v>3</v>
      </c>
      <c r="BT16" s="2">
        <v>43929</v>
      </c>
    </row>
    <row r="17" spans="1:72" x14ac:dyDescent="0.25">
      <c r="A17" s="13"/>
      <c r="B17" s="1" t="s">
        <v>143</v>
      </c>
      <c r="C17">
        <v>51678</v>
      </c>
      <c r="D17" s="1">
        <v>0</v>
      </c>
      <c r="E17">
        <v>0</v>
      </c>
      <c r="BT17" s="2">
        <v>43930</v>
      </c>
    </row>
    <row r="18" spans="1:72" x14ac:dyDescent="0.25">
      <c r="A18" s="13"/>
      <c r="B18" s="1" t="s">
        <v>154</v>
      </c>
      <c r="C18">
        <v>51790</v>
      </c>
      <c r="D18" s="1">
        <v>0</v>
      </c>
      <c r="E18">
        <v>0</v>
      </c>
      <c r="BT18" s="2">
        <v>43931</v>
      </c>
    </row>
    <row r="19" spans="1:72" x14ac:dyDescent="0.25">
      <c r="A19" s="14"/>
      <c r="B19" s="1" t="s">
        <v>91</v>
      </c>
      <c r="C19">
        <v>51820</v>
      </c>
      <c r="D19" s="1">
        <v>0</v>
      </c>
      <c r="E19">
        <v>0</v>
      </c>
      <c r="BT19" s="2">
        <v>43932</v>
      </c>
    </row>
    <row r="20" spans="1:72" x14ac:dyDescent="0.25">
      <c r="A20" s="9" t="s">
        <v>6</v>
      </c>
      <c r="B20" s="1" t="s">
        <v>5</v>
      </c>
      <c r="C20">
        <v>51009</v>
      </c>
      <c r="D20" s="1">
        <v>1</v>
      </c>
      <c r="E20">
        <v>1</v>
      </c>
      <c r="BT20" s="2">
        <v>43933</v>
      </c>
    </row>
    <row r="21" spans="1:72" x14ac:dyDescent="0.25">
      <c r="A21" s="10"/>
      <c r="B21" s="1" t="s">
        <v>7</v>
      </c>
      <c r="C21">
        <v>51011</v>
      </c>
      <c r="D21" s="1">
        <v>0</v>
      </c>
      <c r="E21">
        <v>0</v>
      </c>
      <c r="BT21" s="2">
        <v>43934</v>
      </c>
    </row>
    <row r="22" spans="1:72" x14ac:dyDescent="0.25">
      <c r="A22" s="10"/>
      <c r="B22" s="1" t="s">
        <v>11</v>
      </c>
      <c r="C22">
        <v>51019</v>
      </c>
      <c r="D22" s="1">
        <v>1</v>
      </c>
      <c r="E22">
        <v>2</v>
      </c>
      <c r="BT22" s="2">
        <v>43935</v>
      </c>
    </row>
    <row r="23" spans="1:72" x14ac:dyDescent="0.25">
      <c r="A23" s="10"/>
      <c r="B23" s="1" t="s">
        <v>20</v>
      </c>
      <c r="C23">
        <v>51031</v>
      </c>
      <c r="D23" s="1">
        <v>0</v>
      </c>
      <c r="E23">
        <v>0</v>
      </c>
      <c r="BT23" s="2">
        <v>43936</v>
      </c>
    </row>
    <row r="24" spans="1:72" x14ac:dyDescent="0.25">
      <c r="A24" s="11"/>
      <c r="B24" s="1" t="s">
        <v>84</v>
      </c>
      <c r="C24">
        <v>51680</v>
      </c>
      <c r="D24" s="1">
        <v>0</v>
      </c>
      <c r="E24">
        <v>1</v>
      </c>
      <c r="BT24" s="2">
        <v>43937</v>
      </c>
    </row>
    <row r="25" spans="1:72" x14ac:dyDescent="0.25">
      <c r="A25" s="7" t="s">
        <v>78</v>
      </c>
      <c r="B25" s="1" t="s">
        <v>78</v>
      </c>
      <c r="C25">
        <v>51550</v>
      </c>
      <c r="D25" s="1">
        <v>1</v>
      </c>
      <c r="E25">
        <v>4</v>
      </c>
      <c r="BT25" s="2">
        <v>43938</v>
      </c>
    </row>
    <row r="26" spans="1:72" x14ac:dyDescent="0.25">
      <c r="A26" s="9" t="s">
        <v>62</v>
      </c>
      <c r="B26" s="1" t="s">
        <v>62</v>
      </c>
      <c r="C26">
        <v>51041</v>
      </c>
      <c r="D26" s="1">
        <v>10</v>
      </c>
      <c r="E26">
        <v>12</v>
      </c>
      <c r="BT26" s="2">
        <v>43939</v>
      </c>
    </row>
    <row r="27" spans="1:72" x14ac:dyDescent="0.25">
      <c r="A27" s="10"/>
      <c r="B27" s="1" t="s">
        <v>61</v>
      </c>
      <c r="C27">
        <v>51145</v>
      </c>
      <c r="D27" s="1">
        <v>0</v>
      </c>
      <c r="E27">
        <v>0</v>
      </c>
      <c r="BT27" s="2">
        <v>43940</v>
      </c>
    </row>
    <row r="28" spans="1:72" x14ac:dyDescent="0.25">
      <c r="A28" s="11"/>
      <c r="B28" s="1" t="s">
        <v>135</v>
      </c>
      <c r="C28">
        <v>51570</v>
      </c>
      <c r="D28" s="1">
        <v>0</v>
      </c>
      <c r="E28">
        <v>0</v>
      </c>
      <c r="BT28" s="2">
        <v>43941</v>
      </c>
    </row>
    <row r="29" spans="1:72" x14ac:dyDescent="0.25">
      <c r="A29" s="12" t="s">
        <v>25</v>
      </c>
      <c r="B29" s="1" t="s">
        <v>24</v>
      </c>
      <c r="C29">
        <v>51036</v>
      </c>
      <c r="D29" s="1">
        <v>1</v>
      </c>
      <c r="E29">
        <v>1</v>
      </c>
      <c r="BT29" s="2">
        <v>43942</v>
      </c>
    </row>
    <row r="30" spans="1:72" x14ac:dyDescent="0.25">
      <c r="A30" s="13"/>
      <c r="B30" s="1" t="s">
        <v>107</v>
      </c>
      <c r="C30">
        <v>51075</v>
      </c>
      <c r="D30" s="1">
        <v>3</v>
      </c>
      <c r="E30">
        <v>3</v>
      </c>
      <c r="BT30" s="2">
        <v>43943</v>
      </c>
    </row>
    <row r="31" spans="1:72" x14ac:dyDescent="0.25">
      <c r="A31" s="13"/>
      <c r="B31" s="1" t="s">
        <v>40</v>
      </c>
      <c r="C31">
        <v>51085</v>
      </c>
      <c r="D31" s="1">
        <v>1</v>
      </c>
      <c r="E31">
        <v>2</v>
      </c>
      <c r="BT31" s="2">
        <v>43944</v>
      </c>
    </row>
    <row r="32" spans="1:72" x14ac:dyDescent="0.25">
      <c r="A32" s="14"/>
      <c r="B32" s="1" t="s">
        <v>53</v>
      </c>
      <c r="C32">
        <v>51127</v>
      </c>
      <c r="D32" s="1">
        <v>0</v>
      </c>
      <c r="E32">
        <v>0</v>
      </c>
      <c r="BT32" s="2">
        <v>43945</v>
      </c>
    </row>
    <row r="33" spans="1:72" x14ac:dyDescent="0.25">
      <c r="A33" s="9" t="s">
        <v>33</v>
      </c>
      <c r="B33" s="1" t="s">
        <v>32</v>
      </c>
      <c r="C33">
        <v>51053</v>
      </c>
      <c r="D33" s="1">
        <v>0</v>
      </c>
      <c r="E33">
        <v>0</v>
      </c>
      <c r="BT33" s="2">
        <v>43946</v>
      </c>
    </row>
    <row r="34" spans="1:72" x14ac:dyDescent="0.25">
      <c r="A34" s="10"/>
      <c r="B34" s="1" t="s">
        <v>38</v>
      </c>
      <c r="C34">
        <v>51081</v>
      </c>
      <c r="D34" s="1">
        <v>0</v>
      </c>
      <c r="E34">
        <v>0</v>
      </c>
      <c r="BT34" s="2">
        <v>43947</v>
      </c>
    </row>
    <row r="35" spans="1:72" x14ac:dyDescent="0.25">
      <c r="A35" s="10"/>
      <c r="B35" s="1" t="s">
        <v>63</v>
      </c>
      <c r="C35">
        <v>51149</v>
      </c>
      <c r="D35" s="1">
        <v>0</v>
      </c>
      <c r="E35">
        <v>0</v>
      </c>
      <c r="BT35" s="2">
        <v>43948</v>
      </c>
    </row>
    <row r="36" spans="1:72" x14ac:dyDescent="0.25">
      <c r="A36" s="10"/>
      <c r="B36" s="1" t="s">
        <v>129</v>
      </c>
      <c r="C36">
        <v>51181</v>
      </c>
      <c r="D36" s="1">
        <v>0</v>
      </c>
      <c r="E36">
        <v>0</v>
      </c>
      <c r="BT36" s="2">
        <v>43949</v>
      </c>
    </row>
    <row r="37" spans="1:72" x14ac:dyDescent="0.25">
      <c r="A37" s="10"/>
      <c r="B37" s="1" t="s">
        <v>130</v>
      </c>
      <c r="C37">
        <v>51183</v>
      </c>
      <c r="D37" s="1">
        <v>0</v>
      </c>
      <c r="E37">
        <v>0</v>
      </c>
      <c r="BT37" s="2">
        <v>43950</v>
      </c>
    </row>
    <row r="38" spans="1:72" x14ac:dyDescent="0.25">
      <c r="A38" s="10"/>
      <c r="B38" s="1" t="s">
        <v>137</v>
      </c>
      <c r="C38">
        <v>51595</v>
      </c>
      <c r="D38" s="1">
        <v>0</v>
      </c>
      <c r="E38">
        <v>0</v>
      </c>
      <c r="BT38" s="2">
        <v>43951</v>
      </c>
    </row>
    <row r="39" spans="1:72" x14ac:dyDescent="0.25">
      <c r="A39" s="10"/>
      <c r="B39" s="1" t="s">
        <v>142</v>
      </c>
      <c r="C39">
        <v>51670</v>
      </c>
      <c r="D39" s="1">
        <v>0</v>
      </c>
      <c r="E39">
        <v>0</v>
      </c>
      <c r="BT39" s="2">
        <v>43952</v>
      </c>
    </row>
    <row r="40" spans="1:72" x14ac:dyDescent="0.25">
      <c r="A40" s="11"/>
      <c r="B40" s="1" t="s">
        <v>146</v>
      </c>
      <c r="C40">
        <v>51730</v>
      </c>
      <c r="D40" s="1">
        <v>0</v>
      </c>
      <c r="E40">
        <v>0</v>
      </c>
      <c r="BT40" s="2">
        <v>43953</v>
      </c>
    </row>
    <row r="41" spans="1:72" x14ac:dyDescent="0.25">
      <c r="A41" s="12" t="s">
        <v>17</v>
      </c>
      <c r="B41" s="1" t="s">
        <v>16</v>
      </c>
      <c r="C41">
        <v>51027</v>
      </c>
      <c r="D41" s="1">
        <v>0</v>
      </c>
      <c r="E41">
        <v>0</v>
      </c>
      <c r="BT41" s="2">
        <v>43954</v>
      </c>
    </row>
    <row r="42" spans="1:72" x14ac:dyDescent="0.25">
      <c r="A42" s="13"/>
      <c r="B42" s="1" t="s">
        <v>99</v>
      </c>
      <c r="C42">
        <v>51051</v>
      </c>
      <c r="D42" s="1">
        <v>0</v>
      </c>
      <c r="E42">
        <v>0</v>
      </c>
      <c r="BT42" s="2">
        <v>43955</v>
      </c>
    </row>
    <row r="43" spans="1:72" x14ac:dyDescent="0.25">
      <c r="A43" s="13"/>
      <c r="B43" s="1" t="s">
        <v>69</v>
      </c>
      <c r="C43">
        <v>51167</v>
      </c>
      <c r="D43" s="1">
        <v>0</v>
      </c>
      <c r="E43">
        <v>0</v>
      </c>
      <c r="BT43" s="2">
        <v>43956</v>
      </c>
    </row>
    <row r="44" spans="1:72" x14ac:dyDescent="0.25">
      <c r="A44" s="14"/>
      <c r="B44" s="1" t="s">
        <v>70</v>
      </c>
      <c r="C44">
        <v>51185</v>
      </c>
      <c r="D44" s="1">
        <v>0</v>
      </c>
      <c r="E44">
        <v>0</v>
      </c>
      <c r="BT44" s="2">
        <v>43957</v>
      </c>
    </row>
    <row r="45" spans="1:72" x14ac:dyDescent="0.25">
      <c r="A45" s="9" t="s">
        <v>55</v>
      </c>
      <c r="B45" s="1" t="s">
        <v>94</v>
      </c>
      <c r="C45">
        <v>51001</v>
      </c>
      <c r="D45" s="1">
        <v>1</v>
      </c>
      <c r="E45">
        <v>2</v>
      </c>
      <c r="BT45" s="2">
        <v>43958</v>
      </c>
    </row>
    <row r="46" spans="1:72" x14ac:dyDescent="0.25">
      <c r="A46" s="11"/>
      <c r="B46" s="1" t="s">
        <v>54</v>
      </c>
      <c r="C46">
        <v>51131</v>
      </c>
      <c r="D46" s="1">
        <v>0</v>
      </c>
      <c r="E46">
        <v>0</v>
      </c>
      <c r="BT46" s="2">
        <v>43959</v>
      </c>
    </row>
    <row r="47" spans="1:72" x14ac:dyDescent="0.25">
      <c r="A47" s="12" t="s">
        <v>81</v>
      </c>
      <c r="B47" s="1" t="s">
        <v>81</v>
      </c>
      <c r="C47">
        <v>51059</v>
      </c>
      <c r="D47" s="1">
        <v>46</v>
      </c>
      <c r="E47">
        <v>79</v>
      </c>
      <c r="BT47" s="2">
        <v>43960</v>
      </c>
    </row>
    <row r="48" spans="1:72" x14ac:dyDescent="0.25">
      <c r="A48" s="13"/>
      <c r="B48" s="1" t="s">
        <v>80</v>
      </c>
      <c r="C48">
        <v>51600</v>
      </c>
      <c r="D48" s="1">
        <v>0</v>
      </c>
      <c r="E48">
        <v>1</v>
      </c>
      <c r="BT48" s="2">
        <v>43961</v>
      </c>
    </row>
    <row r="49" spans="1:72" x14ac:dyDescent="0.25">
      <c r="A49" s="14"/>
      <c r="B49" s="1" t="s">
        <v>138</v>
      </c>
      <c r="C49">
        <v>51610</v>
      </c>
      <c r="D49" s="1">
        <v>0</v>
      </c>
      <c r="E49">
        <v>0</v>
      </c>
      <c r="BT49" s="2">
        <v>43962</v>
      </c>
    </row>
    <row r="50" spans="1:72" x14ac:dyDescent="0.25">
      <c r="A50" s="6" t="s">
        <v>141</v>
      </c>
      <c r="B50" s="1" t="s">
        <v>141</v>
      </c>
      <c r="C50">
        <v>51650</v>
      </c>
      <c r="D50" s="1">
        <v>0</v>
      </c>
      <c r="E50">
        <v>1</v>
      </c>
      <c r="BT50" s="2">
        <v>43963</v>
      </c>
    </row>
    <row r="51" spans="1:72" x14ac:dyDescent="0.25">
      <c r="A51" s="7" t="s">
        <v>41</v>
      </c>
      <c r="B51" s="1" t="s">
        <v>41</v>
      </c>
      <c r="C51">
        <v>51087</v>
      </c>
      <c r="D51" s="1">
        <v>14</v>
      </c>
      <c r="E51">
        <v>21</v>
      </c>
      <c r="BT51" s="2">
        <v>43964</v>
      </c>
    </row>
    <row r="52" spans="1:72" x14ac:dyDescent="0.25">
      <c r="A52" s="9" t="s">
        <v>47</v>
      </c>
      <c r="B52" s="1" t="s">
        <v>46</v>
      </c>
      <c r="C52">
        <v>51105</v>
      </c>
      <c r="D52" s="1">
        <v>2</v>
      </c>
      <c r="E52">
        <v>2</v>
      </c>
      <c r="BT52" s="2">
        <v>43965</v>
      </c>
    </row>
    <row r="53" spans="1:72" x14ac:dyDescent="0.25">
      <c r="A53" s="10"/>
      <c r="B53" s="1" t="s">
        <v>123</v>
      </c>
      <c r="C53">
        <v>51169</v>
      </c>
      <c r="D53" s="1">
        <v>0</v>
      </c>
      <c r="E53">
        <v>0</v>
      </c>
      <c r="BT53" s="2">
        <v>43966</v>
      </c>
    </row>
    <row r="54" spans="1:72" x14ac:dyDescent="0.25">
      <c r="A54" s="10"/>
      <c r="B54" s="1" t="s">
        <v>132</v>
      </c>
      <c r="C54">
        <v>51195</v>
      </c>
      <c r="D54" s="1">
        <v>0</v>
      </c>
      <c r="E54">
        <v>0</v>
      </c>
      <c r="BT54" s="2">
        <v>43967</v>
      </c>
    </row>
    <row r="55" spans="1:72" x14ac:dyDescent="0.25">
      <c r="A55" s="11"/>
      <c r="B55" s="1" t="s">
        <v>145</v>
      </c>
      <c r="C55">
        <v>51720</v>
      </c>
      <c r="D55" s="1">
        <v>0</v>
      </c>
      <c r="E55">
        <v>0</v>
      </c>
      <c r="BT55" s="2">
        <v>43968</v>
      </c>
    </row>
    <row r="56" spans="1:72" x14ac:dyDescent="0.25">
      <c r="A56" s="12" t="s">
        <v>28</v>
      </c>
      <c r="B56" s="1" t="s">
        <v>27</v>
      </c>
      <c r="C56">
        <v>51043</v>
      </c>
      <c r="D56" s="1">
        <v>0</v>
      </c>
      <c r="E56">
        <v>0</v>
      </c>
      <c r="BT56" s="2">
        <v>43969</v>
      </c>
    </row>
    <row r="57" spans="1:72" x14ac:dyDescent="0.25">
      <c r="A57" s="13"/>
      <c r="B57" s="1" t="s">
        <v>104</v>
      </c>
      <c r="C57">
        <v>51069</v>
      </c>
      <c r="D57" s="1">
        <v>0</v>
      </c>
      <c r="E57">
        <v>2</v>
      </c>
      <c r="BT57" s="2">
        <v>43970</v>
      </c>
    </row>
    <row r="58" spans="1:72" x14ac:dyDescent="0.25">
      <c r="A58" s="13"/>
      <c r="B58" s="1" t="s">
        <v>119</v>
      </c>
      <c r="C58">
        <v>51139</v>
      </c>
      <c r="D58" s="1">
        <v>0</v>
      </c>
      <c r="E58">
        <v>0</v>
      </c>
      <c r="BT58" s="2">
        <v>43971</v>
      </c>
    </row>
    <row r="59" spans="1:72" x14ac:dyDescent="0.25">
      <c r="A59" s="13"/>
      <c r="B59" s="1" t="s">
        <v>124</v>
      </c>
      <c r="C59">
        <v>51171</v>
      </c>
      <c r="D59" s="1">
        <v>0</v>
      </c>
      <c r="E59">
        <v>3</v>
      </c>
      <c r="BT59" s="2">
        <v>43972</v>
      </c>
    </row>
    <row r="60" spans="1:72" x14ac:dyDescent="0.25">
      <c r="A60" s="13"/>
      <c r="B60" s="1" t="s">
        <v>71</v>
      </c>
      <c r="C60">
        <v>51187</v>
      </c>
      <c r="D60" s="1">
        <v>0</v>
      </c>
      <c r="E60">
        <v>1</v>
      </c>
      <c r="BT60" s="2">
        <v>43973</v>
      </c>
    </row>
    <row r="61" spans="1:72" x14ac:dyDescent="0.25">
      <c r="A61" s="14"/>
      <c r="B61" s="1" t="s">
        <v>93</v>
      </c>
      <c r="C61">
        <v>51840</v>
      </c>
      <c r="D61" s="1">
        <v>0</v>
      </c>
      <c r="E61">
        <v>0</v>
      </c>
      <c r="BT61" s="2">
        <v>43974</v>
      </c>
    </row>
    <row r="62" spans="1:72" x14ac:dyDescent="0.25">
      <c r="A62" s="6" t="s">
        <v>113</v>
      </c>
      <c r="B62" s="1" t="s">
        <v>113</v>
      </c>
      <c r="C62">
        <v>51107</v>
      </c>
      <c r="D62" s="1">
        <v>18</v>
      </c>
      <c r="E62">
        <v>28</v>
      </c>
      <c r="BT62" s="2">
        <v>43975</v>
      </c>
    </row>
    <row r="63" spans="1:72" x14ac:dyDescent="0.25">
      <c r="A63" s="12" t="s">
        <v>13</v>
      </c>
      <c r="B63" s="1" t="s">
        <v>12</v>
      </c>
      <c r="C63">
        <v>51021</v>
      </c>
      <c r="D63" s="1">
        <v>0</v>
      </c>
      <c r="E63">
        <v>0</v>
      </c>
      <c r="BT63" s="2">
        <v>43976</v>
      </c>
    </row>
    <row r="64" spans="1:72" x14ac:dyDescent="0.25">
      <c r="A64" s="13"/>
      <c r="B64" s="1" t="s">
        <v>23</v>
      </c>
      <c r="C64">
        <v>51035</v>
      </c>
      <c r="D64" s="1">
        <v>0</v>
      </c>
      <c r="E64">
        <v>0</v>
      </c>
      <c r="BT64" s="2">
        <v>43977</v>
      </c>
    </row>
    <row r="65" spans="1:72" x14ac:dyDescent="0.25">
      <c r="A65" s="13"/>
      <c r="B65" s="1" t="s">
        <v>36</v>
      </c>
      <c r="C65">
        <v>51077</v>
      </c>
      <c r="D65" s="1">
        <v>0</v>
      </c>
      <c r="E65">
        <v>0</v>
      </c>
      <c r="BT65" s="2">
        <v>43978</v>
      </c>
    </row>
    <row r="66" spans="1:72" x14ac:dyDescent="0.25">
      <c r="A66" s="13"/>
      <c r="B66" s="1" t="s">
        <v>125</v>
      </c>
      <c r="C66">
        <v>51173</v>
      </c>
      <c r="D66" s="1">
        <v>0</v>
      </c>
      <c r="E66">
        <v>0</v>
      </c>
      <c r="BT66" s="2">
        <v>43979</v>
      </c>
    </row>
    <row r="67" spans="1:72" x14ac:dyDescent="0.25">
      <c r="A67" s="13"/>
      <c r="B67" s="1" t="s">
        <v>131</v>
      </c>
      <c r="C67">
        <v>51191</v>
      </c>
      <c r="D67" s="1">
        <v>0</v>
      </c>
      <c r="E67">
        <v>1</v>
      </c>
      <c r="BT67" s="2">
        <v>43980</v>
      </c>
    </row>
    <row r="68" spans="1:72" x14ac:dyDescent="0.25">
      <c r="A68" s="13"/>
      <c r="B68" s="1" t="s">
        <v>73</v>
      </c>
      <c r="C68">
        <v>51197</v>
      </c>
      <c r="D68" s="1">
        <v>0</v>
      </c>
      <c r="E68">
        <v>0</v>
      </c>
      <c r="BT68" s="2">
        <v>43981</v>
      </c>
    </row>
    <row r="69" spans="1:72" x14ac:dyDescent="0.25">
      <c r="A69" s="13"/>
      <c r="B69" s="1" t="s">
        <v>77</v>
      </c>
      <c r="C69">
        <v>51520</v>
      </c>
      <c r="D69" s="1">
        <v>0</v>
      </c>
      <c r="E69">
        <v>0</v>
      </c>
      <c r="BT69" s="2">
        <v>43982</v>
      </c>
    </row>
    <row r="70" spans="1:72" x14ac:dyDescent="0.25">
      <c r="A70" s="14"/>
      <c r="B70" s="1" t="s">
        <v>140</v>
      </c>
      <c r="C70">
        <v>51640</v>
      </c>
      <c r="D70" s="1">
        <v>0</v>
      </c>
      <c r="E70">
        <v>0</v>
      </c>
    </row>
    <row r="71" spans="1:72" x14ac:dyDescent="0.25">
      <c r="A71" s="9" t="s">
        <v>66</v>
      </c>
      <c r="B71" s="1" t="s">
        <v>101</v>
      </c>
      <c r="C71">
        <v>51063</v>
      </c>
      <c r="D71" s="1">
        <v>0</v>
      </c>
      <c r="E71">
        <v>0</v>
      </c>
    </row>
    <row r="72" spans="1:72" x14ac:dyDescent="0.25">
      <c r="A72" s="10"/>
      <c r="B72" s="1" t="s">
        <v>105</v>
      </c>
      <c r="C72">
        <v>51071</v>
      </c>
      <c r="D72" s="1">
        <v>0</v>
      </c>
      <c r="E72">
        <v>0</v>
      </c>
    </row>
    <row r="73" spans="1:72" x14ac:dyDescent="0.25">
      <c r="A73" s="10"/>
      <c r="B73" s="1" t="s">
        <v>115</v>
      </c>
      <c r="C73">
        <v>51121</v>
      </c>
      <c r="D73" s="1">
        <v>0</v>
      </c>
      <c r="E73">
        <v>0</v>
      </c>
    </row>
    <row r="74" spans="1:72" x14ac:dyDescent="0.25">
      <c r="A74" s="10"/>
      <c r="B74" s="1" t="s">
        <v>65</v>
      </c>
      <c r="C74">
        <v>51155</v>
      </c>
      <c r="D74" s="1">
        <v>0</v>
      </c>
      <c r="E74">
        <v>0</v>
      </c>
    </row>
    <row r="75" spans="1:72" x14ac:dyDescent="0.25">
      <c r="A75" s="11"/>
      <c r="B75" s="1" t="s">
        <v>149</v>
      </c>
      <c r="C75">
        <v>51750</v>
      </c>
      <c r="D75" s="1">
        <v>0</v>
      </c>
      <c r="E75">
        <v>1</v>
      </c>
    </row>
    <row r="76" spans="1:72" x14ac:dyDescent="0.25">
      <c r="A76" s="7" t="s">
        <v>88</v>
      </c>
      <c r="B76" s="1" t="s">
        <v>88</v>
      </c>
      <c r="C76">
        <v>51710</v>
      </c>
      <c r="D76" s="1">
        <v>5</v>
      </c>
      <c r="E76">
        <v>6</v>
      </c>
    </row>
    <row r="77" spans="1:72" x14ac:dyDescent="0.25">
      <c r="A77" s="9" t="s">
        <v>75</v>
      </c>
      <c r="B77" s="1" t="s">
        <v>109</v>
      </c>
      <c r="C77">
        <v>51095</v>
      </c>
      <c r="D77" s="1">
        <v>37</v>
      </c>
      <c r="E77">
        <v>49</v>
      </c>
    </row>
    <row r="78" spans="1:72" x14ac:dyDescent="0.25">
      <c r="A78" s="10"/>
      <c r="B78" s="1" t="s">
        <v>74</v>
      </c>
      <c r="C78">
        <v>51199</v>
      </c>
      <c r="D78" s="1">
        <v>6</v>
      </c>
      <c r="E78">
        <v>9</v>
      </c>
    </row>
    <row r="79" spans="1:72" x14ac:dyDescent="0.25">
      <c r="A79" s="10"/>
      <c r="B79" s="1" t="s">
        <v>87</v>
      </c>
      <c r="C79">
        <v>51700</v>
      </c>
      <c r="D79" s="1">
        <v>3</v>
      </c>
      <c r="E79">
        <v>8</v>
      </c>
    </row>
    <row r="80" spans="1:72" x14ac:dyDescent="0.25">
      <c r="A80" s="10"/>
      <c r="B80" s="1" t="s">
        <v>147</v>
      </c>
      <c r="C80">
        <v>51735</v>
      </c>
      <c r="D80" s="1">
        <v>0</v>
      </c>
      <c r="E80">
        <v>1</v>
      </c>
    </row>
    <row r="81" spans="1:5" x14ac:dyDescent="0.25">
      <c r="A81" s="11"/>
      <c r="B81" s="1" t="s">
        <v>92</v>
      </c>
      <c r="C81">
        <v>51830</v>
      </c>
      <c r="D81" s="1">
        <v>5</v>
      </c>
      <c r="E81">
        <v>5</v>
      </c>
    </row>
    <row r="82" spans="1:5" x14ac:dyDescent="0.25">
      <c r="A82" s="12" t="s">
        <v>19</v>
      </c>
      <c r="B82" s="1" t="s">
        <v>95</v>
      </c>
      <c r="C82">
        <v>51007</v>
      </c>
      <c r="D82" s="1">
        <v>0</v>
      </c>
      <c r="E82">
        <v>1</v>
      </c>
    </row>
    <row r="83" spans="1:5" x14ac:dyDescent="0.25">
      <c r="A83" s="13"/>
      <c r="B83" s="1" t="s">
        <v>18</v>
      </c>
      <c r="C83">
        <v>51029</v>
      </c>
      <c r="D83" s="1">
        <v>0</v>
      </c>
      <c r="E83">
        <v>0</v>
      </c>
    </row>
    <row r="84" spans="1:5" x14ac:dyDescent="0.25">
      <c r="A84" s="13"/>
      <c r="B84" s="1" t="s">
        <v>26</v>
      </c>
      <c r="C84">
        <v>51037</v>
      </c>
      <c r="D84" s="1">
        <v>0</v>
      </c>
      <c r="E84">
        <v>0</v>
      </c>
    </row>
    <row r="85" spans="1:5" x14ac:dyDescent="0.25">
      <c r="A85" s="13"/>
      <c r="B85" s="1" t="s">
        <v>31</v>
      </c>
      <c r="C85">
        <v>51049</v>
      </c>
      <c r="D85" s="1">
        <v>0</v>
      </c>
      <c r="E85">
        <v>0</v>
      </c>
    </row>
    <row r="86" spans="1:5" x14ac:dyDescent="0.25">
      <c r="A86" s="13"/>
      <c r="B86" s="1" t="s">
        <v>49</v>
      </c>
      <c r="C86">
        <v>51111</v>
      </c>
      <c r="D86" s="1">
        <v>0</v>
      </c>
      <c r="E86">
        <v>0</v>
      </c>
    </row>
    <row r="87" spans="1:5" x14ac:dyDescent="0.25">
      <c r="A87" s="13"/>
      <c r="B87" s="1" t="s">
        <v>117</v>
      </c>
      <c r="C87">
        <v>51135</v>
      </c>
      <c r="D87" s="1">
        <v>0</v>
      </c>
      <c r="E87">
        <v>1</v>
      </c>
    </row>
    <row r="88" spans="1:5" x14ac:dyDescent="0.25">
      <c r="A88" s="14"/>
      <c r="B88" s="1" t="s">
        <v>120</v>
      </c>
      <c r="C88">
        <v>51147</v>
      </c>
      <c r="D88" s="1">
        <v>1</v>
      </c>
      <c r="E88">
        <v>2</v>
      </c>
    </row>
    <row r="89" spans="1:5" x14ac:dyDescent="0.25">
      <c r="A89" s="9" t="s">
        <v>60</v>
      </c>
      <c r="B89" s="1" t="s">
        <v>59</v>
      </c>
      <c r="C89">
        <v>51143</v>
      </c>
      <c r="D89" s="1">
        <v>0</v>
      </c>
      <c r="E89">
        <v>1</v>
      </c>
    </row>
    <row r="90" spans="1:5" x14ac:dyDescent="0.25">
      <c r="A90" s="11"/>
      <c r="B90" s="1" t="s">
        <v>79</v>
      </c>
      <c r="C90">
        <v>51590</v>
      </c>
      <c r="D90" s="1">
        <v>1</v>
      </c>
      <c r="E90">
        <v>2</v>
      </c>
    </row>
    <row r="91" spans="1:5" x14ac:dyDescent="0.25">
      <c r="A91" s="7" t="s">
        <v>148</v>
      </c>
      <c r="B91" s="1" t="s">
        <v>148</v>
      </c>
      <c r="C91">
        <v>51740</v>
      </c>
      <c r="D91" s="1">
        <v>3</v>
      </c>
      <c r="E91">
        <v>3</v>
      </c>
    </row>
    <row r="92" spans="1:5" x14ac:dyDescent="0.25">
      <c r="A92" s="9" t="s">
        <v>64</v>
      </c>
      <c r="B92" s="1" t="s">
        <v>64</v>
      </c>
      <c r="C92">
        <v>51153</v>
      </c>
      <c r="D92" s="1">
        <v>23</v>
      </c>
      <c r="E92">
        <v>36</v>
      </c>
    </row>
    <row r="93" spans="1:5" x14ac:dyDescent="0.25">
      <c r="A93" s="10"/>
      <c r="B93" s="1" t="s">
        <v>144</v>
      </c>
      <c r="C93">
        <v>51683</v>
      </c>
      <c r="D93" s="1">
        <v>0</v>
      </c>
      <c r="E93">
        <v>3</v>
      </c>
    </row>
    <row r="94" spans="1:5" x14ac:dyDescent="0.25">
      <c r="A94" s="11"/>
      <c r="B94" s="1" t="s">
        <v>85</v>
      </c>
      <c r="C94">
        <v>51685</v>
      </c>
      <c r="D94" s="1">
        <v>0</v>
      </c>
      <c r="E94">
        <v>0</v>
      </c>
    </row>
    <row r="95" spans="1:5" x14ac:dyDescent="0.25">
      <c r="A95" s="12" t="s">
        <v>22</v>
      </c>
      <c r="B95" s="1" t="s">
        <v>21</v>
      </c>
      <c r="C95">
        <v>51033</v>
      </c>
      <c r="D95" s="1">
        <v>0</v>
      </c>
      <c r="E95">
        <v>0</v>
      </c>
    </row>
    <row r="96" spans="1:5" x14ac:dyDescent="0.25">
      <c r="A96" s="13"/>
      <c r="B96" s="1" t="s">
        <v>110</v>
      </c>
      <c r="C96">
        <v>51099</v>
      </c>
      <c r="D96" s="1">
        <v>0</v>
      </c>
      <c r="E96">
        <v>0</v>
      </c>
    </row>
    <row r="97" spans="1:5" x14ac:dyDescent="0.25">
      <c r="A97" s="13"/>
      <c r="B97" s="1" t="s">
        <v>127</v>
      </c>
      <c r="C97">
        <v>51177</v>
      </c>
      <c r="D97" s="1">
        <v>2</v>
      </c>
      <c r="E97">
        <v>2</v>
      </c>
    </row>
    <row r="98" spans="1:5" x14ac:dyDescent="0.25">
      <c r="A98" s="13"/>
      <c r="B98" s="1" t="s">
        <v>128</v>
      </c>
      <c r="C98">
        <v>51179</v>
      </c>
      <c r="D98" s="1">
        <v>6</v>
      </c>
      <c r="E98">
        <v>7</v>
      </c>
    </row>
    <row r="99" spans="1:5" x14ac:dyDescent="0.25">
      <c r="A99" s="14"/>
      <c r="B99" s="1" t="s">
        <v>139</v>
      </c>
      <c r="C99">
        <v>51630</v>
      </c>
      <c r="D99" s="1">
        <v>0</v>
      </c>
      <c r="E99">
        <v>1</v>
      </c>
    </row>
    <row r="100" spans="1:5" x14ac:dyDescent="0.25">
      <c r="A100" s="9" t="s">
        <v>30</v>
      </c>
      <c r="B100" s="1" t="s">
        <v>29</v>
      </c>
      <c r="C100">
        <v>51047</v>
      </c>
      <c r="D100" s="1">
        <v>2</v>
      </c>
      <c r="E100">
        <v>2</v>
      </c>
    </row>
    <row r="101" spans="1:5" x14ac:dyDescent="0.25">
      <c r="A101" s="10"/>
      <c r="B101" s="1" t="s">
        <v>100</v>
      </c>
      <c r="C101">
        <v>51061</v>
      </c>
      <c r="D101" s="1">
        <v>0</v>
      </c>
      <c r="E101">
        <v>1</v>
      </c>
    </row>
    <row r="102" spans="1:5" x14ac:dyDescent="0.25">
      <c r="A102" s="10"/>
      <c r="B102" s="1" t="s">
        <v>50</v>
      </c>
      <c r="C102">
        <v>51113</v>
      </c>
      <c r="D102" s="1">
        <v>0</v>
      </c>
      <c r="E102">
        <v>1</v>
      </c>
    </row>
    <row r="103" spans="1:5" x14ac:dyDescent="0.25">
      <c r="A103" s="10"/>
      <c r="B103" s="1" t="s">
        <v>118</v>
      </c>
      <c r="C103">
        <v>51137</v>
      </c>
      <c r="D103" s="1">
        <v>0</v>
      </c>
      <c r="E103">
        <v>1</v>
      </c>
    </row>
    <row r="104" spans="1:5" x14ac:dyDescent="0.25">
      <c r="A104" s="11"/>
      <c r="B104" s="1" t="s">
        <v>22</v>
      </c>
      <c r="C104">
        <v>51157</v>
      </c>
      <c r="D104" s="1">
        <v>0</v>
      </c>
      <c r="E104">
        <v>0</v>
      </c>
    </row>
    <row r="105" spans="1:5" x14ac:dyDescent="0.25">
      <c r="A105" s="7" t="s">
        <v>151</v>
      </c>
      <c r="B105" s="1" t="s">
        <v>150</v>
      </c>
      <c r="C105">
        <v>51760</v>
      </c>
      <c r="D105" s="1">
        <v>11</v>
      </c>
      <c r="E105">
        <v>14</v>
      </c>
    </row>
    <row r="106" spans="1:5" x14ac:dyDescent="0.25">
      <c r="A106" s="6" t="s">
        <v>153</v>
      </c>
      <c r="B106" s="1" t="s">
        <v>152</v>
      </c>
      <c r="C106">
        <v>51770</v>
      </c>
      <c r="D106" s="1">
        <v>0</v>
      </c>
      <c r="E106">
        <v>0</v>
      </c>
    </row>
    <row r="107" spans="1:5" x14ac:dyDescent="0.25">
      <c r="A107" s="12" t="s">
        <v>15</v>
      </c>
      <c r="B107" s="1" t="s">
        <v>14</v>
      </c>
      <c r="C107">
        <v>51025</v>
      </c>
      <c r="D107" s="1">
        <v>0</v>
      </c>
      <c r="E107">
        <v>0</v>
      </c>
    </row>
    <row r="108" spans="1:5" x14ac:dyDescent="0.25">
      <c r="A108" s="13"/>
      <c r="B108" s="1" t="s">
        <v>39</v>
      </c>
      <c r="C108">
        <v>51083</v>
      </c>
      <c r="D108" s="1">
        <v>1</v>
      </c>
      <c r="E108">
        <v>1</v>
      </c>
    </row>
    <row r="109" spans="1:5" x14ac:dyDescent="0.25">
      <c r="A109" s="14"/>
      <c r="B109" s="1" t="s">
        <v>114</v>
      </c>
      <c r="C109">
        <v>51117</v>
      </c>
      <c r="D109" s="1">
        <v>2</v>
      </c>
      <c r="E109">
        <v>3</v>
      </c>
    </row>
    <row r="110" spans="1:5" x14ac:dyDescent="0.25">
      <c r="A110" s="9" t="s">
        <v>4</v>
      </c>
      <c r="B110" s="1" t="s">
        <v>3</v>
      </c>
      <c r="C110">
        <v>51003</v>
      </c>
      <c r="D110" s="1">
        <v>2</v>
      </c>
      <c r="E110">
        <v>6</v>
      </c>
    </row>
    <row r="111" spans="1:5" x14ac:dyDescent="0.25">
      <c r="A111" s="10"/>
      <c r="B111" s="1" t="s">
        <v>102</v>
      </c>
      <c r="C111">
        <v>51065</v>
      </c>
      <c r="D111" s="1">
        <v>1</v>
      </c>
      <c r="E111">
        <v>3</v>
      </c>
    </row>
    <row r="112" spans="1:5" x14ac:dyDescent="0.25">
      <c r="A112" s="10"/>
      <c r="B112" s="1" t="s">
        <v>37</v>
      </c>
      <c r="C112">
        <v>51079</v>
      </c>
      <c r="D112" s="1">
        <v>0</v>
      </c>
      <c r="E112">
        <v>0</v>
      </c>
    </row>
    <row r="113" spans="1:5" x14ac:dyDescent="0.25">
      <c r="A113" s="10"/>
      <c r="B113" s="1" t="s">
        <v>48</v>
      </c>
      <c r="C113">
        <v>51109</v>
      </c>
      <c r="D113" s="1">
        <v>2</v>
      </c>
      <c r="E113">
        <v>4</v>
      </c>
    </row>
    <row r="114" spans="1:5" x14ac:dyDescent="0.25">
      <c r="A114" s="10"/>
      <c r="B114" s="1" t="s">
        <v>116</v>
      </c>
      <c r="C114">
        <v>51125</v>
      </c>
      <c r="D114" s="1">
        <v>0</v>
      </c>
      <c r="E114">
        <v>1</v>
      </c>
    </row>
    <row r="115" spans="1:5" x14ac:dyDescent="0.25">
      <c r="A115" s="11"/>
      <c r="B115" s="1" t="s">
        <v>134</v>
      </c>
      <c r="C115">
        <v>51540</v>
      </c>
      <c r="D115" s="1">
        <v>5</v>
      </c>
      <c r="E115">
        <v>9</v>
      </c>
    </row>
    <row r="116" spans="1:5" x14ac:dyDescent="0.25">
      <c r="A116" s="12" t="s">
        <v>35</v>
      </c>
      <c r="B116" s="1" t="s">
        <v>34</v>
      </c>
      <c r="C116">
        <v>51057</v>
      </c>
      <c r="D116" s="1">
        <v>0</v>
      </c>
      <c r="E116">
        <v>0</v>
      </c>
    </row>
    <row r="117" spans="1:5" x14ac:dyDescent="0.25">
      <c r="A117" s="13"/>
      <c r="B117" s="1" t="s">
        <v>106</v>
      </c>
      <c r="C117">
        <v>51073</v>
      </c>
      <c r="D117" s="1">
        <v>2</v>
      </c>
      <c r="E117">
        <v>2</v>
      </c>
    </row>
    <row r="118" spans="1:5" x14ac:dyDescent="0.25">
      <c r="A118" s="13"/>
      <c r="B118" s="1" t="s">
        <v>45</v>
      </c>
      <c r="C118">
        <v>51097</v>
      </c>
      <c r="D118" s="1">
        <v>0</v>
      </c>
      <c r="E118">
        <v>0</v>
      </c>
    </row>
    <row r="119" spans="1:5" x14ac:dyDescent="0.25">
      <c r="A119" s="13"/>
      <c r="B119" s="1" t="s">
        <v>111</v>
      </c>
      <c r="C119">
        <v>51101</v>
      </c>
      <c r="D119" s="1">
        <v>0</v>
      </c>
      <c r="E119">
        <v>0</v>
      </c>
    </row>
    <row r="120" spans="1:5" x14ac:dyDescent="0.25">
      <c r="A120" s="13"/>
      <c r="B120" s="1" t="s">
        <v>112</v>
      </c>
      <c r="C120">
        <v>51103</v>
      </c>
      <c r="D120" s="1">
        <v>0</v>
      </c>
      <c r="E120">
        <v>0</v>
      </c>
    </row>
    <row r="121" spans="1:5" x14ac:dyDescent="0.25">
      <c r="A121" s="13"/>
      <c r="B121" s="1" t="s">
        <v>51</v>
      </c>
      <c r="C121">
        <v>51115</v>
      </c>
      <c r="D121" s="1">
        <v>0</v>
      </c>
      <c r="E121">
        <v>1</v>
      </c>
    </row>
    <row r="122" spans="1:5" x14ac:dyDescent="0.25">
      <c r="A122" s="13"/>
      <c r="B122" s="1" t="s">
        <v>52</v>
      </c>
      <c r="C122">
        <v>51119</v>
      </c>
      <c r="D122" s="1">
        <v>0</v>
      </c>
      <c r="E122">
        <v>0</v>
      </c>
    </row>
    <row r="123" spans="1:5" x14ac:dyDescent="0.25">
      <c r="A123" s="13"/>
      <c r="B123" s="1" t="s">
        <v>56</v>
      </c>
      <c r="C123">
        <v>51133</v>
      </c>
      <c r="D123" s="1">
        <v>0</v>
      </c>
      <c r="E123">
        <v>0</v>
      </c>
    </row>
    <row r="124" spans="1:5" x14ac:dyDescent="0.25">
      <c r="A124" s="13"/>
      <c r="B124" s="1" t="s">
        <v>121</v>
      </c>
      <c r="C124">
        <v>51159</v>
      </c>
      <c r="D124" s="1">
        <v>0</v>
      </c>
      <c r="E124">
        <v>0</v>
      </c>
    </row>
    <row r="125" spans="1:5" x14ac:dyDescent="0.25">
      <c r="A125" s="14"/>
      <c r="B125" s="1" t="s">
        <v>72</v>
      </c>
      <c r="C125">
        <v>51193</v>
      </c>
      <c r="D125" s="1">
        <v>0</v>
      </c>
      <c r="E125">
        <v>0</v>
      </c>
    </row>
    <row r="126" spans="1:5" x14ac:dyDescent="0.25">
      <c r="A126" s="6" t="s">
        <v>156</v>
      </c>
      <c r="B126" s="1" t="s">
        <v>156</v>
      </c>
      <c r="C126">
        <v>51810</v>
      </c>
      <c r="D126" s="1">
        <v>17</v>
      </c>
      <c r="E126">
        <v>26</v>
      </c>
    </row>
    <row r="127" spans="1:5" x14ac:dyDescent="0.25">
      <c r="A127" s="12" t="s">
        <v>58</v>
      </c>
      <c r="B127" s="1" t="s">
        <v>103</v>
      </c>
      <c r="C127">
        <v>51067</v>
      </c>
      <c r="D127" s="1">
        <v>1</v>
      </c>
      <c r="E127">
        <v>1</v>
      </c>
    </row>
    <row r="128" spans="1:5" x14ac:dyDescent="0.25">
      <c r="A128" s="13"/>
      <c r="B128" s="1" t="s">
        <v>108</v>
      </c>
      <c r="C128">
        <v>51089</v>
      </c>
      <c r="D128" s="1">
        <v>0</v>
      </c>
      <c r="E128">
        <v>0</v>
      </c>
    </row>
    <row r="129" spans="1:71" x14ac:dyDescent="0.25">
      <c r="A129" s="13"/>
      <c r="B129" s="1" t="s">
        <v>57</v>
      </c>
      <c r="C129">
        <v>51141</v>
      </c>
      <c r="D129" s="1">
        <v>0</v>
      </c>
      <c r="E129">
        <v>0</v>
      </c>
    </row>
    <row r="130" spans="1:71" x14ac:dyDescent="0.25">
      <c r="A130" s="14"/>
      <c r="B130" s="1" t="s">
        <v>86</v>
      </c>
      <c r="C130">
        <v>51690</v>
      </c>
      <c r="D130" s="1">
        <v>0</v>
      </c>
      <c r="E130">
        <v>0</v>
      </c>
    </row>
    <row r="131" spans="1:71" x14ac:dyDescent="0.25">
      <c r="A131" s="9" t="s">
        <v>44</v>
      </c>
      <c r="B131" s="1" t="s">
        <v>43</v>
      </c>
      <c r="C131">
        <v>51093</v>
      </c>
      <c r="D131" s="1">
        <v>2</v>
      </c>
      <c r="E131">
        <v>2</v>
      </c>
    </row>
    <row r="132" spans="1:71" x14ac:dyDescent="0.25">
      <c r="A132" s="10"/>
      <c r="B132" s="1" t="s">
        <v>126</v>
      </c>
      <c r="C132">
        <v>51175</v>
      </c>
      <c r="D132" s="1">
        <v>0</v>
      </c>
      <c r="E132">
        <v>0</v>
      </c>
    </row>
    <row r="133" spans="1:71" x14ac:dyDescent="0.25">
      <c r="A133" s="10"/>
      <c r="B133" s="1" t="s">
        <v>82</v>
      </c>
      <c r="C133">
        <v>51620</v>
      </c>
      <c r="D133" s="1">
        <v>0</v>
      </c>
      <c r="E133">
        <v>0</v>
      </c>
    </row>
    <row r="134" spans="1:71" x14ac:dyDescent="0.25">
      <c r="A134" s="11"/>
      <c r="B134" s="1" t="s">
        <v>155</v>
      </c>
      <c r="C134">
        <v>51800</v>
      </c>
      <c r="D134" s="1">
        <v>1</v>
      </c>
      <c r="E134">
        <v>1</v>
      </c>
    </row>
    <row r="136" spans="1:71" x14ac:dyDescent="0.25">
      <c r="B136" t="s">
        <v>157</v>
      </c>
      <c r="D136">
        <f>SUM(VDH_COVID_19_PublicUseDataset_Cases__2[25-Mar])</f>
        <v>290</v>
      </c>
      <c r="E136">
        <f>SUM(VDH_COVID_19_PublicUseDataset_Cases__2[26-Mar])</f>
        <v>460</v>
      </c>
      <c r="F136">
        <f>SUM(VDH_COVID_19_PublicUseDataset_Cases__2[27-Mar])</f>
        <v>0</v>
      </c>
      <c r="G136">
        <f>SUM(VDH_COVID_19_PublicUseDataset_Cases__2[28-Mar])</f>
        <v>0</v>
      </c>
      <c r="H136">
        <f>SUM(VDH_COVID_19_PublicUseDataset_Cases__2[29-Mar])</f>
        <v>0</v>
      </c>
      <c r="I136">
        <f>SUM(VDH_COVID_19_PublicUseDataset_Cases__2[30-Mar])</f>
        <v>0</v>
      </c>
      <c r="J136">
        <f>SUM(VDH_COVID_19_PublicUseDataset_Cases__2[31-Mar])</f>
        <v>0</v>
      </c>
      <c r="K136">
        <f>SUM(VDH_COVID_19_PublicUseDataset_Cases__2[1-Apr])</f>
        <v>0</v>
      </c>
      <c r="L136">
        <f>SUM(VDH_COVID_19_PublicUseDataset_Cases__2[2-Apr])</f>
        <v>0</v>
      </c>
      <c r="M136">
        <f>SUM(VDH_COVID_19_PublicUseDataset_Cases__2[3-Apr])</f>
        <v>0</v>
      </c>
      <c r="N136">
        <f>SUM(VDH_COVID_19_PublicUseDataset_Cases__2[4-Apr])</f>
        <v>0</v>
      </c>
      <c r="O136">
        <f>SUM(VDH_COVID_19_PublicUseDataset_Cases__2[5-Apr])</f>
        <v>0</v>
      </c>
      <c r="P136">
        <f>SUM(VDH_COVID_19_PublicUseDataset_Cases__2[6-Apr])</f>
        <v>0</v>
      </c>
      <c r="Q136">
        <f>SUM(VDH_COVID_19_PublicUseDataset_Cases__2[7-Apr])</f>
        <v>0</v>
      </c>
      <c r="R136">
        <f>SUM(VDH_COVID_19_PublicUseDataset_Cases__2[8-Apr])</f>
        <v>0</v>
      </c>
      <c r="S136">
        <f>SUM(VDH_COVID_19_PublicUseDataset_Cases__2[9-Apr])</f>
        <v>0</v>
      </c>
      <c r="T136">
        <f>SUM(VDH_COVID_19_PublicUseDataset_Cases__2[10-Apr])</f>
        <v>0</v>
      </c>
      <c r="U136">
        <f>SUM(VDH_COVID_19_PublicUseDataset_Cases__2[11-Apr])</f>
        <v>0</v>
      </c>
      <c r="V136">
        <f>SUM(VDH_COVID_19_PublicUseDataset_Cases__2[12-Apr])</f>
        <v>0</v>
      </c>
      <c r="W136">
        <f>SUM(VDH_COVID_19_PublicUseDataset_Cases__2[13-Apr])</f>
        <v>0</v>
      </c>
      <c r="X136">
        <f>SUM(VDH_COVID_19_PublicUseDataset_Cases__2[14-Apr])</f>
        <v>0</v>
      </c>
      <c r="Y136">
        <f>SUM(VDH_COVID_19_PublicUseDataset_Cases__2[15-Apr])</f>
        <v>0</v>
      </c>
      <c r="Z136">
        <f>SUM(VDH_COVID_19_PublicUseDataset_Cases__2[16-Apr])</f>
        <v>0</v>
      </c>
      <c r="AA136">
        <f>SUM(VDH_COVID_19_PublicUseDataset_Cases__2[17-Apr])</f>
        <v>0</v>
      </c>
      <c r="AB136">
        <f>SUM(VDH_COVID_19_PublicUseDataset_Cases__2[18-Apr])</f>
        <v>0</v>
      </c>
      <c r="AC136">
        <f>SUM(VDH_COVID_19_PublicUseDataset_Cases__2[19-Apr])</f>
        <v>0</v>
      </c>
      <c r="AD136">
        <f>SUM(VDH_COVID_19_PublicUseDataset_Cases__2[20-Apr])</f>
        <v>0</v>
      </c>
      <c r="AE136">
        <f>SUM(VDH_COVID_19_PublicUseDataset_Cases__2[21-Apr])</f>
        <v>0</v>
      </c>
      <c r="AF136">
        <f>SUM(VDH_COVID_19_PublicUseDataset_Cases__2[22-Apr])</f>
        <v>0</v>
      </c>
      <c r="AG136">
        <f>SUM(VDH_COVID_19_PublicUseDataset_Cases__2[23-Apr])</f>
        <v>0</v>
      </c>
      <c r="AH136">
        <f>SUM(VDH_COVID_19_PublicUseDataset_Cases__2[24-Apr])</f>
        <v>0</v>
      </c>
      <c r="AI136">
        <f>SUM(VDH_COVID_19_PublicUseDataset_Cases__2[25-Apr])</f>
        <v>0</v>
      </c>
      <c r="AJ136">
        <f>SUM(VDH_COVID_19_PublicUseDataset_Cases__2[26-Apr])</f>
        <v>0</v>
      </c>
      <c r="AK136">
        <f>SUM(VDH_COVID_19_PublicUseDataset_Cases__2[27-Apr])</f>
        <v>0</v>
      </c>
      <c r="AL136">
        <f>SUM(VDH_COVID_19_PublicUseDataset_Cases__2[28-Apr])</f>
        <v>0</v>
      </c>
      <c r="AM136">
        <f>SUM(VDH_COVID_19_PublicUseDataset_Cases__2[29-Apr])</f>
        <v>0</v>
      </c>
      <c r="AN136">
        <f>SUM(VDH_COVID_19_PublicUseDataset_Cases__2[30-Apr])</f>
        <v>0</v>
      </c>
      <c r="AO136">
        <f>SUM(VDH_COVID_19_PublicUseDataset_Cases__2[1-May])</f>
        <v>0</v>
      </c>
      <c r="AP136">
        <f>SUM(VDH_COVID_19_PublicUseDataset_Cases__2[2-May])</f>
        <v>0</v>
      </c>
      <c r="AQ136">
        <f>SUM(VDH_COVID_19_PublicUseDataset_Cases__2[3-May])</f>
        <v>0</v>
      </c>
      <c r="AR136">
        <f>SUM(VDH_COVID_19_PublicUseDataset_Cases__2[4-May])</f>
        <v>0</v>
      </c>
      <c r="AS136">
        <f>SUM(VDH_COVID_19_PublicUseDataset_Cases__2[5-May])</f>
        <v>0</v>
      </c>
      <c r="AT136">
        <f>SUM(VDH_COVID_19_PublicUseDataset_Cases__2[6-May])</f>
        <v>0</v>
      </c>
      <c r="AU136">
        <f>SUM(VDH_COVID_19_PublicUseDataset_Cases__2[7-May])</f>
        <v>0</v>
      </c>
      <c r="AV136">
        <f>SUM(VDH_COVID_19_PublicUseDataset_Cases__2[8-May])</f>
        <v>0</v>
      </c>
      <c r="AW136">
        <f>SUM(VDH_COVID_19_PublicUseDataset_Cases__2[9-May])</f>
        <v>0</v>
      </c>
      <c r="AX136">
        <f>SUM(VDH_COVID_19_PublicUseDataset_Cases__2[10-May])</f>
        <v>0</v>
      </c>
      <c r="AY136">
        <f>SUM(VDH_COVID_19_PublicUseDataset_Cases__2[11-May])</f>
        <v>0</v>
      </c>
      <c r="AZ136">
        <f>SUM(VDH_COVID_19_PublicUseDataset_Cases__2[12-May])</f>
        <v>0</v>
      </c>
      <c r="BA136">
        <f>SUM(VDH_COVID_19_PublicUseDataset_Cases__2[13-May])</f>
        <v>0</v>
      </c>
      <c r="BB136">
        <f>SUM(VDH_COVID_19_PublicUseDataset_Cases__2[14-May])</f>
        <v>0</v>
      </c>
      <c r="BC136">
        <f>SUM(VDH_COVID_19_PublicUseDataset_Cases__2[15-May])</f>
        <v>0</v>
      </c>
      <c r="BD136">
        <f>SUM(VDH_COVID_19_PublicUseDataset_Cases__2[16-May])</f>
        <v>0</v>
      </c>
      <c r="BE136">
        <f>SUM(VDH_COVID_19_PublicUseDataset_Cases__2[17-May])</f>
        <v>0</v>
      </c>
      <c r="BF136">
        <f>SUM(VDH_COVID_19_PublicUseDataset_Cases__2[18-May])</f>
        <v>0</v>
      </c>
      <c r="BG136">
        <f>SUM(VDH_COVID_19_PublicUseDataset_Cases__2[19-May])</f>
        <v>0</v>
      </c>
      <c r="BH136">
        <f>SUM(VDH_COVID_19_PublicUseDataset_Cases__2[20-May])</f>
        <v>0</v>
      </c>
      <c r="BI136">
        <f>SUM(VDH_COVID_19_PublicUseDataset_Cases__2[21-May])</f>
        <v>0</v>
      </c>
      <c r="BJ136">
        <f>SUM(VDH_COVID_19_PublicUseDataset_Cases__2[22-May])</f>
        <v>0</v>
      </c>
      <c r="BK136">
        <f>SUM(VDH_COVID_19_PublicUseDataset_Cases__2[23-May])</f>
        <v>0</v>
      </c>
      <c r="BL136">
        <f>SUM(VDH_COVID_19_PublicUseDataset_Cases__2[24-May])</f>
        <v>0</v>
      </c>
      <c r="BM136">
        <f>SUM(VDH_COVID_19_PublicUseDataset_Cases__2[25-May])</f>
        <v>0</v>
      </c>
      <c r="BN136">
        <f>SUM(VDH_COVID_19_PublicUseDataset_Cases__2[26-May])</f>
        <v>0</v>
      </c>
      <c r="BO136">
        <f>SUM(VDH_COVID_19_PublicUseDataset_Cases__2[27-May])</f>
        <v>0</v>
      </c>
      <c r="BP136">
        <f>SUM(VDH_COVID_19_PublicUseDataset_Cases__2[28-May])</f>
        <v>0</v>
      </c>
      <c r="BQ136">
        <f>SUM(VDH_COVID_19_PublicUseDataset_Cases__2[29-May])</f>
        <v>0</v>
      </c>
      <c r="BR136">
        <f>SUM(VDH_COVID_19_PublicUseDataset_Cases__2[30-May])</f>
        <v>0</v>
      </c>
      <c r="BS136">
        <f>SUM(VDH_COVID_19_PublicUseDataset_Cases__2[31-May])</f>
        <v>0</v>
      </c>
    </row>
    <row r="137" spans="1:71" x14ac:dyDescent="0.25">
      <c r="B137" t="s">
        <v>158</v>
      </c>
      <c r="D137">
        <v>45</v>
      </c>
      <c r="E137">
        <v>65</v>
      </c>
      <c r="F13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17">
        <v>0</v>
      </c>
      <c r="AT137" s="17"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0</v>
      </c>
      <c r="AZ137" s="17">
        <v>0</v>
      </c>
      <c r="BA137" s="17">
        <v>0</v>
      </c>
      <c r="BB137" s="17">
        <v>0</v>
      </c>
      <c r="BC137" s="17">
        <v>0</v>
      </c>
      <c r="BD137" s="17">
        <v>0</v>
      </c>
      <c r="BE137" s="17">
        <v>0</v>
      </c>
      <c r="BF137" s="17">
        <v>0</v>
      </c>
      <c r="BG137" s="17">
        <v>0</v>
      </c>
      <c r="BH137" s="17">
        <v>0</v>
      </c>
      <c r="BI137" s="17">
        <v>0</v>
      </c>
      <c r="BJ137" s="17">
        <v>0</v>
      </c>
      <c r="BK137" s="17">
        <v>0</v>
      </c>
      <c r="BL137" s="17">
        <v>0</v>
      </c>
      <c r="BM137" s="17">
        <v>0</v>
      </c>
      <c r="BN137" s="17">
        <v>0</v>
      </c>
      <c r="BO137" s="17">
        <v>0</v>
      </c>
      <c r="BP137" s="17">
        <v>0</v>
      </c>
      <c r="BQ137" s="17">
        <v>0</v>
      </c>
      <c r="BR137" s="17">
        <v>0</v>
      </c>
      <c r="BS137" s="17">
        <v>0</v>
      </c>
    </row>
    <row r="138" spans="1:71" x14ac:dyDescent="0.25">
      <c r="B138" t="s">
        <v>159</v>
      </c>
      <c r="D138">
        <v>7</v>
      </c>
      <c r="E138">
        <v>13</v>
      </c>
      <c r="F138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</row>
    <row r="139" spans="1:71" x14ac:dyDescent="0.25">
      <c r="B139" t="s">
        <v>160</v>
      </c>
      <c r="D139">
        <v>4470</v>
      </c>
      <c r="E139">
        <v>6189</v>
      </c>
      <c r="F139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>
        <v>0</v>
      </c>
      <c r="AT139" s="17">
        <v>0</v>
      </c>
      <c r="AU139" s="17">
        <v>0</v>
      </c>
      <c r="AV139" s="17">
        <v>0</v>
      </c>
      <c r="AW139" s="17">
        <v>0</v>
      </c>
      <c r="AX139" s="17">
        <v>0</v>
      </c>
      <c r="AY139" s="17">
        <v>0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>
        <v>0</v>
      </c>
      <c r="BH139" s="17">
        <v>0</v>
      </c>
      <c r="BI139" s="17">
        <v>0</v>
      </c>
      <c r="BJ139" s="17">
        <v>0</v>
      </c>
      <c r="BK139" s="17">
        <v>0</v>
      </c>
      <c r="BL139" s="17">
        <v>0</v>
      </c>
      <c r="BM139" s="17">
        <v>0</v>
      </c>
      <c r="BN139" s="17">
        <v>0</v>
      </c>
      <c r="BO139" s="17">
        <v>0</v>
      </c>
      <c r="BP139" s="17">
        <v>0</v>
      </c>
      <c r="BQ139" s="17">
        <v>0</v>
      </c>
      <c r="BR139" s="17">
        <v>0</v>
      </c>
      <c r="BS139" s="17">
        <v>0</v>
      </c>
    </row>
    <row r="141" spans="1:71" x14ac:dyDescent="0.25">
      <c r="B141" t="s">
        <v>248</v>
      </c>
      <c r="C141" s="15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phoneticPr fontId="1" type="noConversion"/>
  <conditionalFormatting sqref="D2:BA134 BR2:BR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Q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6:BS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7:BS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8:BS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9:BS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41" r:id="rId1" xr:uid="{519AA12C-3B40-4B2E-90AB-37AF29834CA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Z a t 6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l q 3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a t 6 U C i K R 7 g O A A A A E Q A A A B M A H A B G b 3 J t d W x h c y 9 T Z W N 0 a W 9 u M S 5 t I K I Y A C i g F A A A A A A A A A A A A A A A A A A A A A A A A A A A A C t O T S 7 J z M 9 T C I b Q h t Y A U E s B A i 0 A F A A C A A g A Z a t 6 U O n 8 W i q m A A A A + A A A A B I A A A A A A A A A A A A A A A A A A A A A A E N v b m Z p Z y 9 Q Y W N r Y W d l L n h t b F B L A Q I t A B Q A A g A I A G W r e l A P y u m r p A A A A O k A A A A T A A A A A A A A A A A A A A A A A P I A A A B b Q 2 9 u d G V u d F 9 U e X B l c 1 0 u e G 1 s U E s B A i 0 A F A A C A A g A Z a t 6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H z 8 E l F 0 0 / v T 7 J b u x 3 y Q H u m 1 J N e g V U o 1 7 E m k c Q z c 1 1 y U A A A A A D o A A A A A C A A A g A A A A v L j A J T 5 l X W P P j 1 + n l a 5 U G / P r G M + Q o 2 m e h 3 1 S X 2 E a l i p Q A A A A V z 9 S Q S N M B Y 6 A d 9 g F Q g 3 Z p + 2 w d F X o D 1 o 0 J Z l y S 6 n m X g J N s R d x d / L w D Q D Y I D X f Z c U X x r G t I J b N H J x h e L G H 0 J F K L N E E N 8 B 9 U l P P S t v p K I x I W 9 5 A A A A A A Q E G X o r B f W d Q l P l D M U x 2 Y T D Z b g U u / r U k D W s G Q D i w y D Y b w 6 + V I K R O 3 l c w 3 k d i V P r Y S k x c H L j 0 2 A m c p 0 Z w 4 F f o 4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</vt:lpstr>
      <vt:lpstr>md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2020-03-27T02:34:46Z</dcterms:modified>
</cp:coreProperties>
</file>