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gpgad-comun\INFORME_REINA\2022 REINA\Informe\"/>
    </mc:Choice>
  </mc:AlternateContent>
  <xr:revisionPtr revIDLastSave="0" documentId="8_{029184D2-5B81-40C6-A4BF-BEF6F8392B59}" xr6:coauthVersionLast="47" xr6:coauthVersionMax="47" xr10:uidLastSave="{00000000-0000-0000-0000-000000000000}"/>
  <bookViews>
    <workbookView xWindow="-110" yWindow="-110" windowWidth="19420" windowHeight="10420" tabRatio="620" xr2:uid="{00000000-000D-0000-FFFF-FFFF00000000}"/>
  </bookViews>
  <sheets>
    <sheet name="Indice" sheetId="16" r:id="rId1"/>
    <sheet name="Gastos_TIC" sheetId="4" r:id="rId2"/>
    <sheet name="Gastos_Informaticos" sheetId="1" r:id="rId3"/>
    <sheet name="Inversiones_Equipo_Fisico" sheetId="2" r:id="rId4"/>
    <sheet name="Gastos_Software" sheetId="3" r:id="rId5"/>
    <sheet name="Gastos_Servicios_Informaticos" sheetId="17" r:id="rId6"/>
    <sheet name="Gastos_telecomunicaciones" sheetId="5" r:id="rId7"/>
    <sheet name="CRYSTAL_PERSIST" sheetId="15" state="veryHidden" r:id="rId8"/>
    <sheet name="Personal_TIC" sheetId="9" r:id="rId9"/>
  </sheets>
  <externalReferences>
    <externalReference r:id="rId10"/>
    <externalReference r:id="rId11"/>
    <externalReference r:id="rId12"/>
  </externalReferences>
  <definedNames>
    <definedName name="_Toc322592570" localSheetId="2">Gastos_Informaticos!#REF!</definedName>
    <definedName name="_Toc322592571" localSheetId="2">Gastos_Informaticos!$A$6</definedName>
    <definedName name="_Toc322592572" localSheetId="2">Gastos_Informaticos!$B$37</definedName>
    <definedName name="_Toc322592960" localSheetId="2">Gastos_Informaticos!$A$5</definedName>
    <definedName name="_Toc322594002" localSheetId="1">Gastos_TIC!#REF!</definedName>
    <definedName name="_Toc322594004" localSheetId="2">Gastos_Informaticos!$A$1</definedName>
    <definedName name="_Toc322594085" localSheetId="1">Gastos_TIC!#REF!</definedName>
    <definedName name="_Toc322594087" localSheetId="2">Gastos_Informaticos!#REF!</definedName>
    <definedName name="_Toc322595336" localSheetId="2">Gastos_Informaticos!#REF!</definedName>
    <definedName name="_Toc322595427" localSheetId="2">Gastos_Informaticos!$A$67</definedName>
    <definedName name="_Toc322605273" localSheetId="4">Gastos_Software!$A$33</definedName>
    <definedName name="_Toc322605274" localSheetId="4">Gastos_Software!#REF!</definedName>
    <definedName name="_Toc322605275" localSheetId="6">Gastos_telecomunicaciones!$A$33</definedName>
    <definedName name="_Toc322605294" localSheetId="8">Personal_TIC!#REF!</definedName>
    <definedName name="_Toc322605757" localSheetId="2">Gastos_Informaticos!#REF!</definedName>
    <definedName name="_Toc322605758" localSheetId="2">Gastos_Informaticos!#REF!</definedName>
    <definedName name="_Toc322605759" localSheetId="2">Gastos_Informaticos!$A$93</definedName>
    <definedName name="_Toc322605760" localSheetId="2">Gastos_Informaticos!#REF!</definedName>
    <definedName name="_Toc322605762" localSheetId="2">Gastos_Informaticos!#REF!</definedName>
    <definedName name="_Toc322605763" localSheetId="2">Gastos_Informaticos!#REF!</definedName>
    <definedName name="_Toc322605764" localSheetId="2">Gastos_Informaticos!#REF!</definedName>
    <definedName name="_Toc322605766" localSheetId="2">Gastos_Informaticos!#REF!</definedName>
    <definedName name="_Toc322605767" localSheetId="2">Gastos_Informaticos!#REF!</definedName>
    <definedName name="_Toc322605768" localSheetId="2">Gastos_Informaticos!#REF!</definedName>
    <definedName name="_Toc322605769" localSheetId="4">Gastos_Software!$A$3</definedName>
    <definedName name="_Toc322605770" localSheetId="4">Gastos_Software!#REF!</definedName>
    <definedName name="_Toc322605772" localSheetId="6">Gastos_telecomunicaciones!$A$3</definedName>
    <definedName name="_Toc322605773" localSheetId="6">Gastos_telecomunicaciones!$A$18</definedName>
    <definedName name="_Toc322605781" localSheetId="8">Personal_TIC!$A$3</definedName>
    <definedName name="_Toc322605783" localSheetId="8">Personal_TIC!$A$61</definedName>
    <definedName name="_Toc322605784" localSheetId="8">Personal_TIC!#REF!</definedName>
    <definedName name="_Toc431295880" localSheetId="8">Personal_TIC!#REF!</definedName>
    <definedName name="_Toc431295904" localSheetId="2">Gastos_Informaticos!#REF!</definedName>
    <definedName name="_Toc431295905" localSheetId="2">Gastos_Informaticos!#REF!</definedName>
    <definedName name="_Toc431295906" localSheetId="2">Gastos_Informaticos!#REF!</definedName>
    <definedName name="_Toc431295908" localSheetId="2">Gastos_Informaticos!$A$36</definedName>
    <definedName name="_Toc431295909" localSheetId="2">Gastos_Informaticos!$A$66</definedName>
    <definedName name="_Toc431295910" localSheetId="2">Gastos_Informaticos!#REF!</definedName>
    <definedName name="_Toc431295911" localSheetId="2">Gastos_Informaticos!#REF!</definedName>
    <definedName name="_Toc431295912" localSheetId="2">Gastos_Informaticos!$A$92</definedName>
    <definedName name="_Toc431295913" localSheetId="2">Gastos_Informaticos!#REF!</definedName>
    <definedName name="_Toc431295914" localSheetId="2">Gastos_Informaticos!#REF!</definedName>
    <definedName name="_Toc431295915" localSheetId="2">Gastos_Informaticos!#REF!</definedName>
    <definedName name="_Toc431295916" localSheetId="2">Gastos_Informaticos!#REF!</definedName>
    <definedName name="_Toc431295917" localSheetId="2">Gastos_Informaticos!#REF!</definedName>
    <definedName name="_Toc431295918" localSheetId="2">Gastos_Informaticos!#REF!</definedName>
    <definedName name="_Toc431295919" localSheetId="2">Gastos_Informaticos!#REF!</definedName>
    <definedName name="_Toc431295920" localSheetId="2">Gastos_Informaticos!#REF!</definedName>
    <definedName name="_Toc431295921" localSheetId="2">Gastos_Informaticos!#REF!</definedName>
    <definedName name="_Toc431295922" localSheetId="4">Gastos_Software!$A$2</definedName>
    <definedName name="_Toc431295923" localSheetId="4">Gastos_Software!#REF!</definedName>
    <definedName name="_Toc431295924" localSheetId="4">Gastos_Software!#REF!</definedName>
    <definedName name="_Toc431295925" localSheetId="6">Gastos_telecomunicaciones!$A$2</definedName>
    <definedName name="_Toc431295926" localSheetId="6">Gastos_telecomunicaciones!$A$17</definedName>
    <definedName name="_Toc431295936" localSheetId="8">Personal_TIC!$A$2</definedName>
    <definedName name="_Toc431295937" localSheetId="8">Personal_TIC!$A$32</definedName>
    <definedName name="_Toc431295938" localSheetId="8">Personal_TIC!$A$60</definedName>
    <definedName name="_Toc431295939" localSheetId="8">Personal_TIC!#REF!</definedName>
    <definedName name="_Toc431295940" localSheetId="8">Personal_TIC!#REF!</definedName>
    <definedName name="_Toc453152260" localSheetId="1">Gastos_TIC!#REF!</definedName>
    <definedName name="_Toc453152262" localSheetId="1">Gastos_TIC!$A$61</definedName>
    <definedName name="_Toc453845562" localSheetId="4">Gastos_Software!#REF!</definedName>
    <definedName name="_Toc453845563" localSheetId="4">Gastos_Software!#REF!</definedName>
    <definedName name="_Toc453845564" localSheetId="6">Gastos_telecomunicaciones!$A$29</definedName>
    <definedName name="Crystal_1_1_WEBI_DataGrid" hidden="1">#REF!</definedName>
    <definedName name="Crystal_1_1_WEBI_HHeading" localSheetId="2">Gastos_Informaticos!#REF!</definedName>
    <definedName name="Crystal_1_1_WEBI_HHeading" hidden="1">#REF!</definedName>
    <definedName name="Crystal_1_1_WEBI_Space" localSheetId="2">Gastos_Informaticos!#REF!</definedName>
    <definedName name="Crystal_1_1_WEBI_Table" hidden="1">#REF!</definedName>
    <definedName name="Crystal_1_1_WEBI_VHeading" localSheetId="2">Gastos_Informaticos!#REF!</definedName>
    <definedName name="Crystal_10_1_WEBI_DataGrid" hidden="1">#REF!</definedName>
    <definedName name="Crystal_10_1_WEBI_HHeading" hidden="1">#REF!</definedName>
    <definedName name="Crystal_10_1_WEBI_Space" localSheetId="2">Gastos_Informaticos!#REF!</definedName>
    <definedName name="Crystal_10_1_WEBI_Table" hidden="1">#REF!</definedName>
    <definedName name="Crystal_10_1_WEBI_VHeading" localSheetId="2">Gastos_Informaticos!#REF!</definedName>
    <definedName name="Crystal_11_1_WEBI_DataGrid" hidden="1">#REF!</definedName>
    <definedName name="Crystal_11_1_WEBI_HHeading" localSheetId="4">Gastos_Software!#REF!</definedName>
    <definedName name="Crystal_11_1_WEBI_HHeading" hidden="1">#REF!</definedName>
    <definedName name="Crystal_11_1_WEBI_Space" localSheetId="4">Gastos_Software!#REF!</definedName>
    <definedName name="Crystal_11_1_WEBI_Table" hidden="1">#REF!</definedName>
    <definedName name="Crystal_11_1_WEBI_VHeading" localSheetId="4">Gastos_Software!#REF!</definedName>
    <definedName name="Crystal_12_1_WEBI_HHeading" localSheetId="6">Gastos_telecomunicaciones!#REF!</definedName>
    <definedName name="Crystal_12_1_WEBI_HHeading" hidden="1">#REF!</definedName>
    <definedName name="Crystal_12_1_WEBI_Space" localSheetId="6">Gastos_telecomunicaciones!#REF!</definedName>
    <definedName name="Crystal_12_1_WEBI_Table" hidden="1">#REF!</definedName>
    <definedName name="Crystal_12_1_WEBI_VHeading" localSheetId="6">Gastos_telecomunicaciones!#REF!</definedName>
    <definedName name="Crystal_13_1_WEBI_DataGrid" hidden="1">#REF!</definedName>
    <definedName name="Crystal_13_1_WEBI_HHeading" hidden="1">#REF!</definedName>
    <definedName name="Crystal_13_1_WEBI_Space" localSheetId="2">Gastos_Informaticos!#REF!</definedName>
    <definedName name="Crystal_13_1_WEBI_Table" hidden="1">#REF!</definedName>
    <definedName name="Crystal_13_1_WEBI_VHeading" localSheetId="2">Gastos_Informaticos!#REF!</definedName>
    <definedName name="Crystal_14_1_WEBI_DataGrid" hidden="1">#REF!</definedName>
    <definedName name="Crystal_14_1_WEBI_HHeading" hidden="1">#REF!</definedName>
    <definedName name="Crystal_14_1_WEBI_Table" hidden="1">#REF!</definedName>
    <definedName name="Crystal_15_1_WEBI_HHeading" hidden="1">#REF!</definedName>
    <definedName name="Crystal_15_1_WEBI_Table" hidden="1">#REF!</definedName>
    <definedName name="Crystal_16_1_WEBI_DataGrid" hidden="1">#REF!</definedName>
    <definedName name="Crystal_16_1_WEBI_HHeading" hidden="1">#REF!</definedName>
    <definedName name="Crystal_16_1_WEBI_Table" hidden="1">#REF!</definedName>
    <definedName name="Crystal_17_1_WEBI_DataGrid" hidden="1">#REF!</definedName>
    <definedName name="Crystal_17_1_WEBI_HHeading" hidden="1">#REF!</definedName>
    <definedName name="Crystal_17_1_WEBI_Table" hidden="1">#REF!</definedName>
    <definedName name="Crystal_18_1_WEBI_DataGrid" hidden="1">#REF!</definedName>
    <definedName name="Crystal_18_1_WEBI_HHeading" hidden="1">#REF!</definedName>
    <definedName name="Crystal_18_1_WEBI_Table" hidden="1">#REF!</definedName>
    <definedName name="Crystal_19_1_WEBI_DataGrid" hidden="1">#REF!</definedName>
    <definedName name="Crystal_19_1_WEBI_HHeading" hidden="1">#REF!</definedName>
    <definedName name="Crystal_19_1_WEBI_Table" hidden="1">#REF!</definedName>
    <definedName name="Crystal_2_1_WEBI_DataGrid" hidden="1">Personal_TIC!#REF!</definedName>
    <definedName name="Crystal_2_1_WEBI_HHeading" localSheetId="2">Gastos_Informaticos!#REF!</definedName>
    <definedName name="Crystal_2_1_WEBI_HHeading" hidden="1">Personal_TIC!#REF!</definedName>
    <definedName name="Crystal_2_1_WEBI_ReportCrossTab" hidden="1">Personal_TIC!#REF!</definedName>
    <definedName name="Crystal_2_1_WEBI_Space" localSheetId="2">Gastos_Informaticos!#REF!</definedName>
    <definedName name="Crystal_2_1_WEBI_Space" hidden="1">Personal_TIC!#REF!</definedName>
    <definedName name="Crystal_2_1_WEBI_Table" hidden="1">#REF!</definedName>
    <definedName name="Crystal_2_1_WEBI_VHeading" localSheetId="2">Gastos_Informaticos!#REF!</definedName>
    <definedName name="Crystal_2_1_WEBI_VHeading" hidden="1">Personal_TIC!#REF!</definedName>
    <definedName name="Crystal_20_1_WEBI_DataGrid" hidden="1">#REF!</definedName>
    <definedName name="Crystal_20_1_WEBI_Table" hidden="1">#REF!</definedName>
    <definedName name="Crystal_20_1_WEBI_VHeading" hidden="1">#REF!</definedName>
    <definedName name="Crystal_21_1_WEBI_DataGrid" hidden="1">Gastos_TIC!$A$7:$G$30</definedName>
    <definedName name="Crystal_21_1_WEBI_HHeading" hidden="1">Gastos_TIC!$A$4:$G$5</definedName>
    <definedName name="Crystal_21_1_WEBI_Space" localSheetId="3">Inversiones_Equipo_Fisico!#REF!</definedName>
    <definedName name="Crystal_21_1_WEBI_Table" hidden="1">Gastos_TIC!$A$4:$G$28</definedName>
    <definedName name="Crystal_21_1_WEBI_VHeading" hidden="1">#REF!</definedName>
    <definedName name="Crystal_22_1_WEBI_DataGrid" hidden="1">Gastos_Informaticos!#REF!</definedName>
    <definedName name="Crystal_22_1_WEBI_HHeading" hidden="1">Gastos_Informaticos!#REF!</definedName>
    <definedName name="Crystal_22_1_WEBI_ReportCrossTab" hidden="1">Gastos_Informaticos!#REF!</definedName>
    <definedName name="Crystal_22_1_WEBI_Space" hidden="1">Gastos_Informaticos!#REF!</definedName>
    <definedName name="Crystal_22_1_WEBI_Table" hidden="1">#REF!</definedName>
    <definedName name="Crystal_22_1_WEBI_VHeading" hidden="1">Gastos_Informaticos!$I$10:$I$33</definedName>
    <definedName name="Crystal_23_1_WEBI_DataGrid" hidden="1">Gastos_Informaticos!#REF!</definedName>
    <definedName name="Crystal_23_1_WEBI_HHeading" hidden="1">Gastos_Informaticos!#REF!</definedName>
    <definedName name="Crystal_23_1_WEBI_ReportCrossTab" hidden="1">Gastos_Informaticos!#REF!</definedName>
    <definedName name="Crystal_23_1_WEBI_Space" hidden="1">Gastos_Informaticos!#REF!</definedName>
    <definedName name="Crystal_23_1_WEBI_Table" hidden="1">#REF!</definedName>
    <definedName name="Crystal_23_1_WEBI_VHeading" hidden="1">Gastos_Informaticos!#REF!</definedName>
    <definedName name="Crystal_24_1_WEBI_DataGrid" hidden="1">Gastos_Software!$B$4:$M$7</definedName>
    <definedName name="Crystal_24_1_WEBI_HHeading" hidden="1">Gastos_Software!$B$4:$M$4</definedName>
    <definedName name="Crystal_24_1_WEBI_ReportCrossTab" hidden="1">Gastos_Software!$A$4:$M$7</definedName>
    <definedName name="Crystal_24_1_WEBI_Space" hidden="1">Gastos_Software!$A$4:$M$4</definedName>
    <definedName name="Crystal_24_1_WEBI_Table" hidden="1">#REF!</definedName>
    <definedName name="Crystal_24_1_WEBI_VHeading" hidden="1">Gastos_Software!#REF!</definedName>
    <definedName name="Crystal_25_1_WEBI_DataGrid" hidden="1">#REF!</definedName>
    <definedName name="Crystal_25_1_WEBI_HHeading" localSheetId="3">Inversiones_Equipo_Fisico!$B$216</definedName>
    <definedName name="Crystal_25_1_WEBI_Space" localSheetId="3">Inversiones_Equipo_Fisico!$A$216</definedName>
    <definedName name="Crystal_25_1_WEBI_Table" hidden="1">#REF!</definedName>
    <definedName name="Crystal_25_1_WEBI_VHeading" hidden="1">#REF!</definedName>
    <definedName name="Crystal_26_1_WEBI_DataGrid" hidden="1">#REF!</definedName>
    <definedName name="Crystal_26_1_WEBI_Table" hidden="1">#REF!</definedName>
    <definedName name="Crystal_26_1_WEBI_VHeading" hidden="1">#REF!</definedName>
    <definedName name="Crystal_27_1_WEBI_DataGrid" hidden="1">#REF!</definedName>
    <definedName name="Crystal_27_1_WEBI_Space" localSheetId="4">Gastos_Software!$A$4</definedName>
    <definedName name="Crystal_27_1_WEBI_Table" hidden="1">#REF!</definedName>
    <definedName name="Crystal_27_1_WEBI_VHeading" hidden="1">#REF!</definedName>
    <definedName name="Crystal_28_1_WEBI_DataGrid" hidden="1">Gastos_Servicios_Informaticos!$B$5:$I$28</definedName>
    <definedName name="Crystal_28_1_WEBI_HHeading" hidden="1">Gastos_Servicios_Informaticos!$B$5:$I$5</definedName>
    <definedName name="Crystal_28_1_WEBI_ReportCrossTab" hidden="1">Gastos_Servicios_Informaticos!$A$5:$I$28</definedName>
    <definedName name="Crystal_28_1_WEBI_Space" hidden="1">Gastos_Servicios_Informaticos!$A$5:$I$5</definedName>
    <definedName name="Crystal_28_1_WEBI_Table" hidden="1">#REF!</definedName>
    <definedName name="Crystal_28_1_WEBI_VHeading" hidden="1">Gastos_Servicios_Informaticos!$A$8:$A$28</definedName>
    <definedName name="Crystal_29_1_WEBI_DataGrid" hidden="1">Gastos_Informaticos!$B$68:$I$87</definedName>
    <definedName name="Crystal_29_1_WEBI_HHeading" hidden="1">Gastos_Informaticos!$B$68:$I$69</definedName>
    <definedName name="Crystal_29_1_WEBI_ReportCrossTab" hidden="1">Gastos_Informaticos!$A$68:$I$87</definedName>
    <definedName name="Crystal_29_1_WEBI_Space" hidden="1">Gastos_Informaticos!$A$68:$I$69</definedName>
    <definedName name="Crystal_29_1_WEBI_VHeading" hidden="1">Gastos_Informaticos!$S$72:$S$87</definedName>
    <definedName name="Crystal_3_1_WEBI_DataGrid" hidden="1">Personal_TIC!#REF!</definedName>
    <definedName name="Crystal_3_1_WEBI_HHeading" localSheetId="2">Gastos_Informaticos!#REF!</definedName>
    <definedName name="Crystal_3_1_WEBI_HHeading" hidden="1">Personal_TIC!#REF!</definedName>
    <definedName name="Crystal_3_1_WEBI_Space" localSheetId="2">Gastos_Informaticos!#REF!</definedName>
    <definedName name="Crystal_3_1_WEBI_Table" hidden="1">Personal_TIC!#REF!</definedName>
    <definedName name="Crystal_3_1_WEBI_VHeading" localSheetId="2">Gastos_Informaticos!#REF!</definedName>
    <definedName name="Crystal_30_1_WEBI_DataGrid" hidden="1">Gastos_Informaticos!#REF!</definedName>
    <definedName name="Crystal_30_1_WEBI_HHeading" hidden="1">Gastos_Informaticos!#REF!</definedName>
    <definedName name="Crystal_30_1_WEBI_ReportCrossTab" hidden="1">Gastos_Informaticos!#REF!</definedName>
    <definedName name="Crystal_30_1_WEBI_Space" hidden="1">Gastos_Informaticos!#REF!</definedName>
    <definedName name="Crystal_30_1_WEBI_VHeading" hidden="1">Gastos_Informaticos!#REF!</definedName>
    <definedName name="Crystal_31_1_WEBI_DataGrid" hidden="1">Gastos_Informaticos!#REF!</definedName>
    <definedName name="Crystal_31_1_WEBI_HHeading" hidden="1">Gastos_Informaticos!#REF!</definedName>
    <definedName name="Crystal_31_1_WEBI_ReportCrossTab" hidden="1">Gastos_Informaticos!#REF!</definedName>
    <definedName name="Crystal_31_1_WEBI_Space" hidden="1">Gastos_Informaticos!#REF!</definedName>
    <definedName name="Crystal_31_1_WEBI_Table" hidden="1">Gastos_TIC!#REF!</definedName>
    <definedName name="Crystal_31_1_WEBI_VHeading" hidden="1">Gastos_Informaticos!#REF!</definedName>
    <definedName name="Crystal_32_1_WEBI_DataGrid" hidden="1">Gastos_Informaticos!$B$94:$E$101</definedName>
    <definedName name="Crystal_32_1_WEBI_HHeading" localSheetId="8">Personal_TIC!#REF!</definedName>
    <definedName name="Crystal_32_1_WEBI_HHeading" hidden="1">Gastos_Informaticos!$B$94:$E$94</definedName>
    <definedName name="Crystal_32_1_WEBI_ReportCrossTab" hidden="1">Gastos_Informaticos!$A$94:$E$101</definedName>
    <definedName name="Crystal_32_1_WEBI_Space" localSheetId="8">Personal_TIC!#REF!</definedName>
    <definedName name="Crystal_32_1_WEBI_Space" hidden="1">Gastos_Informaticos!$A$94:$E$94</definedName>
    <definedName name="Crystal_32_1_WEBI_Table" hidden="1">Gastos_TIC!#REF!</definedName>
    <definedName name="Crystal_32_1_WEBI_VHeading" localSheetId="8">Personal_TIC!#REF!</definedName>
    <definedName name="Crystal_32_1_WEBI_VHeading" hidden="1">Gastos_Informaticos!$A$96:$A$103</definedName>
    <definedName name="Crystal_33_1_WEBI_DataGrid" localSheetId="8">Personal_TIC!#REF!</definedName>
    <definedName name="Crystal_33_1_WEBI_DataGrid" hidden="1">Inversiones_Equipo_Fisico!$B$4:$K$28</definedName>
    <definedName name="Crystal_33_1_WEBI_HHeading" localSheetId="8">Personal_TIC!#REF!</definedName>
    <definedName name="Crystal_33_1_WEBI_HHeading" hidden="1">Inversiones_Equipo_Fisico!$B$4:$K$5</definedName>
    <definedName name="Crystal_33_1_WEBI_ReportCrossTab" hidden="1">Inversiones_Equipo_Fisico!$A$4:$K$28</definedName>
    <definedName name="Crystal_33_1_WEBI_Space" hidden="1">Inversiones_Equipo_Fisico!$A$4:$K$5</definedName>
    <definedName name="Crystal_33_1_WEBI_Table" hidden="1">Gastos_TIC!#REF!</definedName>
    <definedName name="Crystal_33_1_WEBI_VHeading" hidden="1">Inversiones_Equipo_Fisico!#REF!</definedName>
    <definedName name="Crystal_34_1_WEBI_DataGrid" hidden="1">Gastos_Informaticos!$B$7:$H$31</definedName>
    <definedName name="Crystal_34_1_WEBI_HHeading" hidden="1">Gastos_Informaticos!$B$7:$H$8</definedName>
    <definedName name="Crystal_34_1_WEBI_ReportCrossTab" hidden="1">Gastos_Informaticos!$A$7:$H$31</definedName>
    <definedName name="Crystal_34_1_WEBI_Space" hidden="1">Gastos_Informaticos!$A$7:$H$8</definedName>
    <definedName name="Crystal_34_1_WEBI_Table" hidden="1">Gastos_TIC!#REF!</definedName>
    <definedName name="Crystal_34_1_WEBI_VHeading" hidden="1">Gastos_Informaticos!$B$9:$B$32</definedName>
    <definedName name="Crystal_35_1_WEBI_DataGrid" hidden="1">Gastos_Informaticos!$B$38:$F$63</definedName>
    <definedName name="Crystal_35_1_WEBI_HHeading" hidden="1">Gastos_Informaticos!$B$38:$F$38</definedName>
    <definedName name="Crystal_35_1_WEBI_ReportCrossTab" hidden="1">Gastos_Informaticos!$A$38:$F$63</definedName>
    <definedName name="Crystal_35_1_WEBI_Space" hidden="1">Gastos_Informaticos!$A$38:$F$38</definedName>
    <definedName name="Crystal_35_1_WEBI_Table" hidden="1">Gastos_TIC!#REF!</definedName>
    <definedName name="Crystal_35_1_WEBI_VHeading" hidden="1">Gastos_Informaticos!$A$40:$A$63</definedName>
    <definedName name="Crystal_36_1_WEBI_DataGrid" hidden="1">Gastos_TIC!$A$66:$D$73</definedName>
    <definedName name="Crystal_36_1_WEBI_HHeading" localSheetId="8">Personal_TIC!#REF!</definedName>
    <definedName name="Crystal_36_1_WEBI_HHeading" hidden="1">Gastos_TIC!$A$64:$D$64</definedName>
    <definedName name="Crystal_36_1_WEBI_Space" localSheetId="8">Personal_TIC!#REF!</definedName>
    <definedName name="Crystal_36_1_WEBI_Table" hidden="1">Gastos_TIC!$A$64:$D$72</definedName>
    <definedName name="Crystal_36_1_WEBI_VHeading" localSheetId="8">Personal_TIC!#REF!</definedName>
    <definedName name="Crystal_37_1_WEBI_DataGrid" hidden="1">Inversiones_Equipo_Fisico!$B$35:$G$57</definedName>
    <definedName name="Crystal_37_1_WEBI_HHeading" localSheetId="2">Gastos_Informaticos!#REF!</definedName>
    <definedName name="Crystal_37_1_WEBI_HHeading" hidden="1">Inversiones_Equipo_Fisico!$B$35:$G$36</definedName>
    <definedName name="Crystal_37_1_WEBI_ReportCrossTab" hidden="1">Inversiones_Equipo_Fisico!$A$35:$G$57</definedName>
    <definedName name="Crystal_37_1_WEBI_Space" localSheetId="2">Gastos_Informaticos!#REF!</definedName>
    <definedName name="Crystal_37_1_WEBI_Space" hidden="1">Inversiones_Equipo_Fisico!$A$35:$G$36</definedName>
    <definedName name="Crystal_37_1_WEBI_VHeading" localSheetId="2">Gastos_Informaticos!#REF!</definedName>
    <definedName name="Crystal_37_1_WEBI_VHeading" hidden="1">Inversiones_Equipo_Fisico!$H$37:$H$58</definedName>
    <definedName name="Crystal_38_1_WEBI_DataGrid" hidden="1">Inversiones_Equipo_Fisico!$B$63:$K$85</definedName>
    <definedName name="Crystal_38_1_WEBI_HHeading" hidden="1">Inversiones_Equipo_Fisico!$B$63:$K$64</definedName>
    <definedName name="Crystal_38_1_WEBI_ReportCrossTab" hidden="1">Inversiones_Equipo_Fisico!$A$63:$K$85</definedName>
    <definedName name="Crystal_38_1_WEBI_Space" hidden="1">Inversiones_Equipo_Fisico!$A$63:$K$64</definedName>
    <definedName name="Crystal_38_1_WEBI_VHeading" hidden="1">Inversiones_Equipo_Fisico!$J$87:$J$87</definedName>
    <definedName name="Crystal_39_1_WEBI_DataGrid" hidden="1">Inversiones_Equipo_Fisico!$B$92:$M$115</definedName>
    <definedName name="Crystal_39_1_WEBI_HHeading" hidden="1">Inversiones_Equipo_Fisico!$B$92:$M$93</definedName>
    <definedName name="Crystal_39_1_WEBI_ReportCrossTab" hidden="1">Inversiones_Equipo_Fisico!$A$92:$M$115</definedName>
    <definedName name="Crystal_39_1_WEBI_Space" hidden="1">Inversiones_Equipo_Fisico!$A$92:$M$93</definedName>
    <definedName name="Crystal_39_1_WEBI_VHeading" hidden="1">Inversiones_Equipo_Fisico!$A$97:$A$117</definedName>
    <definedName name="Crystal_4_1_WEBI_DataGrid" hidden="1">#REF!</definedName>
    <definedName name="Crystal_4_1_WEBI_HHeading" localSheetId="2">Gastos_Informaticos!#REF!</definedName>
    <definedName name="Crystal_4_1_WEBI_HHeading" hidden="1">#REF!</definedName>
    <definedName name="Crystal_4_1_WEBI_Space" localSheetId="2">Gastos_Informaticos!#REF!</definedName>
    <definedName name="Crystal_4_1_WEBI_Table" hidden="1">#REF!</definedName>
    <definedName name="Crystal_4_1_WEBI_VHeading" localSheetId="2">Gastos_Informaticos!#REF!</definedName>
    <definedName name="Crystal_40_1_WEBI_DataGrid" hidden="1">Gastos_Servicios_Informaticos!$B$34:$I$49</definedName>
    <definedName name="Crystal_40_1_WEBI_HHeading" hidden="1">Gastos_Servicios_Informaticos!#REF!</definedName>
    <definedName name="Crystal_40_1_WEBI_ReportCrossTab" hidden="1">Gastos_Servicios_Informaticos!$A$34:$I$49</definedName>
    <definedName name="Crystal_40_1_WEBI_Space" hidden="1">Gastos_Servicios_Informaticos!#REF!</definedName>
    <definedName name="Crystal_40_1_WEBI_VHeading" hidden="1">Gastos_Servicios_Informaticos!$A$49:$A$51</definedName>
    <definedName name="Crystal_41_1_WEBI_DataGrid" hidden="1">Inversiones_Equipo_Fisico!$K$123:$R$143</definedName>
    <definedName name="Crystal_41_1_WEBI_HHeading" hidden="1">Inversiones_Equipo_Fisico!$B$123:$I$124</definedName>
    <definedName name="Crystal_41_1_WEBI_ReportCrossTab" hidden="1">Inversiones_Equipo_Fisico!$J$123:$R$143</definedName>
    <definedName name="Crystal_41_1_WEBI_Space" hidden="1">Inversiones_Equipo_Fisico!$A$123:$I$124</definedName>
    <definedName name="Crystal_41_1_WEBI_VHeading" hidden="1">Inversiones_Equipo_Fisico!$J$129:$J$144</definedName>
    <definedName name="Crystal_42_1_WEBI_DataGrid" hidden="1">Inversiones_Equipo_Fisico!$B$149:$G$160</definedName>
    <definedName name="Crystal_42_1_WEBI_HHeading" hidden="1">Inversiones_Equipo_Fisico!$B$149:$G$150</definedName>
    <definedName name="Crystal_42_1_WEBI_ReportCrossTab" hidden="1">Inversiones_Equipo_Fisico!$A$149:$G$160</definedName>
    <definedName name="Crystal_42_1_WEBI_Space" hidden="1">Inversiones_Equipo_Fisico!$A$149:$G$150</definedName>
    <definedName name="Crystal_42_1_WEBI_VHeading" hidden="1">Inversiones_Equipo_Fisico!$A$152:$A$161</definedName>
    <definedName name="Crystal_43_1_WEBI_DataGrid" hidden="1">Inversiones_Equipo_Fisico!$K$165:$R$183</definedName>
    <definedName name="Crystal_43_1_WEBI_HHeading" hidden="1">Inversiones_Equipo_Fisico!$B$165:$I$166</definedName>
    <definedName name="Crystal_43_1_WEBI_ReportCrossTab" hidden="1">Inversiones_Equipo_Fisico!$J$165:$R$183</definedName>
    <definedName name="Crystal_43_1_WEBI_Space" hidden="1">Inversiones_Equipo_Fisico!$A$165:$I$166</definedName>
    <definedName name="Crystal_43_1_WEBI_VHeading" hidden="1">Inversiones_Equipo_Fisico!$J$173:$J$184</definedName>
    <definedName name="Crystal_44_1_WEBI_DataGrid" hidden="1">Inversiones_Equipo_Fisico!$B$188:$M$207</definedName>
    <definedName name="Crystal_44_1_WEBI_HHeading" localSheetId="2">Gastos_Informaticos!#REF!</definedName>
    <definedName name="Crystal_44_1_WEBI_HHeading" hidden="1">Inversiones_Equipo_Fisico!$B$188:$M$189</definedName>
    <definedName name="Crystal_44_1_WEBI_ReportCrossTab" hidden="1">Inversiones_Equipo_Fisico!$A$188:$M$207</definedName>
    <definedName name="Crystal_44_1_WEBI_Space" localSheetId="2">Gastos_Informaticos!#REF!</definedName>
    <definedName name="Crystal_44_1_WEBI_Space" hidden="1">Inversiones_Equipo_Fisico!$A$188:$M$189</definedName>
    <definedName name="Crystal_44_1_WEBI_VHeading" localSheetId="2">Gastos_Informaticos!#REF!</definedName>
    <definedName name="Crystal_44_1_WEBI_VHeading" hidden="1">Inversiones_Equipo_Fisico!$N$193:$N$208</definedName>
    <definedName name="Crystal_45_1_WEBI_DataGrid" hidden="1">Inversiones_Equipo_Fisico!$B$216:$E$224</definedName>
    <definedName name="Crystal_45_1_WEBI_HHeading" hidden="1">Inversiones_Equipo_Fisico!$B$216:$E$216</definedName>
    <definedName name="Crystal_45_1_WEBI_ReportCrossTab" hidden="1">Inversiones_Equipo_Fisico!$A$216:$E$224</definedName>
    <definedName name="Crystal_45_1_WEBI_Space" hidden="1">Inversiones_Equipo_Fisico!$A$216:$E$216</definedName>
    <definedName name="Crystal_45_1_WEBI_VHeading" hidden="1">Inversiones_Equipo_Fisico!$A$218:$A$225</definedName>
    <definedName name="Crystal_46_1_WEBI_DataGrid" hidden="1">Gastos_telecomunicaciones!$B$4:$G$14</definedName>
    <definedName name="Crystal_46_1_WEBI_HHeading" hidden="1">Gastos_telecomunicaciones!$B$4:$G$4</definedName>
    <definedName name="Crystal_46_1_WEBI_ReportCrossTab" hidden="1">Gastos_telecomunicaciones!$A$4:$G$14</definedName>
    <definedName name="Crystal_46_1_WEBI_Space" hidden="1">Gastos_telecomunicaciones!$A$4:$G$4</definedName>
    <definedName name="Crystal_46_1_WEBI_Table" localSheetId="8">Personal_TIC!$A$96</definedName>
    <definedName name="Crystal_46_1_WEBI_VHeading" hidden="1">Gastos_telecomunicaciones!$A$6:$A$14</definedName>
    <definedName name="Crystal_47_1_WEBI_DataGrid" hidden="1">Gastos_telecomunicaciones!$B$19:$C$26</definedName>
    <definedName name="Crystal_47_1_WEBI_HHeading" hidden="1">Gastos_telecomunicaciones!$B$19:$C$19</definedName>
    <definedName name="Crystal_47_1_WEBI_ReportCrossTab" hidden="1">Gastos_telecomunicaciones!$A$19:$C$26</definedName>
    <definedName name="Crystal_47_1_WEBI_Space" hidden="1">Gastos_telecomunicaciones!$A$19:$C$19</definedName>
    <definedName name="Crystal_47_1_WEBI_VHeading" hidden="1">Gastos_telecomunicaciones!$A$20:$A$26</definedName>
    <definedName name="Crystal_48_1_WEBI_DataGrid" hidden="1">#REF!</definedName>
    <definedName name="Crystal_48_1_WEBI_HHeading" hidden="1">#REF!</definedName>
    <definedName name="Crystal_48_1_WEBI_Table" hidden="1">#REF!</definedName>
    <definedName name="Crystal_49_1_WEBI_DataGrid" hidden="1">#REF!</definedName>
    <definedName name="Crystal_49_1_WEBI_HHeading" hidden="1">#REF!</definedName>
    <definedName name="Crystal_49_1_WEBI_ReportCrossTab" hidden="1">#REF!</definedName>
    <definedName name="Crystal_49_1_WEBI_Space" hidden="1">#REF!</definedName>
    <definedName name="Crystal_49_1_WEBI_VHeading" hidden="1">#REF!</definedName>
    <definedName name="Crystal_5_1_WEBI_DataGrid" hidden="1">#REF!</definedName>
    <definedName name="Crystal_5_1_WEBI_HHeading" localSheetId="2">Gastos_Informaticos!#REF!</definedName>
    <definedName name="Crystal_5_1_WEBI_HHeading" hidden="1">#REF!</definedName>
    <definedName name="Crystal_5_1_WEBI_ReportCrossTab" hidden="1">#REF!</definedName>
    <definedName name="Crystal_5_1_WEBI_Space" localSheetId="2">Gastos_Informaticos!#REF!</definedName>
    <definedName name="Crystal_5_1_WEBI_Space" hidden="1">#REF!</definedName>
    <definedName name="Crystal_5_1_WEBI_Table" hidden="1">Personal_TIC!#REF!</definedName>
    <definedName name="Crystal_5_1_WEBI_VHeading" localSheetId="2">Gastos_Informaticos!#REF!</definedName>
    <definedName name="Crystal_5_1_WEBI_VHeading" hidden="1">#REF!</definedName>
    <definedName name="Crystal_50_1_WEBI_DataGrid" localSheetId="8">Personal_TIC!#REF!</definedName>
    <definedName name="Crystal_50_1_WEBI_DataGrid" hidden="1">#REF!</definedName>
    <definedName name="Crystal_50_1_WEBI_HHeading" localSheetId="8">Personal_TIC!#REF!</definedName>
    <definedName name="Crystal_50_1_WEBI_HHeading" hidden="1">#REF!</definedName>
    <definedName name="Crystal_50_1_WEBI_Table" hidden="1">#REF!</definedName>
    <definedName name="Crystal_51_1_WEBI_DataGrid" hidden="1">#REF!</definedName>
    <definedName name="Crystal_51_1_WEBI_HHeading" hidden="1">#REF!</definedName>
    <definedName name="Crystal_51_1_WEBI_Table" hidden="1">#REF!</definedName>
    <definedName name="Crystal_52_1_WEBI_DataGrid" localSheetId="8">Personal_TIC!#REF!</definedName>
    <definedName name="Crystal_52_1_WEBI_DataGrid" hidden="1">Gastos_TIC!$A$38:$D$59</definedName>
    <definedName name="Crystal_52_1_WEBI_HHeading" hidden="1">Gastos_TIC!$A$34:$D$34</definedName>
    <definedName name="Crystal_52_1_WEBI_Table" localSheetId="8">Personal_TIC!#REF!</definedName>
    <definedName name="Crystal_52_1_WEBI_Table" hidden="1">Gastos_TIC!$A$34:$D$47</definedName>
    <definedName name="Crystal_53_1_WEBI_DataGrid" hidden="1">Gastos_Informaticos!#REF!</definedName>
    <definedName name="Crystal_53_1_WEBI_HHeading" localSheetId="8">Personal_TIC!#REF!</definedName>
    <definedName name="Crystal_53_1_WEBI_HHeading" hidden="1">Gastos_Informaticos!#REF!</definedName>
    <definedName name="Crystal_53_1_WEBI_ReportCrossTab" hidden="1">Gastos_Informaticos!#REF!</definedName>
    <definedName name="Crystal_53_1_WEBI_Space" localSheetId="8">Personal_TIC!#REF!</definedName>
    <definedName name="Crystal_53_1_WEBI_Space" hidden="1">Gastos_Informaticos!#REF!</definedName>
    <definedName name="Crystal_53_1_WEBI_VHeading" localSheetId="8">Personal_TIC!#REF!</definedName>
    <definedName name="Crystal_53_1_WEBI_VHeading" hidden="1">Gastos_Informaticos!#REF!</definedName>
    <definedName name="Crystal_54_1_WEBI_DataGrid" hidden="1">Gastos_Informaticos!#REF!</definedName>
    <definedName name="Crystal_54_1_WEBI_HHeading" localSheetId="8">Personal_TIC!#REF!</definedName>
    <definedName name="Crystal_54_1_WEBI_HHeading" hidden="1">Gastos_Informaticos!#REF!</definedName>
    <definedName name="Crystal_54_1_WEBI_ReportCrossTab" hidden="1">Gastos_Informaticos!#REF!</definedName>
    <definedName name="Crystal_54_1_WEBI_Space" localSheetId="8">Personal_TIC!#REF!</definedName>
    <definedName name="Crystal_54_1_WEBI_Space" hidden="1">Gastos_Informaticos!#REF!</definedName>
    <definedName name="Crystal_54_1_WEBI_VHeading" localSheetId="8">Personal_TIC!#REF!</definedName>
    <definedName name="Crystal_54_1_WEBI_VHeading" hidden="1">Gastos_Informaticos!#REF!</definedName>
    <definedName name="Crystal_55_1_WEBI_DataGrid" hidden="1">Personal_TIC!$B$4:$I$28</definedName>
    <definedName name="Crystal_55_1_WEBI_HHeading" hidden="1">Personal_TIC!$B$4:$I$5</definedName>
    <definedName name="Crystal_55_1_WEBI_ReportCrossTab" hidden="1">Personal_TIC!$A$4:$I$28</definedName>
    <definedName name="Crystal_55_1_WEBI_Space" hidden="1">Personal_TIC!$A$4:$I$5</definedName>
    <definedName name="Crystal_55_1_WEBI_VHeading" hidden="1">Personal_TIC!#REF!</definedName>
    <definedName name="Crystal_56_1_WEBI_DataGrid" hidden="1">Personal_TIC!$B$34:$F$57</definedName>
    <definedName name="Crystal_56_1_WEBI_HHeading" localSheetId="2">Gastos_Informaticos!#REF!</definedName>
    <definedName name="Crystal_56_1_WEBI_HHeading" hidden="1">Personal_TIC!$B$34:$G$34</definedName>
    <definedName name="Crystal_56_1_WEBI_ReportCrossTab" hidden="1">Personal_TIC!$A$34:$F$57</definedName>
    <definedName name="Crystal_56_1_WEBI_Space" localSheetId="2">Gastos_Informaticos!#REF!</definedName>
    <definedName name="Crystal_56_1_WEBI_Space" hidden="1">Personal_TIC!$A$34:$G$34</definedName>
    <definedName name="Crystal_56_1_WEBI_VHeading" localSheetId="2">Gastos_Informaticos!#REF!</definedName>
    <definedName name="Crystal_56_1_WEBI_VHeading" hidden="1">Personal_TIC!$A$57:$A$57</definedName>
    <definedName name="Crystal_57_1_WEBI_DataGrid" localSheetId="2">Gastos_Informaticos!#REF!</definedName>
    <definedName name="Crystal_57_1_WEBI_DataGrid" hidden="1">Personal_TIC!$A$64:$D$89</definedName>
    <definedName name="Crystal_57_1_WEBI_HHeading" localSheetId="2">Gastos_Informaticos!#REF!</definedName>
    <definedName name="Crystal_57_1_WEBI_HHeading" hidden="1">Personal_TIC!$A$62:$D$62</definedName>
    <definedName name="Crystal_57_1_WEBI_Table" hidden="1">Personal_TIC!$A$62:$D$63</definedName>
    <definedName name="Crystal_58_1_WEBI_DataGrid" hidden="1">Personal_TIC!$B$96:$E$99</definedName>
    <definedName name="Crystal_58_1_WEBI_HHeading" localSheetId="2">Gastos_Informaticos!#REF!</definedName>
    <definedName name="Crystal_58_1_WEBI_Space" localSheetId="2">Gastos_Informaticos!#REF!</definedName>
    <definedName name="Crystal_58_1_WEBI_Table" hidden="1">Personal_TIC!$A$96:$E$99</definedName>
    <definedName name="Crystal_58_1_WEBI_VHeading" localSheetId="2">Gastos_Informaticos!#REF!</definedName>
    <definedName name="Crystal_58_1_WEBI_VHeading" hidden="1">Personal_TIC!$A$96:$A$99</definedName>
    <definedName name="Crystal_59_1_WEBI_DataGrid" localSheetId="1">Gastos_TIC!#REF!</definedName>
    <definedName name="Crystal_59_1_WEBI_DataGrid" hidden="1">#REF!</definedName>
    <definedName name="Crystal_59_1_WEBI_HHeading" localSheetId="1">Gastos_TIC!$A$34</definedName>
    <definedName name="Crystal_59_1_WEBI_HHeading" hidden="1">#REF!</definedName>
    <definedName name="Crystal_59_1_WEBI_Table" hidden="1">#REF!</definedName>
    <definedName name="Crystal_6_1_WEBI_DataGrid" hidden="1">Personal_TIC!#REF!</definedName>
    <definedName name="Crystal_6_1_WEBI_HHeading" localSheetId="8" hidden="1">Personal_TIC!#REF!</definedName>
    <definedName name="Crystal_6_1_WEBI_HHeading" hidden="1">#REF!</definedName>
    <definedName name="Crystal_6_1_WEBI_ReportCrossTab" hidden="1">Personal_TIC!#REF!</definedName>
    <definedName name="Crystal_6_1_WEBI_Space" localSheetId="8" hidden="1">Personal_TIC!#REF!</definedName>
    <definedName name="Crystal_6_1_WEBI_Table" hidden="1">#REF!</definedName>
    <definedName name="Crystal_6_1_WEBI_VHeading" localSheetId="8" hidden="1">Personal_TIC!#REF!</definedName>
    <definedName name="Crystal_61_1_WEBI_HHeading" localSheetId="2">Gastos_Informaticos!#REF!</definedName>
    <definedName name="Crystal_61_1_WEBI_Space" localSheetId="2">Gastos_Informaticos!#REF!</definedName>
    <definedName name="Crystal_61_1_WEBI_VHeading" localSheetId="2">Gastos_Informaticos!#REF!</definedName>
    <definedName name="Crystal_62_1_WEBI_DataGrid" localSheetId="1">Gastos_TIC!#REF!</definedName>
    <definedName name="Crystal_62_1_WEBI_HHeading" localSheetId="1">Gastos_TIC!#REF!</definedName>
    <definedName name="Crystal_63_1_WEBI_HHeading" localSheetId="2">Gastos_Informaticos!#REF!</definedName>
    <definedName name="Crystal_63_1_WEBI_Space" localSheetId="2">Gastos_Informaticos!#REF!</definedName>
    <definedName name="Crystal_63_1_WEBI_VHeading" localSheetId="2">Gastos_Informaticos!#REF!</definedName>
    <definedName name="Crystal_64_1_WEBI_HHeading" localSheetId="2">Gastos_Informaticos!#REF!</definedName>
    <definedName name="Crystal_64_1_WEBI_Space" localSheetId="2">Gastos_Informaticos!#REF!</definedName>
    <definedName name="Crystal_64_1_WEBI_VHeading" localSheetId="2">Gastos_Informaticos!#REF!</definedName>
    <definedName name="Crystal_65_1_WEBI_HHeading" localSheetId="2">Gastos_Informaticos!#REF!</definedName>
    <definedName name="Crystal_65_1_WEBI_Space" localSheetId="2">Gastos_Informaticos!#REF!</definedName>
    <definedName name="Crystal_65_1_WEBI_VHeading" localSheetId="2">Gastos_Informaticos!#REF!</definedName>
    <definedName name="Crystal_66_1_WEBI_DataGrid" localSheetId="2">Gastos_Informaticos!#REF!</definedName>
    <definedName name="Crystal_66_1_WEBI_HHeading" localSheetId="2">Gastos_Informaticos!#REF!</definedName>
    <definedName name="Crystal_68_1_WEBI_DataGrid" localSheetId="2">Gastos_Informaticos!#REF!</definedName>
    <definedName name="Crystal_68_1_WEBI_HHeading" localSheetId="2">Gastos_Informaticos!#REF!</definedName>
    <definedName name="Crystal_69_1_WEBI_DataGrid" localSheetId="2">Gastos_Informaticos!#REF!</definedName>
    <definedName name="Crystal_69_1_WEBI_HHeading" localSheetId="2">Gastos_Informaticos!#REF!</definedName>
    <definedName name="Crystal_69_1_WEBI_ReportCrossTab" localSheetId="2">Gastos_Informaticos!#REF!</definedName>
    <definedName name="Crystal_69_1_WEBI_Space" localSheetId="2">Gastos_Informaticos!#REF!</definedName>
    <definedName name="Crystal_7_1_WEBI_DataGrid" hidden="1">#REF!</definedName>
    <definedName name="Crystal_7_1_WEBI_HHeading" localSheetId="2">Gastos_Informaticos!#REF!</definedName>
    <definedName name="Crystal_7_1_WEBI_HHeading" hidden="1">#REF!</definedName>
    <definedName name="Crystal_7_1_WEBI_Space" localSheetId="2">Gastos_Informaticos!#REF!</definedName>
    <definedName name="Crystal_7_1_WEBI_Table" hidden="1">#REF!</definedName>
    <definedName name="Crystal_7_1_WEBI_VHeading" localSheetId="2">Gastos_Informaticos!#REF!</definedName>
    <definedName name="Crystal_70_1_WEBI_HHeading" localSheetId="2">Gastos_Informaticos!#REF!</definedName>
    <definedName name="Crystal_70_1_WEBI_Space" localSheetId="2">Gastos_Informaticos!#REF!</definedName>
    <definedName name="Crystal_70_1_WEBI_VHeading" localSheetId="2">Gastos_Informaticos!#REF!</definedName>
    <definedName name="Crystal_71_1_WEBI_DataGrid" localSheetId="6">Gastos_telecomunicaciones!#REF!</definedName>
    <definedName name="Crystal_71_1_WEBI_VHeading" localSheetId="6">Gastos_telecomunicaciones!#REF!</definedName>
    <definedName name="Crystal_8_1_WEBI_DataGrid" hidden="1">Personal_TIC!#REF!</definedName>
    <definedName name="Crystal_8_1_WEBI_HHeading" hidden="1">Personal_TIC!#REF!</definedName>
    <definedName name="Crystal_8_1_WEBI_ReportCrossTab" hidden="1">Personal_TIC!#REF!</definedName>
    <definedName name="Crystal_8_1_WEBI_Space" hidden="1">Personal_TIC!#REF!</definedName>
    <definedName name="Crystal_8_1_WEBI_Table" hidden="1">#REF!</definedName>
    <definedName name="Crystal_8_1_WEBI_VHeading" hidden="1">Personal_TIC!#REF!</definedName>
    <definedName name="Crystal_9_1_WEBI_HHeading" localSheetId="4">Gastos_Software!#REF!</definedName>
    <definedName name="Crystal_9_1_WEBI_HHeading" hidden="1">#REF!</definedName>
    <definedName name="Crystal_9_1_WEBI_Space" localSheetId="4">Gastos_Software!#REF!</definedName>
    <definedName name="Crystal_9_1_WEBI_Table" hidden="1">#REF!</definedName>
    <definedName name="Crystal_9_1_WEBI_VHeading" localSheetId="4">Gastos_Software!#REF!</definedName>
    <definedName name="Crystal_97_1_WEBI_HHeading" localSheetId="4">Gastos_Software!#REF!</definedName>
    <definedName name="Crystal_97_1_WEBI_Space" localSheetId="4">Gastos_Software!#REF!</definedName>
    <definedName name="Crystal_97_1_WEBI_VHeading" localSheetId="4">Gastos_Software!#REF!</definedName>
    <definedName name="page_total" localSheetId="6">Gastos_telecomunicaciones!#REF!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7" l="1"/>
  <c r="D69" i="17"/>
  <c r="E69" i="17"/>
  <c r="F69" i="17"/>
  <c r="G69" i="17"/>
  <c r="H69" i="17"/>
  <c r="B69" i="17"/>
  <c r="I66" i="17"/>
  <c r="B83" i="17"/>
  <c r="C76" i="17" s="1"/>
  <c r="I12" i="17"/>
  <c r="B238" i="2"/>
  <c r="C231" i="2" s="1"/>
  <c r="C225" i="2"/>
  <c r="D225" i="2"/>
  <c r="E225" i="2"/>
  <c r="F225" i="2"/>
  <c r="G225" i="2"/>
  <c r="H225" i="2"/>
  <c r="I225" i="2"/>
  <c r="J225" i="2"/>
  <c r="K225" i="2"/>
  <c r="L225" i="2"/>
  <c r="B225" i="2"/>
  <c r="C13" i="5"/>
  <c r="D13" i="5"/>
  <c r="E13" i="5"/>
  <c r="B13" i="5"/>
  <c r="C237" i="2" l="1"/>
  <c r="C236" i="2"/>
  <c r="C235" i="2"/>
  <c r="C234" i="2"/>
  <c r="C233" i="2"/>
  <c r="C232" i="2"/>
  <c r="I67" i="17"/>
  <c r="I65" i="17"/>
  <c r="I64" i="17"/>
  <c r="I63" i="17"/>
  <c r="I68" i="17"/>
  <c r="I62" i="17"/>
  <c r="I69" i="17" s="1"/>
  <c r="C82" i="17"/>
  <c r="C80" i="17"/>
  <c r="C81" i="17"/>
  <c r="C79" i="17"/>
  <c r="C78" i="17"/>
  <c r="C77" i="17"/>
  <c r="J29" i="17"/>
  <c r="B76" i="3"/>
  <c r="K76" i="3"/>
  <c r="L76" i="3"/>
  <c r="J76" i="3"/>
  <c r="I76" i="3"/>
  <c r="H76" i="3"/>
  <c r="G76" i="3"/>
  <c r="M74" i="3"/>
  <c r="B86" i="3" s="1"/>
  <c r="M75" i="3"/>
  <c r="B87" i="3" s="1"/>
  <c r="M72" i="3"/>
  <c r="B84" i="3" s="1"/>
  <c r="F76" i="3"/>
  <c r="M71" i="3"/>
  <c r="B83" i="3" s="1"/>
  <c r="E76" i="3"/>
  <c r="M73" i="3"/>
  <c r="B85" i="3" s="1"/>
  <c r="D76" i="3"/>
  <c r="M70" i="3"/>
  <c r="B82" i="3" s="1"/>
  <c r="C76" i="3"/>
  <c r="M69" i="3"/>
  <c r="B81" i="3" s="1"/>
  <c r="B88" i="3" l="1"/>
  <c r="C87" i="3" s="1"/>
  <c r="C86" i="3"/>
  <c r="C83" i="17"/>
  <c r="M76" i="3"/>
  <c r="C81" i="3" l="1"/>
  <c r="C83" i="3"/>
  <c r="C82" i="3"/>
  <c r="C85" i="3"/>
  <c r="C84" i="3"/>
  <c r="J119" i="2" l="1"/>
  <c r="H119" i="2"/>
  <c r="F119" i="2"/>
  <c r="D119" i="2"/>
  <c r="B119" i="2"/>
  <c r="H87" i="2"/>
  <c r="F87" i="2"/>
  <c r="D87" i="2"/>
  <c r="B87" i="2"/>
  <c r="D58" i="2"/>
  <c r="F58" i="2"/>
  <c r="B58" i="2"/>
  <c r="J66" i="2"/>
  <c r="I87" i="1"/>
  <c r="J104" i="9"/>
  <c r="K104" i="9" s="1"/>
  <c r="K103" i="9" s="1"/>
  <c r="C107" i="9"/>
  <c r="D107" i="9"/>
  <c r="E107" i="9"/>
  <c r="F107" i="9"/>
  <c r="G107" i="9"/>
  <c r="H107" i="9"/>
  <c r="C106" i="9"/>
  <c r="D106" i="9"/>
  <c r="E106" i="9"/>
  <c r="F106" i="9"/>
  <c r="G106" i="9"/>
  <c r="H106" i="9"/>
  <c r="I106" i="9"/>
  <c r="J106" i="9"/>
  <c r="B107" i="9"/>
  <c r="B106" i="9"/>
  <c r="K105" i="9"/>
  <c r="K106" i="9" s="1"/>
  <c r="J105" i="9"/>
  <c r="J103" i="9" l="1"/>
  <c r="J107" i="9"/>
  <c r="I107" i="9"/>
  <c r="C103" i="1"/>
  <c r="D103" i="1"/>
  <c r="B103" i="1"/>
  <c r="G15" i="1"/>
  <c r="G41" i="9"/>
  <c r="G36" i="9"/>
  <c r="G37" i="9"/>
  <c r="G38" i="9"/>
  <c r="G39" i="9"/>
  <c r="G40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C59" i="4"/>
  <c r="B59" i="4"/>
  <c r="D43" i="4"/>
  <c r="C86" i="9"/>
  <c r="B86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64" i="9"/>
  <c r="D86" i="9" l="1"/>
  <c r="D57" i="9"/>
  <c r="E57" i="9"/>
  <c r="F57" i="9"/>
  <c r="C57" i="9"/>
  <c r="B57" i="9"/>
  <c r="G35" i="9"/>
  <c r="G57" i="9" s="1"/>
  <c r="E30" i="9"/>
  <c r="B30" i="9"/>
  <c r="H7" i="9"/>
  <c r="G7" i="9" s="1"/>
  <c r="H8" i="9"/>
  <c r="G8" i="9" s="1"/>
  <c r="H9" i="9"/>
  <c r="D9" i="9" s="1"/>
  <c r="H10" i="9"/>
  <c r="D10" i="9" s="1"/>
  <c r="H11" i="9"/>
  <c r="D11" i="9" s="1"/>
  <c r="H12" i="9"/>
  <c r="D12" i="9" s="1"/>
  <c r="H13" i="9"/>
  <c r="D13" i="9" s="1"/>
  <c r="H14" i="9"/>
  <c r="D14" i="9" s="1"/>
  <c r="H15" i="9"/>
  <c r="G15" i="9" s="1"/>
  <c r="H17" i="9"/>
  <c r="D17" i="9" s="1"/>
  <c r="H18" i="9"/>
  <c r="D18" i="9" s="1"/>
  <c r="H19" i="9"/>
  <c r="D19" i="9" s="1"/>
  <c r="H20" i="9"/>
  <c r="D20" i="9" s="1"/>
  <c r="H21" i="9"/>
  <c r="D21" i="9" s="1"/>
  <c r="H22" i="9"/>
  <c r="D22" i="9" s="1"/>
  <c r="H23" i="9"/>
  <c r="G23" i="9" s="1"/>
  <c r="H24" i="9"/>
  <c r="G24" i="9" s="1"/>
  <c r="H25" i="9"/>
  <c r="D25" i="9" s="1"/>
  <c r="H26" i="9"/>
  <c r="D26" i="9" s="1"/>
  <c r="H27" i="9"/>
  <c r="D27" i="9" s="1"/>
  <c r="H6" i="9"/>
  <c r="G6" i="9" s="1"/>
  <c r="E28" i="9"/>
  <c r="B28" i="9"/>
  <c r="L104" i="9" s="1"/>
  <c r="F36" i="17"/>
  <c r="D48" i="17"/>
  <c r="E53" i="17"/>
  <c r="H52" i="17"/>
  <c r="G51" i="17"/>
  <c r="D26" i="17"/>
  <c r="G7" i="17"/>
  <c r="F7" i="17"/>
  <c r="E7" i="17"/>
  <c r="D8" i="17"/>
  <c r="E8" i="17"/>
  <c r="F8" i="17"/>
  <c r="G8" i="17"/>
  <c r="H8" i="17"/>
  <c r="D9" i="17"/>
  <c r="E9" i="17"/>
  <c r="F9" i="17"/>
  <c r="G9" i="17"/>
  <c r="H9" i="17"/>
  <c r="D10" i="17"/>
  <c r="E10" i="17"/>
  <c r="F10" i="17"/>
  <c r="G10" i="17"/>
  <c r="H10" i="17"/>
  <c r="D11" i="17"/>
  <c r="E11" i="17"/>
  <c r="F11" i="17"/>
  <c r="G11" i="17"/>
  <c r="H11" i="17"/>
  <c r="D13" i="17"/>
  <c r="E13" i="17"/>
  <c r="F13" i="17"/>
  <c r="G13" i="17"/>
  <c r="H13" i="17"/>
  <c r="D14" i="17"/>
  <c r="E14" i="17"/>
  <c r="F14" i="17"/>
  <c r="G14" i="17"/>
  <c r="H14" i="17"/>
  <c r="D15" i="17"/>
  <c r="E15" i="17"/>
  <c r="F15" i="17"/>
  <c r="G15" i="17"/>
  <c r="H15" i="17"/>
  <c r="D16" i="17"/>
  <c r="E16" i="17"/>
  <c r="G16" i="17"/>
  <c r="H16" i="17"/>
  <c r="D17" i="17"/>
  <c r="E17" i="17"/>
  <c r="F17" i="17"/>
  <c r="G17" i="17"/>
  <c r="H17" i="17"/>
  <c r="D18" i="17"/>
  <c r="E18" i="17"/>
  <c r="F18" i="17"/>
  <c r="G18" i="17"/>
  <c r="H18" i="17"/>
  <c r="D19" i="17"/>
  <c r="E19" i="17"/>
  <c r="F19" i="17"/>
  <c r="G19" i="17"/>
  <c r="H19" i="17"/>
  <c r="D20" i="17"/>
  <c r="E20" i="17"/>
  <c r="F20" i="17"/>
  <c r="G20" i="17"/>
  <c r="H20" i="17"/>
  <c r="D21" i="17"/>
  <c r="E21" i="17"/>
  <c r="F21" i="17"/>
  <c r="G21" i="17"/>
  <c r="H21" i="17"/>
  <c r="D22" i="17"/>
  <c r="E22" i="17"/>
  <c r="F22" i="17"/>
  <c r="G22" i="17"/>
  <c r="H22" i="17"/>
  <c r="D23" i="17"/>
  <c r="E23" i="17"/>
  <c r="F23" i="17"/>
  <c r="G23" i="17"/>
  <c r="H23" i="17"/>
  <c r="D24" i="17"/>
  <c r="E24" i="17"/>
  <c r="F24" i="17"/>
  <c r="G24" i="17"/>
  <c r="H24" i="17"/>
  <c r="D25" i="17"/>
  <c r="E25" i="17"/>
  <c r="F25" i="17"/>
  <c r="G25" i="17"/>
  <c r="H25" i="17"/>
  <c r="E26" i="17"/>
  <c r="F26" i="17"/>
  <c r="G26" i="17"/>
  <c r="H26" i="17"/>
  <c r="D27" i="17"/>
  <c r="E27" i="17"/>
  <c r="F27" i="17"/>
  <c r="G27" i="17"/>
  <c r="H27" i="17"/>
  <c r="D28" i="17"/>
  <c r="E28" i="17"/>
  <c r="F28" i="17"/>
  <c r="G28" i="17"/>
  <c r="H28" i="17"/>
  <c r="D7" i="17"/>
  <c r="H7" i="17"/>
  <c r="C7" i="17"/>
  <c r="C8" i="17"/>
  <c r="C9" i="17"/>
  <c r="C10" i="17"/>
  <c r="C11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7" i="17"/>
  <c r="C28" i="17"/>
  <c r="B8" i="17"/>
  <c r="B9" i="17"/>
  <c r="B10" i="17"/>
  <c r="B11" i="17"/>
  <c r="I11" i="17" s="1"/>
  <c r="B13" i="17"/>
  <c r="B14" i="17"/>
  <c r="B15" i="17"/>
  <c r="B16" i="17"/>
  <c r="B17" i="17"/>
  <c r="B18" i="17"/>
  <c r="B19" i="17"/>
  <c r="B20" i="17"/>
  <c r="I20" i="17" s="1"/>
  <c r="B21" i="17"/>
  <c r="B22" i="17"/>
  <c r="B23" i="17"/>
  <c r="B24" i="17"/>
  <c r="B25" i="17"/>
  <c r="B26" i="17"/>
  <c r="B27" i="17"/>
  <c r="B28" i="17"/>
  <c r="B7" i="17"/>
  <c r="B26" i="5"/>
  <c r="B21" i="5"/>
  <c r="B22" i="5"/>
  <c r="B23" i="5"/>
  <c r="B24" i="5"/>
  <c r="B25" i="5"/>
  <c r="B20" i="5"/>
  <c r="F7" i="5"/>
  <c r="F8" i="5"/>
  <c r="F9" i="5"/>
  <c r="F10" i="5"/>
  <c r="F11" i="5"/>
  <c r="F6" i="5"/>
  <c r="F13" i="5" s="1"/>
  <c r="C12" i="5"/>
  <c r="D12" i="5"/>
  <c r="E12" i="5"/>
  <c r="C30" i="3"/>
  <c r="D30" i="3"/>
  <c r="E30" i="3"/>
  <c r="F30" i="3"/>
  <c r="G30" i="3"/>
  <c r="I30" i="3"/>
  <c r="J30" i="3"/>
  <c r="K30" i="3"/>
  <c r="L30" i="3"/>
  <c r="B30" i="3"/>
  <c r="C126" i="2"/>
  <c r="E126" i="2"/>
  <c r="G126" i="2"/>
  <c r="H126" i="2"/>
  <c r="I126" i="2" s="1"/>
  <c r="I140" i="2"/>
  <c r="G140" i="2"/>
  <c r="G129" i="2"/>
  <c r="G130" i="2"/>
  <c r="G131" i="2"/>
  <c r="G132" i="2"/>
  <c r="G133" i="2"/>
  <c r="G134" i="2"/>
  <c r="G135" i="2"/>
  <c r="G136" i="2"/>
  <c r="G137" i="2"/>
  <c r="G138" i="2"/>
  <c r="G128" i="2"/>
  <c r="G139" i="2"/>
  <c r="G127" i="2"/>
  <c r="E129" i="2"/>
  <c r="E130" i="2"/>
  <c r="E131" i="2"/>
  <c r="E132" i="2"/>
  <c r="E133" i="2"/>
  <c r="E134" i="2"/>
  <c r="E135" i="2"/>
  <c r="E136" i="2"/>
  <c r="E137" i="2"/>
  <c r="E138" i="2"/>
  <c r="E128" i="2"/>
  <c r="E139" i="2"/>
  <c r="E140" i="2"/>
  <c r="E127" i="2"/>
  <c r="C129" i="2"/>
  <c r="C130" i="2"/>
  <c r="C131" i="2"/>
  <c r="C132" i="2"/>
  <c r="C133" i="2"/>
  <c r="C134" i="2"/>
  <c r="C135" i="2"/>
  <c r="C136" i="2"/>
  <c r="C137" i="2"/>
  <c r="C138" i="2"/>
  <c r="C128" i="2"/>
  <c r="C139" i="2"/>
  <c r="C140" i="2"/>
  <c r="C127" i="2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28" i="2"/>
  <c r="I128" i="2" s="1"/>
  <c r="H139" i="2"/>
  <c r="I139" i="2" s="1"/>
  <c r="H127" i="2"/>
  <c r="I127" i="2" s="1"/>
  <c r="J208" i="2"/>
  <c r="K193" i="2" s="1"/>
  <c r="H208" i="2"/>
  <c r="I194" i="2" s="1"/>
  <c r="F208" i="2"/>
  <c r="G195" i="2" s="1"/>
  <c r="D208" i="2"/>
  <c r="E196" i="2" s="1"/>
  <c r="B208" i="2"/>
  <c r="C197" i="2" s="1"/>
  <c r="L200" i="2"/>
  <c r="L193" i="2"/>
  <c r="L201" i="2"/>
  <c r="L194" i="2"/>
  <c r="L195" i="2"/>
  <c r="L196" i="2"/>
  <c r="L197" i="2"/>
  <c r="L198" i="2"/>
  <c r="L199" i="2"/>
  <c r="L202" i="2"/>
  <c r="L203" i="2"/>
  <c r="L204" i="2"/>
  <c r="L205" i="2"/>
  <c r="L206" i="2"/>
  <c r="L192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I168" i="2"/>
  <c r="G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68" i="2"/>
  <c r="F152" i="2"/>
  <c r="F153" i="2"/>
  <c r="F154" i="2"/>
  <c r="F155" i="2"/>
  <c r="F156" i="2"/>
  <c r="F157" i="2"/>
  <c r="D158" i="2"/>
  <c r="B158" i="2"/>
  <c r="F151" i="2"/>
  <c r="L97" i="2"/>
  <c r="L113" i="2"/>
  <c r="L110" i="2"/>
  <c r="L115" i="2"/>
  <c r="L108" i="2"/>
  <c r="L98" i="2"/>
  <c r="L104" i="2"/>
  <c r="L112" i="2"/>
  <c r="L100" i="2"/>
  <c r="L116" i="2"/>
  <c r="L99" i="2"/>
  <c r="L111" i="2"/>
  <c r="L96" i="2"/>
  <c r="L103" i="2"/>
  <c r="L117" i="2"/>
  <c r="L109" i="2"/>
  <c r="L102" i="2"/>
  <c r="L105" i="2"/>
  <c r="L106" i="2"/>
  <c r="L101" i="2"/>
  <c r="L114" i="2"/>
  <c r="L107" i="2"/>
  <c r="B118" i="2"/>
  <c r="D86" i="2"/>
  <c r="H86" i="2"/>
  <c r="F8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D30" i="2"/>
  <c r="F30" i="2"/>
  <c r="H30" i="2"/>
  <c r="B30" i="2"/>
  <c r="I28" i="17" l="1"/>
  <c r="I13" i="17"/>
  <c r="I18" i="17"/>
  <c r="I9" i="17"/>
  <c r="I22" i="17"/>
  <c r="I14" i="17"/>
  <c r="I7" i="17"/>
  <c r="I21" i="17"/>
  <c r="I27" i="17"/>
  <c r="I19" i="17"/>
  <c r="I10" i="17"/>
  <c r="I25" i="17"/>
  <c r="I17" i="17"/>
  <c r="I8" i="17"/>
  <c r="I24" i="17"/>
  <c r="I23" i="17"/>
  <c r="I15" i="17"/>
  <c r="L103" i="9"/>
  <c r="L106" i="9"/>
  <c r="L107" i="9"/>
  <c r="K107" i="9"/>
  <c r="G58" i="9"/>
  <c r="J87" i="2"/>
  <c r="F14" i="9"/>
  <c r="C18" i="9"/>
  <c r="H30" i="9"/>
  <c r="D6" i="9"/>
  <c r="D7" i="9"/>
  <c r="G25" i="9"/>
  <c r="G22" i="9"/>
  <c r="G18" i="9"/>
  <c r="G17" i="9"/>
  <c r="G14" i="9"/>
  <c r="D24" i="9"/>
  <c r="D8" i="9"/>
  <c r="G13" i="9"/>
  <c r="D23" i="9"/>
  <c r="D15" i="9"/>
  <c r="G27" i="9"/>
  <c r="G20" i="9"/>
  <c r="G12" i="9"/>
  <c r="G21" i="9"/>
  <c r="G26" i="9"/>
  <c r="G19" i="9"/>
  <c r="G11" i="9"/>
  <c r="G10" i="9"/>
  <c r="G9" i="9"/>
  <c r="C12" i="9"/>
  <c r="C17" i="9"/>
  <c r="H28" i="9"/>
  <c r="F27" i="9"/>
  <c r="F20" i="9"/>
  <c r="F12" i="9"/>
  <c r="C21" i="9"/>
  <c r="F8" i="9"/>
  <c r="F21" i="9"/>
  <c r="F13" i="9"/>
  <c r="F26" i="9"/>
  <c r="F19" i="9"/>
  <c r="F25" i="9"/>
  <c r="F18" i="9"/>
  <c r="C11" i="9"/>
  <c r="F7" i="9"/>
  <c r="F17" i="9"/>
  <c r="C8" i="9"/>
  <c r="F11" i="9"/>
  <c r="F24" i="9"/>
  <c r="F10" i="9"/>
  <c r="F23" i="9"/>
  <c r="F15" i="9"/>
  <c r="C24" i="9"/>
  <c r="F9" i="9"/>
  <c r="F22" i="9"/>
  <c r="C10" i="9"/>
  <c r="C23" i="9"/>
  <c r="C7" i="9"/>
  <c r="C9" i="9"/>
  <c r="C22" i="9"/>
  <c r="C15" i="9"/>
  <c r="C27" i="9"/>
  <c r="C20" i="9"/>
  <c r="C14" i="9"/>
  <c r="C26" i="9"/>
  <c r="C19" i="9"/>
  <c r="C13" i="9"/>
  <c r="C25" i="9"/>
  <c r="B27" i="5"/>
  <c r="C23" i="5" s="1"/>
  <c r="E43" i="17"/>
  <c r="E52" i="17"/>
  <c r="F42" i="17"/>
  <c r="B46" i="17"/>
  <c r="E46" i="17"/>
  <c r="D49" i="17"/>
  <c r="C49" i="17"/>
  <c r="C37" i="17"/>
  <c r="B44" i="17"/>
  <c r="C41" i="17"/>
  <c r="B35" i="17"/>
  <c r="G45" i="17"/>
  <c r="G37" i="17"/>
  <c r="F40" i="17"/>
  <c r="B42" i="17"/>
  <c r="B36" i="17"/>
  <c r="D46" i="17"/>
  <c r="D53" i="17"/>
  <c r="B38" i="17"/>
  <c r="F49" i="17"/>
  <c r="F37" i="17"/>
  <c r="D40" i="17"/>
  <c r="B40" i="17"/>
  <c r="E45" i="17"/>
  <c r="H44" i="17"/>
  <c r="C51" i="17"/>
  <c r="C45" i="17"/>
  <c r="C44" i="17"/>
  <c r="B52" i="17"/>
  <c r="B49" i="17"/>
  <c r="H41" i="17"/>
  <c r="E44" i="17"/>
  <c r="D50" i="17"/>
  <c r="C52" i="17"/>
  <c r="B50" i="17"/>
  <c r="H39" i="17"/>
  <c r="D36" i="17"/>
  <c r="C40" i="17"/>
  <c r="G46" i="17"/>
  <c r="H37" i="17"/>
  <c r="F38" i="17"/>
  <c r="F50" i="17"/>
  <c r="F45" i="17"/>
  <c r="H50" i="17"/>
  <c r="E49" i="17"/>
  <c r="E37" i="17"/>
  <c r="C48" i="17"/>
  <c r="B51" i="17"/>
  <c r="G38" i="17"/>
  <c r="D52" i="17"/>
  <c r="F53" i="17"/>
  <c r="F43" i="17"/>
  <c r="F52" i="17"/>
  <c r="C46" i="17"/>
  <c r="C50" i="17"/>
  <c r="C53" i="17"/>
  <c r="C38" i="17"/>
  <c r="E38" i="17"/>
  <c r="E50" i="17"/>
  <c r="D42" i="17"/>
  <c r="B41" i="17"/>
  <c r="F48" i="17"/>
  <c r="F41" i="17"/>
  <c r="G42" i="17"/>
  <c r="G50" i="17"/>
  <c r="D44" i="17"/>
  <c r="D41" i="17"/>
  <c r="B53" i="17"/>
  <c r="F51" i="17"/>
  <c r="F44" i="17"/>
  <c r="G49" i="17"/>
  <c r="H51" i="17"/>
  <c r="B48" i="17"/>
  <c r="F46" i="17"/>
  <c r="G48" i="17"/>
  <c r="G39" i="17"/>
  <c r="H46" i="17"/>
  <c r="H53" i="17"/>
  <c r="H43" i="17"/>
  <c r="H47" i="17"/>
  <c r="H35" i="17"/>
  <c r="E41" i="17"/>
  <c r="E40" i="17"/>
  <c r="C42" i="17"/>
  <c r="C36" i="17"/>
  <c r="B45" i="17"/>
  <c r="D37" i="17"/>
  <c r="G53" i="17"/>
  <c r="G43" i="17"/>
  <c r="G52" i="17"/>
  <c r="G35" i="17"/>
  <c r="H49" i="17"/>
  <c r="H42" i="17"/>
  <c r="H36" i="17"/>
  <c r="D51" i="17"/>
  <c r="D45" i="17"/>
  <c r="B37" i="17"/>
  <c r="G36" i="17"/>
  <c r="E48" i="17"/>
  <c r="E39" i="17"/>
  <c r="B43" i="17"/>
  <c r="B47" i="17"/>
  <c r="H48" i="17"/>
  <c r="E47" i="17"/>
  <c r="E35" i="17"/>
  <c r="C43" i="17"/>
  <c r="G44" i="17"/>
  <c r="H38" i="17"/>
  <c r="E42" i="17"/>
  <c r="E36" i="17"/>
  <c r="C39" i="17"/>
  <c r="F39" i="17"/>
  <c r="H40" i="17"/>
  <c r="E51" i="17"/>
  <c r="D43" i="17"/>
  <c r="D38" i="17"/>
  <c r="D47" i="17"/>
  <c r="D35" i="17"/>
  <c r="F47" i="17"/>
  <c r="F35" i="17"/>
  <c r="D39" i="17"/>
  <c r="G47" i="17"/>
  <c r="G41" i="17"/>
  <c r="G40" i="17"/>
  <c r="H45" i="17"/>
  <c r="C47" i="17"/>
  <c r="C35" i="17"/>
  <c r="B39" i="17"/>
  <c r="D29" i="17"/>
  <c r="F16" i="17"/>
  <c r="F29" i="17" s="1"/>
  <c r="G29" i="17"/>
  <c r="B29" i="17"/>
  <c r="E29" i="17"/>
  <c r="H29" i="17"/>
  <c r="F12" i="5"/>
  <c r="G11" i="5" s="1"/>
  <c r="B12" i="5"/>
  <c r="H30" i="3"/>
  <c r="E183" i="2"/>
  <c r="G199" i="2"/>
  <c r="C183" i="2"/>
  <c r="I199" i="2"/>
  <c r="I193" i="2"/>
  <c r="K183" i="2"/>
  <c r="K200" i="2"/>
  <c r="C204" i="2"/>
  <c r="C196" i="2"/>
  <c r="G207" i="2"/>
  <c r="E203" i="2"/>
  <c r="E195" i="2"/>
  <c r="G200" i="2"/>
  <c r="I192" i="2"/>
  <c r="I207" i="2"/>
  <c r="I201" i="2"/>
  <c r="K207" i="2"/>
  <c r="K199" i="2"/>
  <c r="K206" i="2"/>
  <c r="K198" i="2"/>
  <c r="K205" i="2"/>
  <c r="K197" i="2"/>
  <c r="K192" i="2"/>
  <c r="K204" i="2"/>
  <c r="K196" i="2"/>
  <c r="K203" i="2"/>
  <c r="K195" i="2"/>
  <c r="K202" i="2"/>
  <c r="K194" i="2"/>
  <c r="K201" i="2"/>
  <c r="I200" i="2"/>
  <c r="I206" i="2"/>
  <c r="I198" i="2"/>
  <c r="I205" i="2"/>
  <c r="I197" i="2"/>
  <c r="I204" i="2"/>
  <c r="I196" i="2"/>
  <c r="I203" i="2"/>
  <c r="I195" i="2"/>
  <c r="I202" i="2"/>
  <c r="G202" i="2"/>
  <c r="G194" i="2"/>
  <c r="G201" i="2"/>
  <c r="G193" i="2"/>
  <c r="G206" i="2"/>
  <c r="G198" i="2"/>
  <c r="G205" i="2"/>
  <c r="G197" i="2"/>
  <c r="G192" i="2"/>
  <c r="G204" i="2"/>
  <c r="G196" i="2"/>
  <c r="G203" i="2"/>
  <c r="E192" i="2"/>
  <c r="E202" i="2"/>
  <c r="E194" i="2"/>
  <c r="E201" i="2"/>
  <c r="E193" i="2"/>
  <c r="E200" i="2"/>
  <c r="E207" i="2"/>
  <c r="E199" i="2"/>
  <c r="E206" i="2"/>
  <c r="E198" i="2"/>
  <c r="E205" i="2"/>
  <c r="E197" i="2"/>
  <c r="E204" i="2"/>
  <c r="C203" i="2"/>
  <c r="C195" i="2"/>
  <c r="C202" i="2"/>
  <c r="C194" i="2"/>
  <c r="C201" i="2"/>
  <c r="C193" i="2"/>
  <c r="C192" i="2"/>
  <c r="C200" i="2"/>
  <c r="C207" i="2"/>
  <c r="C199" i="2"/>
  <c r="L208" i="2"/>
  <c r="C206" i="2"/>
  <c r="C198" i="2"/>
  <c r="C205" i="2"/>
  <c r="F158" i="2"/>
  <c r="I183" i="2"/>
  <c r="G183" i="2"/>
  <c r="J30" i="2"/>
  <c r="J86" i="2"/>
  <c r="H118" i="2"/>
  <c r="F118" i="2"/>
  <c r="D118" i="2"/>
  <c r="C118" i="2"/>
  <c r="C104" i="2"/>
  <c r="C117" i="2"/>
  <c r="C109" i="2"/>
  <c r="C111" i="2"/>
  <c r="C107" i="2"/>
  <c r="C97" i="2"/>
  <c r="C100" i="2"/>
  <c r="C102" i="2"/>
  <c r="C116" i="2"/>
  <c r="C106" i="2"/>
  <c r="C101" i="2"/>
  <c r="C113" i="2"/>
  <c r="C110" i="2"/>
  <c r="C115" i="2"/>
  <c r="C108" i="2"/>
  <c r="C96" i="2"/>
  <c r="C114" i="2"/>
  <c r="C98" i="2"/>
  <c r="C103" i="2"/>
  <c r="C112" i="2"/>
  <c r="C105" i="2"/>
  <c r="C99" i="2"/>
  <c r="L81" i="4"/>
  <c r="K81" i="4"/>
  <c r="F28" i="4"/>
  <c r="H29" i="2"/>
  <c r="F29" i="2"/>
  <c r="D29" i="2"/>
  <c r="B29" i="2"/>
  <c r="G87" i="1"/>
  <c r="E87" i="1"/>
  <c r="C87" i="1"/>
  <c r="H87" i="1"/>
  <c r="F87" i="1"/>
  <c r="D87" i="1"/>
  <c r="B87" i="1"/>
  <c r="C32" i="1"/>
  <c r="D32" i="1"/>
  <c r="E32" i="1"/>
  <c r="F32" i="1"/>
  <c r="G32" i="1"/>
  <c r="B32" i="1"/>
  <c r="C31" i="1"/>
  <c r="D31" i="1"/>
  <c r="E31" i="1"/>
  <c r="F31" i="1"/>
  <c r="G31" i="1"/>
  <c r="H15" i="1" s="1"/>
  <c r="B31" i="1"/>
  <c r="I16" i="17" l="1"/>
  <c r="C25" i="5"/>
  <c r="C20" i="5"/>
  <c r="C21" i="5"/>
  <c r="C22" i="5"/>
  <c r="C24" i="5"/>
  <c r="C26" i="5"/>
  <c r="C62" i="1"/>
  <c r="B62" i="1"/>
  <c r="D62" i="1"/>
  <c r="F62" i="1"/>
  <c r="E62" i="1"/>
  <c r="H22" i="1"/>
  <c r="D28" i="9"/>
  <c r="G28" i="9"/>
  <c r="I10" i="9"/>
  <c r="I6" i="9"/>
  <c r="I15" i="9"/>
  <c r="I26" i="9"/>
  <c r="I24" i="9"/>
  <c r="I23" i="9"/>
  <c r="I19" i="9"/>
  <c r="I9" i="9"/>
  <c r="I22" i="9"/>
  <c r="I17" i="9"/>
  <c r="I12" i="9"/>
  <c r="I25" i="9"/>
  <c r="I11" i="9"/>
  <c r="I7" i="9"/>
  <c r="I21" i="9"/>
  <c r="I18" i="9"/>
  <c r="I8" i="9"/>
  <c r="I20" i="9"/>
  <c r="I13" i="9"/>
  <c r="I14" i="9"/>
  <c r="I27" i="9"/>
  <c r="I42" i="17"/>
  <c r="I41" i="17"/>
  <c r="I38" i="17"/>
  <c r="I36" i="17"/>
  <c r="I52" i="17"/>
  <c r="I46" i="17"/>
  <c r="B55" i="17"/>
  <c r="I50" i="17"/>
  <c r="I53" i="17"/>
  <c r="I48" i="17"/>
  <c r="I51" i="17"/>
  <c r="D55" i="17"/>
  <c r="E55" i="17"/>
  <c r="I49" i="17"/>
  <c r="I35" i="17"/>
  <c r="I43" i="17"/>
  <c r="I44" i="17"/>
  <c r="G55" i="17"/>
  <c r="I40" i="17"/>
  <c r="I39" i="17"/>
  <c r="F55" i="17"/>
  <c r="I47" i="17"/>
  <c r="I45" i="17"/>
  <c r="I37" i="17"/>
  <c r="C55" i="17"/>
  <c r="H55" i="17"/>
  <c r="C26" i="17"/>
  <c r="G8" i="5"/>
  <c r="G9" i="5"/>
  <c r="G7" i="5"/>
  <c r="G10" i="5"/>
  <c r="G6" i="5"/>
  <c r="M192" i="2"/>
  <c r="M205" i="2"/>
  <c r="M193" i="2"/>
  <c r="M202" i="2"/>
  <c r="M207" i="2"/>
  <c r="M200" i="2"/>
  <c r="M194" i="2"/>
  <c r="M201" i="2"/>
  <c r="M198" i="2"/>
  <c r="M203" i="2"/>
  <c r="M204" i="2"/>
  <c r="M195" i="2"/>
  <c r="M196" i="2"/>
  <c r="M206" i="2"/>
  <c r="M199" i="2"/>
  <c r="M197" i="2"/>
  <c r="G157" i="2"/>
  <c r="G156" i="2"/>
  <c r="G152" i="2"/>
  <c r="G151" i="2"/>
  <c r="G153" i="2"/>
  <c r="G154" i="2"/>
  <c r="G155" i="2"/>
  <c r="I110" i="2"/>
  <c r="I99" i="2"/>
  <c r="I106" i="2"/>
  <c r="I118" i="2"/>
  <c r="I113" i="2"/>
  <c r="I115" i="2"/>
  <c r="I111" i="2"/>
  <c r="I101" i="2"/>
  <c r="I98" i="2"/>
  <c r="I109" i="2"/>
  <c r="I97" i="2"/>
  <c r="I108" i="2"/>
  <c r="I96" i="2"/>
  <c r="I114" i="2"/>
  <c r="I103" i="2"/>
  <c r="I112" i="2"/>
  <c r="I100" i="2"/>
  <c r="I105" i="2"/>
  <c r="I104" i="2"/>
  <c r="I117" i="2"/>
  <c r="I107" i="2"/>
  <c r="I102" i="2"/>
  <c r="I116" i="2"/>
  <c r="G110" i="2"/>
  <c r="G99" i="2"/>
  <c r="G106" i="2"/>
  <c r="G103" i="2"/>
  <c r="G115" i="2"/>
  <c r="G111" i="2"/>
  <c r="G101" i="2"/>
  <c r="G118" i="2"/>
  <c r="G102" i="2"/>
  <c r="G113" i="2"/>
  <c r="G108" i="2"/>
  <c r="G96" i="2"/>
  <c r="G114" i="2"/>
  <c r="G98" i="2"/>
  <c r="G109" i="2"/>
  <c r="G97" i="2"/>
  <c r="G105" i="2"/>
  <c r="G104" i="2"/>
  <c r="G117" i="2"/>
  <c r="G107" i="2"/>
  <c r="G112" i="2"/>
  <c r="G100" i="2"/>
  <c r="G116" i="2"/>
  <c r="E97" i="2"/>
  <c r="E100" i="2"/>
  <c r="E102" i="2"/>
  <c r="E101" i="2"/>
  <c r="E109" i="2"/>
  <c r="E113" i="2"/>
  <c r="E116" i="2"/>
  <c r="E105" i="2"/>
  <c r="E111" i="2"/>
  <c r="E107" i="2"/>
  <c r="E110" i="2"/>
  <c r="E99" i="2"/>
  <c r="E106" i="2"/>
  <c r="E115" i="2"/>
  <c r="E108" i="2"/>
  <c r="E96" i="2"/>
  <c r="E114" i="2"/>
  <c r="E117" i="2"/>
  <c r="E112" i="2"/>
  <c r="E98" i="2"/>
  <c r="E103" i="2"/>
  <c r="E118" i="2"/>
  <c r="E104" i="2"/>
  <c r="H19" i="1"/>
  <c r="H10" i="1"/>
  <c r="H25" i="1"/>
  <c r="H14" i="1"/>
  <c r="H23" i="1"/>
  <c r="H18" i="1"/>
  <c r="H21" i="1"/>
  <c r="H12" i="1"/>
  <c r="H27" i="1"/>
  <c r="H26" i="1"/>
  <c r="H30" i="1"/>
  <c r="H11" i="1"/>
  <c r="H13" i="1"/>
  <c r="H20" i="1"/>
  <c r="H29" i="1"/>
  <c r="H17" i="1"/>
  <c r="H9" i="1"/>
  <c r="H24" i="1"/>
  <c r="H16" i="1"/>
  <c r="H28" i="1"/>
  <c r="L83" i="4"/>
  <c r="K83" i="4"/>
  <c r="M81" i="4"/>
  <c r="M83" i="4" s="1"/>
  <c r="D28" i="4"/>
  <c r="B28" i="4"/>
  <c r="D40" i="4"/>
  <c r="D38" i="4"/>
  <c r="D53" i="4"/>
  <c r="D57" i="4"/>
  <c r="D44" i="4"/>
  <c r="D47" i="4"/>
  <c r="D56" i="4"/>
  <c r="D54" i="4"/>
  <c r="D50" i="4"/>
  <c r="D39" i="4"/>
  <c r="D46" i="4"/>
  <c r="D37" i="4"/>
  <c r="D42" i="4"/>
  <c r="D51" i="4"/>
  <c r="D58" i="4"/>
  <c r="D45" i="4"/>
  <c r="D52" i="4"/>
  <c r="D41" i="4"/>
  <c r="D48" i="4"/>
  <c r="D55" i="4"/>
  <c r="D49" i="4"/>
  <c r="C29" i="17" l="1"/>
  <c r="I26" i="17"/>
  <c r="I29" i="17" s="1"/>
  <c r="G12" i="5"/>
  <c r="I55" i="17"/>
  <c r="J54" i="17" s="1"/>
  <c r="D57" i="2"/>
  <c r="B57" i="2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C29" i="3"/>
  <c r="B35" i="3" s="1"/>
  <c r="D29" i="3"/>
  <c r="B36" i="3" s="1"/>
  <c r="E29" i="3"/>
  <c r="B41" i="3" s="1"/>
  <c r="F29" i="3"/>
  <c r="B39" i="3" s="1"/>
  <c r="G29" i="3"/>
  <c r="B40" i="3" s="1"/>
  <c r="H29" i="3"/>
  <c r="B43" i="3" s="1"/>
  <c r="I29" i="3"/>
  <c r="B42" i="3" s="1"/>
  <c r="J29" i="3"/>
  <c r="B38" i="3" s="1"/>
  <c r="K29" i="3"/>
  <c r="B45" i="3" s="1"/>
  <c r="L29" i="3"/>
  <c r="B44" i="3" s="1"/>
  <c r="B29" i="3"/>
  <c r="B37" i="3" s="1"/>
  <c r="B30" i="17" l="1"/>
  <c r="C30" i="17"/>
  <c r="D30" i="17"/>
  <c r="G30" i="17"/>
  <c r="H30" i="17"/>
  <c r="E30" i="17"/>
  <c r="I30" i="17"/>
  <c r="F30" i="17"/>
  <c r="B46" i="3"/>
  <c r="C44" i="3" s="1"/>
  <c r="M30" i="3"/>
  <c r="G67" i="2"/>
  <c r="G71" i="2"/>
  <c r="G75" i="2"/>
  <c r="G79" i="2"/>
  <c r="G83" i="2"/>
  <c r="G66" i="2"/>
  <c r="G70" i="2"/>
  <c r="G74" i="2"/>
  <c r="G78" i="2"/>
  <c r="G82" i="2"/>
  <c r="G69" i="2"/>
  <c r="G73" i="2"/>
  <c r="G77" i="2"/>
  <c r="G81" i="2"/>
  <c r="G85" i="2"/>
  <c r="G68" i="2"/>
  <c r="G72" i="2"/>
  <c r="G76" i="2"/>
  <c r="G80" i="2"/>
  <c r="G84" i="2"/>
  <c r="I67" i="2"/>
  <c r="I71" i="2"/>
  <c r="I75" i="2"/>
  <c r="I79" i="2"/>
  <c r="I83" i="2"/>
  <c r="I73" i="2"/>
  <c r="I77" i="2"/>
  <c r="I66" i="2"/>
  <c r="I70" i="2"/>
  <c r="I74" i="2"/>
  <c r="I78" i="2"/>
  <c r="I82" i="2"/>
  <c r="I69" i="2"/>
  <c r="I85" i="2"/>
  <c r="I80" i="2"/>
  <c r="I81" i="2"/>
  <c r="I68" i="2"/>
  <c r="I72" i="2"/>
  <c r="I76" i="2"/>
  <c r="I84" i="2"/>
  <c r="F57" i="2"/>
  <c r="M29" i="3"/>
  <c r="M79" i="4"/>
  <c r="C81" i="4"/>
  <c r="D81" i="4"/>
  <c r="E81" i="4"/>
  <c r="F81" i="4"/>
  <c r="G81" i="4"/>
  <c r="H81" i="4"/>
  <c r="I81" i="4"/>
  <c r="B81" i="4"/>
  <c r="C35" i="3" l="1"/>
  <c r="C41" i="3"/>
  <c r="C37" i="3"/>
  <c r="C39" i="3"/>
  <c r="C36" i="3"/>
  <c r="C42" i="3"/>
  <c r="C40" i="3"/>
  <c r="C43" i="3"/>
  <c r="C45" i="3"/>
  <c r="C38" i="3"/>
  <c r="K68" i="2"/>
  <c r="K72" i="2"/>
  <c r="K80" i="2"/>
  <c r="K84" i="2"/>
  <c r="K76" i="2"/>
  <c r="K66" i="2"/>
  <c r="K82" i="2"/>
  <c r="K74" i="2"/>
  <c r="K85" i="2"/>
  <c r="K70" i="2"/>
  <c r="K78" i="2"/>
  <c r="K69" i="2"/>
  <c r="K73" i="2"/>
  <c r="K77" i="2"/>
  <c r="K81" i="2"/>
  <c r="K83" i="2"/>
  <c r="K79" i="2"/>
  <c r="K71" i="2"/>
  <c r="K75" i="2"/>
  <c r="K67" i="2"/>
  <c r="G29" i="2"/>
  <c r="J29" i="2"/>
  <c r="G86" i="2"/>
  <c r="I86" i="2"/>
  <c r="E57" i="2"/>
  <c r="C57" i="2"/>
  <c r="J118" i="2"/>
  <c r="B86" i="2"/>
  <c r="G32" i="2" l="1"/>
  <c r="C32" i="2"/>
  <c r="E32" i="2"/>
  <c r="J32" i="2"/>
  <c r="I32" i="2"/>
  <c r="D32" i="2"/>
  <c r="F32" i="2"/>
  <c r="B32" i="2"/>
  <c r="H32" i="2"/>
  <c r="J53" i="17"/>
  <c r="J50" i="17"/>
  <c r="J51" i="17"/>
  <c r="J52" i="17"/>
  <c r="J49" i="17"/>
  <c r="J46" i="17"/>
  <c r="J48" i="17"/>
  <c r="J44" i="17"/>
  <c r="J45" i="17"/>
  <c r="J43" i="17"/>
  <c r="J47" i="17"/>
  <c r="J41" i="17"/>
  <c r="J39" i="17"/>
  <c r="J35" i="17"/>
  <c r="J36" i="17"/>
  <c r="J40" i="17"/>
  <c r="J38" i="17"/>
  <c r="J37" i="17"/>
  <c r="J42" i="17"/>
  <c r="C46" i="3"/>
  <c r="L118" i="2"/>
  <c r="K113" i="2"/>
  <c r="K116" i="2"/>
  <c r="K105" i="2"/>
  <c r="K110" i="2"/>
  <c r="K99" i="2"/>
  <c r="K106" i="2"/>
  <c r="K97" i="2"/>
  <c r="K102" i="2"/>
  <c r="K115" i="2"/>
  <c r="K111" i="2"/>
  <c r="K101" i="2"/>
  <c r="K103" i="2"/>
  <c r="K118" i="2"/>
  <c r="K108" i="2"/>
  <c r="K96" i="2"/>
  <c r="K114" i="2"/>
  <c r="K98" i="2"/>
  <c r="K104" i="2"/>
  <c r="K117" i="2"/>
  <c r="K107" i="2"/>
  <c r="K112" i="2"/>
  <c r="K109" i="2"/>
  <c r="K100" i="2"/>
  <c r="C66" i="2"/>
  <c r="C70" i="2"/>
  <c r="C74" i="2"/>
  <c r="C78" i="2"/>
  <c r="C82" i="2"/>
  <c r="C69" i="2"/>
  <c r="C73" i="2"/>
  <c r="C77" i="2"/>
  <c r="C81" i="2"/>
  <c r="C85" i="2"/>
  <c r="C68" i="2"/>
  <c r="C72" i="2"/>
  <c r="C76" i="2"/>
  <c r="C80" i="2"/>
  <c r="C84" i="2"/>
  <c r="C67" i="2"/>
  <c r="C71" i="2"/>
  <c r="C75" i="2"/>
  <c r="C79" i="2"/>
  <c r="C83" i="2"/>
  <c r="E66" i="2"/>
  <c r="E70" i="2"/>
  <c r="E74" i="2"/>
  <c r="E78" i="2"/>
  <c r="E82" i="2"/>
  <c r="E83" i="2"/>
  <c r="E69" i="2"/>
  <c r="E73" i="2"/>
  <c r="E77" i="2"/>
  <c r="E81" i="2"/>
  <c r="E85" i="2"/>
  <c r="E80" i="2"/>
  <c r="E68" i="2"/>
  <c r="E72" i="2"/>
  <c r="E76" i="2"/>
  <c r="E84" i="2"/>
  <c r="E79" i="2"/>
  <c r="E67" i="2"/>
  <c r="E71" i="2"/>
  <c r="E75" i="2"/>
  <c r="K86" i="2"/>
  <c r="G57" i="2"/>
  <c r="J55" i="17" l="1"/>
  <c r="M105" i="2"/>
  <c r="M99" i="2"/>
  <c r="M111" i="2"/>
  <c r="M102" i="2"/>
  <c r="M112" i="2"/>
  <c r="M98" i="2"/>
  <c r="M106" i="2"/>
  <c r="M113" i="2"/>
  <c r="M97" i="2"/>
  <c r="M110" i="2"/>
  <c r="M101" i="2"/>
  <c r="M109" i="2"/>
  <c r="M115" i="2"/>
  <c r="M116" i="2"/>
  <c r="M100" i="2"/>
  <c r="M114" i="2"/>
  <c r="M103" i="2"/>
  <c r="M107" i="2"/>
  <c r="M96" i="2"/>
  <c r="M118" i="2"/>
  <c r="M104" i="2"/>
  <c r="M117" i="2"/>
  <c r="M108" i="2"/>
  <c r="L119" i="2"/>
  <c r="E86" i="2"/>
  <c r="C86" i="2"/>
  <c r="M80" i="4"/>
  <c r="D59" i="4"/>
</calcChain>
</file>

<file path=xl/sharedStrings.xml><?xml version="1.0" encoding="utf-8"?>
<sst xmlns="http://schemas.openxmlformats.org/spreadsheetml/2006/main" count="1239" uniqueCount="597">
  <si>
    <t>Ministerios</t>
  </si>
  <si>
    <t>Gastos</t>
  </si>
  <si>
    <t>Informáticos</t>
  </si>
  <si>
    <t>Telecomunicaciones</t>
  </si>
  <si>
    <t>Total</t>
  </si>
  <si>
    <t>Miles €</t>
  </si>
  <si>
    <t>%V.</t>
  </si>
  <si>
    <t>Interior</t>
  </si>
  <si>
    <t>Defensa</t>
  </si>
  <si>
    <t>Justicia</t>
  </si>
  <si>
    <t>Gastos TIC</t>
  </si>
  <si>
    <t>Presupuesto Total</t>
  </si>
  <si>
    <t>(Capítulo 1+2+6)</t>
  </si>
  <si>
    <t>Gastos TIC/</t>
  </si>
  <si>
    <t>Presupuesto</t>
  </si>
  <si>
    <t>Gastos TIC · Formas de Contratación</t>
  </si>
  <si>
    <t>Tipo de contratación</t>
  </si>
  <si>
    <t>Informáticos*</t>
  </si>
  <si>
    <t>Procedimiento Negociado</t>
  </si>
  <si>
    <t>Contrato Menor</t>
  </si>
  <si>
    <t>Procedimiento Restringido</t>
  </si>
  <si>
    <t>Otros</t>
  </si>
  <si>
    <t>Gastos Informáticos</t>
  </si>
  <si>
    <t>Hardware</t>
  </si>
  <si>
    <t>Software</t>
  </si>
  <si>
    <t>Servicios</t>
  </si>
  <si>
    <t>Personal</t>
  </si>
  <si>
    <t>Gastos Informáticos · Suministradores</t>
  </si>
  <si>
    <t>Suministradores</t>
  </si>
  <si>
    <t>IBM, S.A.</t>
  </si>
  <si>
    <t>INDRA (GRUPO)</t>
  </si>
  <si>
    <t>ORACLE IBERICA, S.A.</t>
  </si>
  <si>
    <t>SOFTWARE AG ESPAÑA S.A.</t>
  </si>
  <si>
    <t>FUJITSU (GRUPO)</t>
  </si>
  <si>
    <t>ISDEFE S.A.</t>
  </si>
  <si>
    <t>OTROS</t>
  </si>
  <si>
    <t>informáticos</t>
  </si>
  <si>
    <t>Gastos informáticos · Forma de contratación</t>
  </si>
  <si>
    <t>Forma de contratación</t>
  </si>
  <si>
    <t>Sistemas</t>
  </si>
  <si>
    <t>Multiusuario</t>
  </si>
  <si>
    <t>Ordenadores</t>
  </si>
  <si>
    <t>Personales</t>
  </si>
  <si>
    <t>Dispositivos</t>
  </si>
  <si>
    <t>%V.: Porcentaje vertical</t>
  </si>
  <si>
    <t>Inversiones en sistemas multiusuario</t>
  </si>
  <si>
    <t>Miles de Euros</t>
  </si>
  <si>
    <t>Mainframes</t>
  </si>
  <si>
    <t>Servidores</t>
  </si>
  <si>
    <t>Inversiones en ordenadores personales</t>
  </si>
  <si>
    <t>Equipos de</t>
  </si>
  <si>
    <t>Sobremesa</t>
  </si>
  <si>
    <t>Equipos Portátiles</t>
  </si>
  <si>
    <t>Terminales Móviles</t>
  </si>
  <si>
    <t>Inversiones en otros dispositivos</t>
  </si>
  <si>
    <t>Sistemas de</t>
  </si>
  <si>
    <t>Almacenamiento</t>
  </si>
  <si>
    <t>Impresión y</t>
  </si>
  <si>
    <t>Digitalización</t>
  </si>
  <si>
    <t>Comunicaciones</t>
  </si>
  <si>
    <t>y Red</t>
  </si>
  <si>
    <t>Hardware de</t>
  </si>
  <si>
    <t>Seguridad</t>
  </si>
  <si>
    <t>Otros Periféricos</t>
  </si>
  <si>
    <t>Inversiones en equipo físico · Suministradores</t>
  </si>
  <si>
    <t>Suministrador</t>
  </si>
  <si>
    <t>Inversiones en sistemas multiusuario · Suministradores</t>
  </si>
  <si>
    <r>
      <t xml:space="preserve">       </t>
    </r>
    <r>
      <rPr>
        <b/>
        <sz val="11"/>
        <color rgb="FF595959"/>
        <rFont val="Calibri"/>
        <family val="2"/>
        <scheme val="minor"/>
      </rPr>
      <t>Miles de Euros</t>
    </r>
  </si>
  <si>
    <t>DELL COMPUTER, S.A.</t>
  </si>
  <si>
    <t>BT ESPAÑA</t>
  </si>
  <si>
    <t>Inversiones en ordenadores personales · Suministradores</t>
  </si>
  <si>
    <t>APD-ALGORITMOS, PROCESOS Y DISEÑOS, S.A.</t>
  </si>
  <si>
    <t>BECHTLE</t>
  </si>
  <si>
    <t>Inversiones en otros dispositivos · Suministradores</t>
  </si>
  <si>
    <t>Comunicaciones y</t>
  </si>
  <si>
    <t>Red</t>
  </si>
  <si>
    <t>TELEFONICA (GRUPO)</t>
  </si>
  <si>
    <t>Gastos en hardware · Forma de contratación</t>
  </si>
  <si>
    <t>Gastos en software</t>
  </si>
  <si>
    <t>Gastos en servicios informáticos</t>
  </si>
  <si>
    <t>Consultoría</t>
  </si>
  <si>
    <t>Soporte</t>
  </si>
  <si>
    <t>Formación TIC</t>
  </si>
  <si>
    <t>Outsourcing</t>
  </si>
  <si>
    <t>Otros Servicios</t>
  </si>
  <si>
    <t>Mantenimiento</t>
  </si>
  <si>
    <t>ALTEN GRUPO</t>
  </si>
  <si>
    <t>Aplicaciones</t>
  </si>
  <si>
    <t>Gastos en servicios de telecomunicaciones</t>
  </si>
  <si>
    <r>
      <t xml:space="preserve">                                     </t>
    </r>
    <r>
      <rPr>
        <b/>
        <sz val="11"/>
        <color rgb="FF595959"/>
        <rFont val="Calibri"/>
        <family val="2"/>
        <scheme val="minor"/>
      </rPr>
      <t>Miles de Euros</t>
    </r>
  </si>
  <si>
    <t>Telefonía Fija</t>
  </si>
  <si>
    <t>Telefonía Móvil</t>
  </si>
  <si>
    <t>Transmisión de</t>
  </si>
  <si>
    <t>Datos</t>
  </si>
  <si>
    <t>Otros Servicios de</t>
  </si>
  <si>
    <t>Operadores</t>
  </si>
  <si>
    <t>Miles de euros</t>
  </si>
  <si>
    <t>VODAFONE</t>
  </si>
  <si>
    <r>
      <t xml:space="preserve">                                                         </t>
    </r>
    <r>
      <rPr>
        <b/>
        <sz val="11"/>
        <color rgb="FF595959"/>
        <rFont val="Calibri"/>
        <family val="2"/>
        <scheme val="minor"/>
      </rPr>
      <t>Miles de Euros</t>
    </r>
  </si>
  <si>
    <t>%</t>
  </si>
  <si>
    <t>Personal TIC · Efectivos · Distribución según su situación contractual</t>
  </si>
  <si>
    <t>Funcionarios</t>
  </si>
  <si>
    <t>Laborales</t>
  </si>
  <si>
    <t>Efectivos</t>
  </si>
  <si>
    <t>%H.</t>
  </si>
  <si>
    <t>Personal TIC Funcionario · Distribución por grupos</t>
  </si>
  <si>
    <t>A1</t>
  </si>
  <si>
    <t>A2</t>
  </si>
  <si>
    <t>C1</t>
  </si>
  <si>
    <t>C2</t>
  </si>
  <si>
    <t>total</t>
  </si>
  <si>
    <t>Personal TIC / Personal total</t>
  </si>
  <si>
    <t>Personal TIC</t>
  </si>
  <si>
    <t>Personal Total</t>
  </si>
  <si>
    <t>Personal TIC /</t>
  </si>
  <si>
    <t xml:space="preserve">%V.: Porcentaje Vertical                                                                                                                                                                                             %H.: Porcentaje Horizontal  </t>
  </si>
  <si>
    <t>3. GASTOS TIC</t>
  </si>
  <si>
    <t>3.1 Gastos Informáticos</t>
  </si>
  <si>
    <t>3.1.1. Inversiones en equipo físico</t>
  </si>
  <si>
    <t>3.1.2. Gastos en software</t>
  </si>
  <si>
    <t>3.1.3. Gastos en servicios informáticos</t>
  </si>
  <si>
    <t>3.2. Gastos en Telecomunicaciones</t>
  </si>
  <si>
    <t>Gastos TIC/Presupuesto total (1+2+6)</t>
  </si>
  <si>
    <t>(1) El apartado “Otros”, incluye gastos en consumibles y otros gastos diversos.</t>
  </si>
  <si>
    <t xml:space="preserve"> (1) El apartado “Otro Software”, incluye un determinado número de paquetes de software, diferente de herramientas web y formación e-learning.</t>
  </si>
  <si>
    <t>rmat="True" Instance_by_user="False" Username="" Logon_User_Instance="False" Refresh_DB="True" Use_Report_Saved_Data="False" Use_specific_instance="False" specific_instance_cuid="" specific_instance_description="" Need_format="False" Custom_view_name="[REI</t>
  </si>
  <si>
    <t>- Gastos Informáticos - Inversiones (AGE)" CurrentReportDrillActive="False" ReportPath="/Informes REINA-IRIA-CAE/Para publicar/01 - Gastos" HasPrompt="0" HasQueryContext="False" bHasPromptToBind="False"&gt;&lt;Container ContainerCUID="FgMa.E8E1gUA3xAAAEBJ4EUAAFB</t>
  </si>
  <si>
    <t>_by_user="False" Username="" Logon_User_Instance="False" Refresh_DB="True" Use_Report_Saved_Data="False" Use_specific_instance="False" specific_instance_cuid="" specific_instance_description="" Need_format="False" Custom_view_name="[REINA03] - Gastos Infor</t>
  </si>
  <si>
    <t xml:space="preserve"> (*) Hasta 2008 se incluían gastos de  inversión</t>
  </si>
  <si>
    <t>TEKNOSERVICE S.L.</t>
  </si>
  <si>
    <t>Sistemas Operativos</t>
  </si>
  <si>
    <t>Utilidades del Sistema</t>
  </si>
  <si>
    <t>Sistemas de Gestión de la Información</t>
  </si>
  <si>
    <t>Herramientas de desarrollo</t>
  </si>
  <si>
    <t>Herramientas WEB</t>
  </si>
  <si>
    <t>Aplicaciones Horizontales</t>
  </si>
  <si>
    <t>Aplicaciones Verticales</t>
  </si>
  <si>
    <t xml:space="preserve"> Software de seguridad</t>
  </si>
  <si>
    <t>Otro Software</t>
  </si>
  <si>
    <t>Desarrollo de</t>
  </si>
  <si>
    <t>saving="False" Keep_user_format="True" Instance_by_user="False" Username="" Logon_User_Instance="False" Refresh_DB="True" Use_Report_Saved_Data="False" Use_specific_instance="False" specific_instance_cuid="" specific_instance_description="" Need_format="Fa</t>
  </si>
  <si>
    <t>" CurrentReportDrillActive="False" ReportPath="/Informes REINA-IRIA-CAE/Para publicar/01 - Gastos" HasPrompt="0" HasQueryContext="False" bHasPromptToBind="False"&gt;&lt;Container ContainerCUID="FgMa.E8E1gUA3xAAAEBJ4EUAAFBWvnw_" ContainerKind="1"/&gt;&lt;Data_providers</t>
  </si>
  <si>
    <t>&lt;CrystalAddin Version="5" ConsolidateParameter="True" EnableRefreshOrder="False" Global_opt_FieldDisplay="0" WebServiceURL="" CMSName=""&gt;&lt;AddinModuleData ID="WEBI"&gt;&lt;Webi_documents&gt;&lt;Webi_document Connection_id="2" CUID="FpwMElLbRAQA3A0AAEB5f0QCAFBWvnx5" Doc</t>
  </si>
  <si>
    <t>ument_name="[REINA02] - Gastos Informáticos (AGE)" CurrentReportDrillActive="False" ReportPath="/Informes REINA-IRIA-CAE/Para publicar/01 - Gastos" HasPrompt="0" HasQueryContext="False" bHasPromptToBind="False"&gt;&lt;Container ContainerCUID="FgMa.E8E1gUA3xAAAEB</t>
  </si>
  <si>
    <t>J4EUAAFBWvnw_" ContainerKind="1"/&gt;&lt;Data_providers/&gt;&lt;Original_data_providers/&gt;&lt;prompts/&gt;&lt;QueryContexts/&gt;&lt;WebiViews&gt;&lt;WebiView view_id="1" refresh_order="-1" part_UREF="UIREF:RID=5:BID=27" part_type="6" Conceal_data_when_saving="False" Keep_user_format="True"</t>
  </si>
  <si>
    <t xml:space="preserve"> Instance_by_user="False" Username="" Logon_User_Instance="False" Refresh_DB="True" Use_Report_Saved_Data="False" Use_specific_instance="False" specific_instance_cuid="" specific_instance_description="" Need_format="False" Custom_view_name="[REINA02] - Gas</t>
  </si>
  <si>
    <t>tos Informáticos (AGE) sección de documento (1)" Last_refresh_status="1" Last_refresh_description="" Last_refresh_time="2016-6-6T14:0:34" Last_refresh_time_taken="1394"&gt;&lt;Regions&gt;&lt;Region name="IndependentCell" DataRowCount="1" DataColCount="1"&gt;&lt;LayoutManage</t>
  </si>
  <si>
    <t>r LinkRows="False" LinkCols="False" Version="1.0" RegionName="IndependentCell"&gt;&lt;CustomRows Axis="Row"/&gt;&lt;CustomColumns Axis="Column"/&gt;&lt;/LayoutManager&gt;&lt;/Region&gt;&lt;/Regions&gt;&lt;/WebiView&gt;&lt;/WebiViews&gt;&lt;PromptBindings/&gt;&lt;DataSourceParameterValues/&gt;&lt;/Webi_document&gt;&lt;Web</t>
  </si>
  <si>
    <t>i_document Connection_id="3" CUID="FpwMElLbRAQA3A0AAEB5f0QCAFBWvnx5" Document_name="[REINA02] - Gastos Informáticos (AGE)" CurrentReportDrillActive="False" ReportPath="/Informes REINA-IRIA-CAE/Para publicar/01 - Gastos" HasPrompt="0" HasQueryContext="False</t>
  </si>
  <si>
    <t>" bHasPromptToBind="False"&gt;&lt;Container ContainerCUID="FgMa.E8E1gUA3xAAAEBJ4EUAAFBWvnw_" ContainerKind="1"/&gt;&lt;Data_providers/&gt;&lt;Original_data_providers/&gt;&lt;prompts/&gt;&lt;QueryContexts/&gt;&lt;WebiViews&gt;&lt;WebiView view_id="1" refresh_order="-1" part_UREF="UIREF:RID=5:BID=27</t>
  </si>
  <si>
    <t>" part_type="6" Conceal_data_when_saving="False" Keep_user_format="True" Instance_by_user="False" Username="" Logon_User_Instance="False" Refresh_DB="True" Use_Report_Saved_Data="False" Use_specific_instance="False" specific_instance_cuid="" specific_insta</t>
  </si>
  <si>
    <t>nce_description="" Need_format="False" Custom_view_name="[REINA02] - Gastos Informáticos (AGE) sección de documento (15)" Last_refresh_status="1" Last_refresh_description="" Last_refresh_time="2016-6-6T14:0:34" Last_refresh_time_taken="1394"&gt;&lt;Regions&gt;&lt;Regi</t>
  </si>
  <si>
    <t>on name="IndependentCell" DataRowCount="1" DataColCount="1"&gt;&lt;LayoutManager LinkRows="False" LinkCols="False" Version="1.0" RegionName="IndependentCell"&gt;&lt;CustomRows Axis="Row"/&gt;&lt;CustomColumns Axis="Column"/&gt;&lt;/LayoutManager&gt;&lt;/Region&gt;&lt;/Regions&gt;&lt;/WebiView&gt;&lt;/We</t>
  </si>
  <si>
    <t>biViews&gt;&lt;PromptBindings/&gt;&lt;DataSourceParameterValues/&gt;&lt;/Webi_document&gt;&lt;Webi_document Connection_id="5" CUID="Fr57EVA4Pg8A1BAAAEB500QAAFBWvnw_" Document_name="[REINA11] - Parque informático (AGE)" CurrentReportDrillActive="False" ReportPath="/Informes REINA-</t>
  </si>
  <si>
    <t>IRIA-CAE/Para publicar/02 - Recursos/Equipos" HasPrompt="0" HasQueryContext="False" bHasPromptToBind="False"&gt;&lt;Container ContainerCUID="FmCGmVPbGQkAG2oAAEAphEQDAFBWvnx5" ContainerKind="1"/&gt;&lt;Data_providers/&gt;&lt;Original_data_providers/&gt;&lt;prompts/&gt;&lt;QueryContexts/</t>
  </si>
  <si>
    <t>&gt;&lt;WebiViews&gt;&lt;WebiView view_id="1" refresh_order="-1" part_UREF="UIREF:RID=4:BID=13" part_type="3" Conceal_data_when_saving="False" Keep_user_format="True" Instance_by_user="False" Username="" Logon_User_Instance="False" Refresh_DB="True" Use_Report_Saved_D</t>
  </si>
  <si>
    <t>ata="False" Use_specific_instance="False" specific_instance_cuid="" specific_instance_description="" Need_format="False" Custom_view_name="[REINA11] - Parque informático (AGE) sección de documento (2)" Last_refresh_status="1" Last_refresh_description="" La</t>
  </si>
  <si>
    <t>st_refresh_time="2017-6-13T10:0:17" Last_refresh_time_taken="9688"&gt;&lt;Regions&gt;&lt;Region name="Space" DataRowCount="1" DataColCount="1"&gt;&lt;LayoutManager LinkRows="False" LinkCols="False" Version="1.0" RegionName="Space"&gt;&lt;CustomRows Axis="Row"/&gt;&lt;CustomColumns Axis</t>
  </si>
  <si>
    <t>="Column"/&gt;&lt;/LayoutManager&gt;&lt;/Region&gt;&lt;Region name="HHeading" DataRowCount="1" DataColCount="4"&gt;&lt;LayoutManager LinkRows="True" LinkCols="False" Version="1.0" RegionName="HHeading"&gt;&lt;CustomRows Axis="Row"/&gt;&lt;CustomColumns Axis="Column"/&gt;&lt;/LayoutManager&gt;&lt;/Region</t>
  </si>
  <si>
    <t>&gt;&lt;Region name="VHeading" DataRowCount="14" DataColCount="1"&gt;&lt;LayoutManager LinkRows="False" LinkCols="True" Version="1.0" RegionName="VHeading"&gt;&lt;CustomRows Axis="Row"/&gt;&lt;CustomColumns Axis="Column"/&gt;&lt;/LayoutManager&gt;&lt;/Region&gt;&lt;Region name="DataGrid" DataRowCo</t>
  </si>
  <si>
    <t>unt="14" DataColCount="4"&gt;&lt;LayoutManager LinkRows="True" LinkCols="True" Version="1.0" RegionName="DataGrid"&gt;&lt;CustomRows Axis="Row"/&gt;&lt;CustomColumns Axis="Column"/&gt;&lt;/LayoutManager&gt;&lt;/Region&gt;&lt;/Regions&gt;&lt;/WebiView&gt;&lt;/WebiViews&gt;&lt;PromptBindings/&gt;&lt;DataSourceParamet</t>
  </si>
  <si>
    <t>ta_when_saving="False" Keep_user_format="True" Instance_by_user="False" Username="" Logon_User_Instance="False" Refresh_DB="True" Use_Report_Saved_Data="False" Use_specific_instance="False" specific_instance_cuid="" specific_instance_description="" Need_fo</t>
  </si>
  <si>
    <t>_type="3" Conceal_data_when_saving="False" Keep_user_format="True" Instance_by_user="False" Username="" Logon_User_Instance="False" Refresh_DB="True" Use_Report_Saved_Data="False" Use_specific_instance="False" specific_instance_cuid="" specific_instance_de</t>
  </si>
  <si>
    <t>"&gt;&lt;Regions&gt;&lt;Region name="Space" DataRowCount="1" DataColCount="1"&gt;&lt;LayoutManager LinkRows="False" LinkCols="False" Version="1.0" RegionName="Space"&gt;&lt;CustomRows Axis="Row"/&gt;&lt;CustomColumns Axis="Column"/&gt;&lt;/LayoutManager&gt;&lt;/Region&gt;&lt;Region name="HHeading" DataR</t>
  </si>
  <si>
    <t>Region name="HHeading" DataRowCount="2" DataColCount="8"&gt;&lt;LayoutManager LinkRows="True" LinkCols="False" Version="1.0" RegionName="HHeading"&gt;&lt;CustomRows Axis="Row"/&gt;&lt;CustomColumns Axis="Column"/&gt;&lt;/LayoutManager&gt;&lt;/Region&gt;&lt;Region name="VHeading" DataRowCount</t>
  </si>
  <si>
    <t>="14" DataColCount="1"&gt;&lt;LayoutManager LinkRows="False" LinkCols="True" Version="1.0" RegionName="VHeading"&gt;&lt;CustomRows Axis="Row"/&gt;&lt;CustomColumns Axis="Column"/&gt;&lt;/LayoutManager&gt;&lt;/Region&gt;&lt;Region name="DataGrid" DataRowCount="14" DataColCount="8"&gt;&lt;LayoutMana</t>
  </si>
  <si>
    <t>ger LinkRows="True" LinkCols="True"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</t>
  </si>
  <si>
    <t>type="3" Conceal_data_when_saving="False" Keep_user_format="True" Instance_by_user="False" Username="" Logon_User_Instance="False" Refresh_DB="True" Use_Report_Saved_Data="False" Use_specific_instance="False" specific_instance_cuid="" specific_instance_des</t>
  </si>
  <si>
    <t>.0" RegionName="HHeading"&gt;&lt;CustomRows Axis="Row"/&gt;&lt;CustomColumns Axis="Column"/&gt;&lt;/LayoutManager&gt;&lt;/Region&gt;&lt;Region name="VHeading" DataRowCount="14" DataColCount="1"&gt;&lt;LayoutManager LinkRows="False" LinkCols="True" Version="1.0" RegionName="VHeading"&gt;&lt;CustomR</t>
  </si>
  <si>
    <r>
      <t>(1)</t>
    </r>
    <r>
      <rPr>
        <b/>
        <sz val="7"/>
        <color rgb="FF3F8162"/>
        <rFont val="Times New Roman"/>
        <family val="1"/>
      </rPr>
      <t xml:space="preserve">     </t>
    </r>
    <r>
      <rPr>
        <b/>
        <sz val="9"/>
        <color rgb="FF3F8162"/>
        <rFont val="Calibri"/>
        <family val="2"/>
        <scheme val="minor"/>
      </rPr>
      <t xml:space="preserve"> Se excluye el personal NO dedicado a la red de propósito general</t>
    </r>
  </si>
  <si>
    <t>erValues/&gt;&lt;/Webi_document&gt;&lt;Webi_document Connection_id="7" CUID="FrPFSFDCKw0AxxAAAEDppUUAAFBWvnw_" Document_name="[REINA13] - Marcas Base instalada (AGE)" CurrentReportDrillActive="False" ReportPath="/Informes REINA-IRIA-CAE/Para publicar/02 - Recursos/Equ</t>
  </si>
  <si>
    <t>ipos" HasPrompt="0" HasQueryContext="False" bHasPromptToBind="False"&gt;&lt;Container ContainerCUID="FmCGmVPbGQkAG2oAAEAphEQDAFBWvnx5" ContainerKind="1"/&gt;&lt;Data_providers/&gt;&lt;Original_data_providers/&gt;&lt;prompts/&gt;&lt;QueryContexts/&gt;&lt;WebiViews&gt;&lt;WebiView view_id="1" refres</t>
  </si>
  <si>
    <t>h_order="-1" part_UREF="UIREF:RID=4:BID=26" part_type="1" Conceal_data_when_saving="False" Keep_user_format="True" Instance_by_user="False" Username="" Logon_User_Instance="False" Refresh_DB="True" Use_Report_Saved_Data="False" Use_specific_instance="False</t>
  </si>
  <si>
    <t>" specific_instance_cuid="" specific_instance_description="" Need_format="False" Custom_view_name="[REINA13] - Marcas Base instalada (AGE) sección de documento (8)" Last_refresh_status="1" Last_refresh_description="" Last_refresh_time="2015-10-23T12:56:22"</t>
  </si>
  <si>
    <t xml:space="preserve"> Last_refresh_time_taken="4768"&gt;&lt;Regions&gt;&lt;Region name="HHeading" DataRowCount="1" DataColCount="3"&gt;&lt;LayoutManager LinkRows="False" LinkCols="False" Version="1.0" RegionName="HHeading"&gt;&lt;CustomRows Axis="Row"/&gt;&lt;CustomColumns Axis="Column"/&gt;&lt;/LayoutManager&gt;&lt;/</t>
  </si>
  <si>
    <t>Region&gt;&lt;Region name="DataGrid" DataRowCount="72" DataColCount="3"&gt;&lt;LayoutManager LinkRows="False" LinkCols="True" Version="1.0" RegionName="DataGrid"&gt;&lt;CustomRows Axis="Row"/&gt;&lt;CustomColumns Axis="Column"/&gt;&lt;/LayoutManager&gt;&lt;/Region&gt;&lt;/Regions&gt;&lt;/WebiView&gt;&lt;/Webi</t>
  </si>
  <si>
    <t>Views&gt;&lt;PromptBindings/&gt;&lt;DataSourceParameterValues/&gt;&lt;/Webi_document&gt;&lt;Webi_document Connection_id="9" CUID="FrPFSFDCKw0AxxAAAEDppUUAAFBWvnw_" Document_name="[REINA13] - Marcas Base instalada (AGE)" CurrentReportDrillActive="False" ReportPath="/Informes REINA</t>
  </si>
  <si>
    <t>-IRIA-CAE/Para publicar/02 - Recursos/Equipos" HasPrompt="0" HasQueryContext="False" bHasPromptToBind="False"&gt;&lt;Container ContainerCUID="FmCGmVPbGQkAG2oAAEAphEQDAFBWvnx5" ContainerKind="1"/&gt;&lt;Data_providers/&gt;&lt;Original_data_providers/&gt;&lt;prompts/&gt;&lt;QueryContexts</t>
  </si>
  <si>
    <t>/&gt;&lt;WebiViews&gt;&lt;WebiView view_id="1" refresh_order="-1" part_UREF="UIREF:RID=5:BID=26" part_type="1" Conceal_data_when_saving="False" Keep_user_format="True" Instance_by_user="False" Username="" Logon_User_Instance="False" Refresh_DB="True" Use_Report_Saved_</t>
  </si>
  <si>
    <t>Data="False" Use_specific_instance="False" specific_instance_cuid="" specific_instance_description="" Need_format="False" Custom_view_name="[REINA13] - Marcas Base instalada (AGE) sección de documento (11)" Last_refresh_status="1" Last_refresh_description=</t>
  </si>
  <si>
    <t>"" Last_refresh_time="2015-10-23T12:57:23" Last_refresh_time_taken="11415"&gt;&lt;Regions&gt;&lt;Region name="HHeading" DataRowCount="1" DataColCount="3"&gt;&lt;LayoutManager LinkRows="False" LinkCols="False" Version="1.0" RegionName="HHeading"&gt;&lt;CustomRows Axis="Row"/&gt;&lt;Cust</t>
  </si>
  <si>
    <t>omColumns Axis="Column"/&gt;&lt;/LayoutManager&gt;&lt;/Region&gt;&lt;Region name="DataGrid" DataRowCount="61" DataColCount="3"&gt;&lt;LayoutManager LinkRows="False" LinkCols="True" Version="1.0" RegionName="DataGrid"&gt;&lt;CustomRows Axis="Row"/&gt;&lt;CustomColumns Axis="Column"/&gt;&lt;/LayoutM</t>
  </si>
  <si>
    <t>anager&gt;&lt;/Region&gt;&lt;/Regions&gt;&lt;/WebiView&gt;&lt;/WebiViews&gt;&lt;PromptBindings/&gt;&lt;DataSourceParameterValues/&gt;&lt;/Webi_document&gt;&lt;Webi_document Connection_id="10" CUID="FrPFSFDCKw0AxxAAAEDppUUAAFBWvnw_" Document_name="[REINA13] - Marcas Base instalada (AGE)" CurrentReportDri</t>
  </si>
  <si>
    <t>llActive="False" ReportPath="/Informes REINA-IRIA-CAE/Para publicar/02 - Recursos/Equipos" HasPrompt="0" HasQueryContext="False" bHasPromptToBind="False"&gt;&lt;Container ContainerCUID="FmCGmVPbGQkAG2oAAEAphEQDAFBWvnx5" ContainerKind="1"/&gt;&lt;Data_providers/&gt;&lt;Origi</t>
  </si>
  <si>
    <t>nal_data_providers/&gt;&lt;prompts/&gt;&lt;QueryContexts/&gt;&lt;WebiViews&gt;&lt;WebiView view_id="1" refresh_order="-1" part_UREF="UIREF:RID=6:BID=26" part_type="1" Conceal_data_when_saving="False" Keep_user_format="True" Instance_by_user="False" Username="" Logon_User_Instance</t>
  </si>
  <si>
    <t>="False" Refresh_DB="True" Use_Report_Saved_Data="False" Use_specific_instance="False" specific_instance_cuid="" specific_instance_description="" Need_format="False" Custom_view_name="[REINA13] - Marcas Base instalada (AGE) sección de documento (13)" Last_</t>
  </si>
  <si>
    <t>refresh_status="1" Last_refresh_description="" Last_refresh_time="2015-10-23T12:58:7" Last_refresh_time_taken="6260"&gt;&lt;Regions&gt;&lt;Region name="HHeading" DataRowCount="1" DataColCount="3"&gt;&lt;LayoutManager LinkRows="False" LinkCols="False" Version="1.0" RegionNam</t>
  </si>
  <si>
    <t>e="HHeading"&gt;&lt;CustomRows Axis="Row"/&gt;&lt;CustomColumns Axis="Column"/&gt;&lt;/LayoutManager&gt;&lt;/Region&gt;&lt;Region name="DataGrid" DataRowCount="42" DataColCount="3"&gt;&lt;LayoutManager LinkRows="False" LinkCols="True" Version="1.0" RegionName="DataGrid"&gt;&lt;CustomRows Axis="Row</t>
  </si>
  <si>
    <t>"/&gt;&lt;CustomColumns Axis="Column"/&gt;&lt;/LayoutManager&gt;&lt;/Region&gt;&lt;/Regions&gt;&lt;/WebiView&gt;&lt;/WebiViews&gt;&lt;PromptBindings/&gt;&lt;DataSourceParameterValues/&gt;&lt;/Webi_document&gt;&lt;Webi_document Connection_id="12" CUID="FrPFSFDCKw0AxxAAAEDppUUAAFBWvnw_" Document_name="[REINA13] - Mar</t>
  </si>
  <si>
    <t xml:space="preserve">cas Base instalada (AGE)" CurrentReportDrillActive="False" ReportPath="/Informes REINA-IRIA-CAE/Para publicar/02 - Recursos/Equipos" HasPrompt="0" HasQueryContext="False" bHasPromptToBind="False"&gt;&lt;Container ContainerCUID="FmCGmVPbGQkAG2oAAEAphEQDAFBWvnx5" </t>
  </si>
  <si>
    <t>ContainerKind="1"/&gt;&lt;Data_providers/&gt;&lt;Original_data_providers/&gt;&lt;prompts/&gt;&lt;QueryContexts/&gt;&lt;WebiViews&gt;&lt;WebiView view_id="1" refresh_order="-1" part_UREF="UIREF:RID=6:BID=33" part_type="1" Conceal_data_when_saving="False" Keep_user_format="True" Instance_by_us</t>
  </si>
  <si>
    <t>er="False" Username="" Logon_User_Instance="False" Refresh_DB="True" Use_Report_Saved_Data="False" Use_specific_instance="False" specific_instance_cuid="" specific_instance_description="" Need_format="False" Custom_view_name="[REINA13] - Marcas Base instal</t>
  </si>
  <si>
    <t>ada (AGE) sección de documento (15)" Last_refresh_status="1" Last_refresh_description="" Last_refresh_time="2015-10-23T12:58:9" Last_refresh_time_taken="1830"&gt;&lt;Regions&gt;&lt;Region name="HHeading" DataRowCount="1" DataColCount="3"&gt;&lt;LayoutManager LinkRows="False</t>
  </si>
  <si>
    <t>" LinkCols="False" Version="1.0" RegionName="HHeading"&gt;&lt;CustomRows Axis="Row"/&gt;&lt;CustomColumns Axis="Column"/&gt;&lt;/LayoutManager&gt;&lt;/Region&gt;&lt;Region name="DataGrid" DataRowCount="9" DataColCount="3"&gt;&lt;LayoutManager LinkRows="False" LinkCols="True" Version="1.0" Re</t>
  </si>
  <si>
    <t>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Connection_id="14" CUID="FrPFSFDCKw0AxxAAAEDppUU</t>
  </si>
  <si>
    <t>AAFBWvnw_" Document_name="[REINA13] - Marcas Base instalada (AGE)" CurrentReportDrillActive="False" ReportPath="/Informes REINA-IRIA-CAE/Para publicar/02 - Recursos/Equipos" HasPrompt="0" HasQueryContext="False" bHasPromptToBind="False"&gt;&lt;Container Containe</t>
  </si>
  <si>
    <t>rCUID="FmCGmVPbGQkAG2oAAEAphEQDAFBWvnx5" ContainerKind="1"/&gt;&lt;Data_providers/&gt;&lt;Original_data_providers/&gt;&lt;prompts/&gt;&lt;QueryContexts/&gt;&lt;WebiViews&gt;&lt;WebiView view_id="1" refresh_order="-1" part_UREF="UIREF:RID=1:BID=26" part_type="1" Conceal_data_when_saving="Fals</t>
  </si>
  <si>
    <t>e" Keep_user_format="True" Instance_by_user="False" Username="" Logon_User_Instance="False" Refresh_DB="True" Use_Report_Saved_Data="False" Use_specific_instance="False" specific_instance_cuid="" specific_instance_description="" Need_format="False" Custom_</t>
  </si>
  <si>
    <t>view_name="[REINA13] - Marcas Base instalada (AGE) sección de documento (17)" Last_refresh_status="1" Last_refresh_description="" Last_refresh_time="2015-10-23T12:54:40" Last_refresh_time_taken="1445"&gt;&lt;Regions&gt;&lt;Region name="HHeading" DataRowCount="1" DataC</t>
  </si>
  <si>
    <t>olCount="3"&gt;&lt;LayoutManager LinkRows="False" LinkCols="False" Version="1.0" RegionName="HHeading"&gt;&lt;CustomRows Axis="Row"/&gt;&lt;CustomColumns Axis="Column"/&gt;&lt;/LayoutManager&gt;&lt;/Region&gt;&lt;Region name="DataGrid" DataRowCount="7" DataColCount="3"&gt;&lt;LayoutManager LinkRow</t>
  </si>
  <si>
    <t>s="False" LinkCols="True"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</t>
  </si>
  <si>
    <t xml:space="preserve">g="False" Keep_user_format="True" Instance_by_user="False" Username="" Logon_User_Instance="False" Refresh_DB="True" Use_Report_Saved_Data="False" Use_specific_instance="False" specific_instance_cuid="" specific_instance_description="" Need_format="False" </t>
  </si>
  <si>
    <t>tion_id="21" CUID="FvMLElLBmQkA3A0AAEBpb0QCAFBWvnx5" Document_name="[REINA01] - Gastos TIC (AGE)" CurrentReportDrillActive="False" ReportPath="/Informes REINA-IRIA-CAE/Para publicar/01 - Gastos" HasPrompt="0" HasQueryContext="False" bHasPromptToBind="False</t>
  </si>
  <si>
    <t>"&gt;&lt;Container ContainerCUID="FgMa.E8E1gUA3xAAAEBJ4EUAAFBWvnw_" ContainerKind="1"/&gt;&lt;Data_providers/&gt;&lt;Original_data_providers/&gt;&lt;prompts/&gt;&lt;QueryContexts/&gt;&lt;WebiViews&gt;&lt;WebiView view_id="1" refresh_order="-1" part_UREF="UIREF:RID=1:BID=9" part_type="1" Conceal_da</t>
  </si>
  <si>
    <t>rmat="False" Custom_view_name="[REINA01] - Gastos TIC (AGE) sección de documento (5)" Last_refresh_status="1" Last_refresh_description="" Last_refresh_time="2016-8-22T13:14:24" Last_refresh_time_taken="11700"&gt;&lt;Regions&gt;&lt;Region name="HHeading" DataRowCount="</t>
  </si>
  <si>
    <t>2" DataColCount="7"&gt;&lt;LayoutManager LinkRows="False" LinkCols="False" Version="1.0" RegionName="HHeading"&gt;&lt;CustomRows Axis="Row"/&gt;&lt;CustomColumns Axis="Column"/&gt;&lt;/LayoutManager&gt;&lt;/Region&gt;&lt;Region name="DataGrid" DataRowCount="14" DataColCount="7"&gt;&lt;LayoutManage</t>
  </si>
  <si>
    <t>r LinkRows="False" LinkCols="True"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</t>
  </si>
  <si>
    <t>nt Connection_id="24" CUID="Fqt9R1CPAwQAxxAAAECJRkYAAFBWvnw_" Document_name="[REINA04] - Gastos Informáticos - HW, SW y Servicios (AGE)" CurrentReportDrillActive="False" ReportPath="/Informes REINA-IRIA-CAE/Para publicar/01 - Gastos" HasPrompt="0" HasQuery</t>
  </si>
  <si>
    <t>Context="False" bHasPromptToBind="False"&gt;&lt;Container ContainerCUID="FgMa.E8E1gUA3xAAAEBJ4EUAAFBWvnw_" ContainerKind="1"/&gt;&lt;Data_providers/&gt;&lt;Original_data_providers/&gt;&lt;prompts/&gt;&lt;QueryContexts/&gt;&lt;WebiViews&gt;&lt;WebiView view_id="1" refresh_order="-1" part_UREF="UIRE</t>
  </si>
  <si>
    <t>F:RID=7:BID=8" part_type="3" Conceal_data_when_saving="False" Keep_user_format="True" Instance_by_user="False" Username="" Logon_User_Instance="False" Refresh_DB="True" Use_Report_Saved_Data="False" Use_specific_instance="False" specific_instance_cuid="" s</t>
  </si>
  <si>
    <t>pecific_instance_description="" Need_format="False" Custom_view_name="[REINA04] - Gastos Informáticos - HW, SW y Servicios (AGE) sección de documento (2)" Last_refresh_status="1" Last_refresh_description="" Last_refresh_time="2016-6-7T12:21:55" Last_refres</t>
  </si>
  <si>
    <t>h_time_taken="20717"&gt;&lt;Regions&gt;&lt;Region name="Space" DataRowCount="1" DataColCount="1"&gt;&lt;LayoutManager LinkRows="False" LinkCols="False" Version="1.0" RegionName="Space"&gt;&lt;CustomRows Axis="Row"/&gt;&lt;CustomColumns Axis="Column"/&gt;&lt;/LayoutManager&gt;&lt;/Region&gt;&lt;Region na</t>
  </si>
  <si>
    <t>me="HHeading" DataRowCount="1" DataColCount="11"&gt;&lt;LayoutManager LinkRows="True" LinkCols="False" Version="1.0" RegionName="HHeading"&gt;&lt;CustomRows Axis="Row"/&gt;&lt;CustomColumns Axis="Column"/&gt;&lt;/LayoutManager&gt;&lt;/Region&gt;&lt;Region name="VHeading" DataRowCount="14" Da</t>
  </si>
  <si>
    <t>taColCount="1"&gt;&lt;LayoutManager LinkRows="False" LinkCols="True" Version="1.0" RegionName="VHeading"&gt;&lt;CustomRows Axis="Row"/&gt;&lt;CustomColumns Axis="Column"/&gt;&lt;/LayoutManager&gt;&lt;/Region&gt;&lt;Region name="DataGrid" DataRowCount="14" DataColCount="11"&gt;&lt;LayoutManager Lin</t>
  </si>
  <si>
    <t>kRows="True" LinkCols="True"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</t>
  </si>
  <si>
    <t>nection_id="28" CUID="Fqt9R1CPAwQAxxAAAECJRkYAAFBWvnw_" Document_name="[REINA04] - Gastos Informáticos - HW, SW y Servicios (AGE)" CurrentReportDrillActive="False" ReportPath="/Informes REINA-IRIA-CAE/Para publicar/01 - Gastos" HasPrompt="0" HasQueryContex</t>
  </si>
  <si>
    <t>t="False" bHasPromptToBind="False"&gt;&lt;Container ContainerCUID="FgMa.E8E1gUA3xAAAEBJ4EUAAFBWvnw_" ContainerKind="1"/&gt;&lt;Data_providers/&gt;&lt;Original_data_providers/&gt;&lt;prompts/&gt;&lt;QueryContexts/&gt;&lt;WebiViews&gt;&lt;WebiView view_id="1" refresh_order="-1" part_UREF="UIREF:RID=</t>
  </si>
  <si>
    <t>1:BID=8" part_type="3" Conceal_data_when_saving="False" Keep_user_format="True" Instance_by_user="False" Username="" Logon_User_Instance="False" Refresh_DB="True" Use_Report_Saved_Data="False" Use_specific_instance="False" specific_instance_cuid="" specifi</t>
  </si>
  <si>
    <t>c_instance_description="" Need_format="False" Custom_view_name="[REINA04] - Gastos Informáticos - HW, SW y Servicios (AGE) sección de documento (4)" Last_refresh_status="1" Last_refresh_description="" Last_refresh_time="2016-6-7T13:33:9" Last_refresh_time_</t>
  </si>
  <si>
    <t>taken="14352"&gt;&lt;Regions&gt;&lt;Region name="Space" DataRowCount="1" DataColCount="1"&gt;&lt;LayoutManager LinkRows="False" LinkCols="False" Version="1.0" RegionName="Space"&gt;&lt;CustomRows Axis="Row"/&gt;&lt;CustomColumns Axis="Column"/&gt;&lt;/LayoutManager&gt;&lt;/Region&gt;&lt;Region name="HHe</t>
  </si>
  <si>
    <t>ading" DataRowCount="1" DataColCount="8"&gt;&lt;LayoutManager LinkRows="True" LinkCols="False" Version="1.0" RegionName="HHeading"&gt;&lt;CustomRows Axis="Row"/&gt;&lt;CustomColumns Axis="Column"/&gt;&lt;/LayoutManager&gt;&lt;/Region&gt;&lt;Region name="VHeading" DataRowCount="14" DataColCou</t>
  </si>
  <si>
    <t>nt="1"&gt;&lt;LayoutManager LinkRows="False" LinkCols="True" Version="1.0" RegionName="VHeading"&gt;&lt;CustomRows Axis="Row"/&gt;&lt;CustomColumns Axis="Column"/&gt;&lt;/LayoutManager&gt;&lt;/Region&gt;&lt;Region name="DataGrid" DataRowCount="14" DataColCount="8"&gt;&lt;LayoutManager LinkRows="Tr</t>
  </si>
  <si>
    <t>ue" LinkCols="True"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</t>
  </si>
  <si>
    <t>d="29" CUID="FpwMElLbRAQA3A0AAEB5f0QCAFBWvnx5" Document_name="[REINA02] - Gastos Informáticos (AGE)" CurrentReportDrillActive="False" ReportPath="/Informes REINA-IRIA-CAE/Para publicar/01 - Gastos" HasPrompt="0" HasQueryContext="False" bHasPromptToBind="Fa</t>
  </si>
  <si>
    <t>lse"&gt;&lt;Container ContainerCUID="FgMa.E8E1gUA3xAAAEBJ4EUAAFBWvnw_" ContainerKind="1"/&gt;&lt;Data_providers/&gt;&lt;Original_data_providers/&gt;&lt;prompts/&gt;&lt;QueryContexts/&gt;&lt;WebiViews&gt;&lt;WebiView view_id="1" refresh_order="-1" part_UREF="UIREF:RID=2:BID=8" part_type="3" Conceal</t>
  </si>
  <si>
    <t>_data_when_saving="False" Keep_user_format="False" Instance_by_user="False" Username="" Logon_User_Instance="False" Refresh_DB="True" Use_Report_Saved_Data="False" Use_specific_instance="False" specific_instance_cuid="" specific_instance_description="" Nee</t>
  </si>
  <si>
    <t>d_format="True" Custom_view_name="[REINA02] - Gastos Informáticos (AGE) sección de documento (8)" Last_refresh_status="4" Last_refresh_description="Se ha cancelado el procesamiento." Last_refresh_time="1899-12-30T0:0:0" Last_refresh_time_taken="-1"&gt;&lt;Region</t>
  </si>
  <si>
    <t>s&gt;&lt;Region name="Space" DataRowCount="2" DataColCount="1"&gt;&lt;LayoutManager LinkRows="False" LinkCols="False" Version="1.0" RegionName="Space"&gt;&lt;CustomRows Axis="Row"/&gt;&lt;CustomColumns Axis="Column"/&gt;&lt;/LayoutManager&gt;&lt;/Region&gt;&lt;Region name="HHeading" DataRowCount="</t>
  </si>
  <si>
    <t>2" DataColCount="8"&gt;&lt;LayoutManager LinkRows="True" LinkCols="False" Version="1.0" RegionName="HHeading"&gt;&lt;CustomRows Axis="Row"/&gt;&lt;CustomColumns Axis="Column"/&gt;&lt;/LayoutManager&gt;&lt;/Region&gt;&lt;Region name="VHeading" DataRowCount="298" DataColCount="1"&gt;&lt;LayoutManage</t>
  </si>
  <si>
    <t>r LinkRows="False" LinkCols="True" Version="1.0" RegionName="VHeading"&gt;&lt;CustomRows Axis="Row"/&gt;&lt;CustomColumns Axis="Column"/&gt;&lt;/LayoutManager&gt;&lt;/Region&gt;&lt;Region name="DataGrid" DataRowCount="298" DataColCount="8"&gt;&lt;LayoutManager LinkRows="True" LinkCols="True"</t>
  </si>
  <si>
    <t xml:space="preserve">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Connection_id="32" CUID="FpwMEl</t>
  </si>
  <si>
    <t>LbRAQA3A0AAEB5f0QCAFBWvnx5" Document_name="[REINA02] - Gastos Informáticos (AGE)" CurrentReportDrillActive="False" ReportPath="/Informes REINA-IRIA-CAE/Para publicar/01 - Gastos" HasPrompt="0" HasQueryContext="False" bHasPromptToBind="False"&gt;&lt;Container Con</t>
  </si>
  <si>
    <t>tainerCUID="FgMa.E8E1gUA3xAAAEBJ4EUAAFBWvnw_" ContainerKind="1"/&gt;&lt;Data_providers/&gt;&lt;Original_data_providers/&gt;&lt;prompts/&gt;&lt;QueryContexts/&gt;&lt;WebiViews&gt;&lt;WebiView view_id="1" refresh_order="-1" part_UREF="UIREF:RID=9:BID=8" part_type="3" Conceal_data_when_saving="</t>
  </si>
  <si>
    <t>False" Keep_user_format="True" Instance_by_user="False" Username="" Logon_User_Instance="False" Refresh_DB="True" Use_Report_Saved_Data="False" Use_specific_instance="False" specific_instance_cuid="" specific_instance_description="" Need_format="False" Cus</t>
  </si>
  <si>
    <t>tom_view_name="[REINA02] - Gastos Informáticos (AGE) sección de documento (10)" Last_refresh_status="1" Last_refresh_description="" Last_refresh_time="2016-6-6T18:6:35" Last_refresh_time_taken="5897"&gt;&lt;Regions&gt;&lt;Region name="Space" DataRowCount="1" DataColCo</t>
  </si>
  <si>
    <t>unt="1"&gt;&lt;LayoutManager LinkRows="False" LinkCols="False" Version="1.0" RegionName="Space"&gt;&lt;CustomRows Axis="Row"/&gt;&lt;CustomColumns Axis="Column"/&gt;&lt;/LayoutManager&gt;&lt;/Region&gt;&lt;Region name="HHeading" DataRowCount="1" DataColCount="4"&gt;&lt;LayoutManager LinkRows="True</t>
  </si>
  <si>
    <t>" LinkCols="False" Version="1.0" RegionName="HHeading"&gt;&lt;CustomRows Axis="Row"/&gt;&lt;CustomColumns Axis="Column"/&gt;&lt;/LayoutManager&gt;&lt;/Region&gt;&lt;Region name="VHeading" DataRowCount="7" DataColCount="1"&gt;&lt;LayoutManager LinkRows="False" LinkCols="True" Version="1.0" Re</t>
  </si>
  <si>
    <t>gionName="VHeading"&gt;&lt;CustomRows Axis="Row"/&gt;&lt;CustomColumns Axis="Column"/&gt;&lt;/LayoutManager&gt;&lt;/Region&gt;&lt;Region name="DataGrid" DataRowCount="7" DataColCount="4"&gt;&lt;LayoutManager LinkRows="True" LinkCols="True" Version="1.0" RegionName="DataGrid"&gt;&lt;CustomRows Axis</t>
  </si>
  <si>
    <t xml:space="preserve">="Row"/&gt;&lt;CustomColumns Axis="Column"/&gt;&lt;/LayoutManager&gt;&lt;/Region&gt;&lt;/Regions&gt;&lt;/WebiView&gt;&lt;/WebiViews&gt;&lt;PromptBindings/&gt;&lt;DataSourceParameterValues/&gt;&lt;/Webi_document&gt;&lt;Webi_document Connection_id="33" CUID="FhMRR1CthQEAxxAAAEC5dUUAAFBWvnw_" Document_name="[REINA03] </t>
  </si>
  <si>
    <t>Wvnw_" ContainerKind="1"/&gt;&lt;Data_providers/&gt;&lt;Original_data_providers/&gt;&lt;prompts/&gt;&lt;QueryContexts/&gt;&lt;WebiViews&gt;&lt;WebiView view_id="1" refresh_order="-1" part_UREF="UIREF:RID=2:BID=8" part_type="3" Conceal_data_when_saving="False" Keep_user_format="True" Instance</t>
  </si>
  <si>
    <t>máticos - Inversiones (AGE) sección de documento" Last_refresh_status="1" Last_refresh_description="" Last_refresh_time="2016-6-6T18:21:2" Last_refresh_time_taken="15506"&gt;&lt;Regions&gt;&lt;Region name="Space" DataRowCount="2" DataColCount="1"&gt;&lt;LayoutManager LinkRo</t>
  </si>
  <si>
    <t>ws="False" LinkCols="False" Version="1.0" RegionName="Space"&gt;&lt;CustomRows Axis="Row"/&gt;&lt;CustomColumns Axis="Column"/&gt;&lt;/LayoutManager&gt;&lt;/Region&gt;&lt;Region name="HHeading" DataRowCount="2" DataColCount="8"&gt;&lt;LayoutManager LinkRows="True" LinkCols="False" Version="1</t>
  </si>
  <si>
    <t>ows Axis="Row"/&gt;&lt;CustomColumns Axis="Column"/&gt;&lt;/LayoutManager&gt;&lt;/Region&gt;&lt;Region name="DataGrid" DataRowCount="14" DataColCount="8"&gt;&lt;LayoutManager LinkRows="True" LinkCols="True" Version="1.0" RegionName="DataGrid"&gt;&lt;CustomRows Axis="Row"/&gt;&lt;CustomColumns Axis</t>
  </si>
  <si>
    <t>="Column"/&gt;&lt;/LayoutManager&gt;&lt;/Region&gt;&lt;/Regions&gt;&lt;/WebiView&gt;&lt;/WebiViews&gt;&lt;PromptBindings/&gt;&lt;DataSourceParameterValues/&gt;&lt;/Webi_document&gt;&lt;Webi_document Connection_id="34" CUID="FpwMElLbRAQA3A0AAEB5f0QCAFBWvnx5" Document_name="[REINA02] - Gastos Informáticos (AGE)</t>
  </si>
  <si>
    <t>/&gt;&lt;Original_data_providers/&gt;&lt;prompts/&gt;&lt;QueryContexts/&gt;&lt;WebiViews&gt;&lt;WebiView view_id="1" refresh_order="-1" part_UREF="UIREF:RID=7:BID=8" part_type="3" Conceal_data_when_saving="False" Keep_user_format="True" Instance_by_user="False" Username="" Logon_User_I</t>
  </si>
  <si>
    <t>nstance="False" Refresh_DB="True" Use_Report_Saved_Data="False" Use_specific_instance="False" specific_instance_cuid="" specific_instance_description="" Need_format="False" Custom_view_name="[REINA02] - Gastos Informáticos (AGE) sección de documento" Last_</t>
  </si>
  <si>
    <t>refresh_status="1" Last_refresh_description="" Last_refresh_time="2016-8-22T13:41:31" Last_refresh_time_taken="11575"&gt;&lt;Regions&gt;&lt;Region name="Space" DataRowCount="2" DataColCount="1"&gt;&lt;LayoutManager LinkRows="False" LinkCols="False" Version="1.0" RegionName=</t>
  </si>
  <si>
    <t>"Space"&gt;&lt;CustomRows Axis="Row"/&gt;&lt;CustomColumns Axis="Column"/&gt;&lt;/LayoutManager&gt;&lt;/Region&gt;&lt;Region name="HHeading" DataRowCount="2" DataColCount="7"&gt;&lt;LayoutManager LinkRows="True" LinkCols="False" Version="1.0" RegionName="HHeading"&gt;&lt;CustomRows Axis="Row"/&gt;&lt;Cu</t>
  </si>
  <si>
    <t>stomColumns Axis="Column"/&gt;&lt;/LayoutManager&gt;&lt;/Region&gt;&lt;Region name="VHeading" DataRowCount="14" DataColCount="1"&gt;&lt;LayoutManager LinkRows="False" LinkCols="True" Version="1.0" RegionName="VHeading"&gt;&lt;CustomRows Axis="Row"/&gt;&lt;CustomColumns Axis="Column"/&gt;&lt;/Layou</t>
  </si>
  <si>
    <t>tManager&gt;&lt;/Region&gt;&lt;Region name="DataGrid" DataRowCount="14" DataColCount="7"&gt;&lt;LayoutManager LinkRows="True" LinkCols="True" Version="1.0" RegionName="DataGrid"&gt;&lt;CustomRows Axis="Row"/&gt;&lt;CustomColumns Axis="Column"/&gt;&lt;/LayoutManager&gt;&lt;/Region&gt;&lt;/Regions&gt;&lt;/WebiV</t>
  </si>
  <si>
    <t>iew&gt;&lt;/WebiViews&gt;&lt;PromptBindings/&gt;&lt;DataSourceParameterValues/&gt;&lt;/Webi_document&gt;&lt;Webi_document Connection_id="35" CUID="FpwMElLbRAQA3A0AAEB5f0QCAFBWvnx5" Document_name="[REINA02] - Gastos Informáticos (AGE)" CurrentReportDrillActive="False" ReportPath="/Infor</t>
  </si>
  <si>
    <t>mes REINA-IRIA-CAE/Para publicar/01 - Gastos" HasPrompt="0" HasQueryContext="False" bHasPromptToBind="False"&gt;&lt;Container ContainerCUID="FgMa.E8E1gUA3xAAAEBJ4EUAAFBWvnw_" ContainerKind="1"/&gt;&lt;Data_providers/&gt;&lt;Original_data_providers/&gt;&lt;prompts/&gt;&lt;QueryContexts/</t>
  </si>
  <si>
    <t>&gt;&lt;WebiViews&gt;&lt;WebiView view_id="1" refresh_order="-1" part_UREF="UIREF:RID=8:BID=8" part_type="3" Conceal_data_when_saving="False" Keep_user_format="True" Instance_by_user="False" Username="" Logon_User_Instance="False" Refresh_DB="True" Use_Report_Saved_Da</t>
  </si>
  <si>
    <t>ta="False" Use_specific_instance="False" specific_instance_cuid="" specific_instance_description="" Need_format="False" Custom_view_name="[REINA02] - Gastos Informáticos (AGE) sección de documento (13)" Last_refresh_status="1" Last_refresh_description="" L</t>
  </si>
  <si>
    <t>ast_refresh_time="2016-8-22T13:48:42" Last_refresh_time_taken="5803"&gt;&lt;Regions&gt;&lt;Region name="Space" DataRowCount="1" DataColCount="1"&gt;&lt;LayoutManager LinkRows="False" LinkCols="False" Version="1.0" RegionName="Space"&gt;&lt;CustomRows Axis="Row"/&gt;&lt;CustomColumns Ax</t>
  </si>
  <si>
    <t>is="Column"/&gt;&lt;/LayoutManager&gt;&lt;/Region&gt;&lt;Region name="HHeading" DataRowCount="1" DataColCount="5"&gt;&lt;LayoutManager LinkRows="True" LinkCols="False" Version="1.0" RegionName="HHeading"&gt;&lt;CustomRows Axis="Row"/&gt;&lt;CustomColumns Axis="Column"/&gt;&lt;/LayoutManager&gt;&lt;/Regi</t>
  </si>
  <si>
    <t>on&gt;&lt;Region name="VHeading" DataRowCount="14" DataColCount="1"&gt;&lt;LayoutManager LinkRows="False" LinkCols="True" Version="1.0" RegionName="VHeading"&gt;&lt;CustomRows Axis="Row"/&gt;&lt;CustomColumns Axis="Column"/&gt;&lt;/LayoutManager&gt;&lt;/Region&gt;&lt;Region name="DataGrid" DataRow</t>
  </si>
  <si>
    <t>Count="14" DataColCount="5"&gt;&lt;LayoutManager LinkRows="True" LinkCols="True" Version="1.0" RegionName="DataGrid"&gt;&lt;CustomRows Axis="Row"/&gt;&lt;CustomColumns Axis="Column"/&gt;&lt;/LayoutManager&gt;&lt;/Region&gt;&lt;/Regions&gt;&lt;/WebiView&gt;&lt;/WebiViews&gt;&lt;PromptBindings/&gt;&lt;DataSourceParam</t>
  </si>
  <si>
    <t>eterValues/&gt;&lt;/Webi_document&gt;&lt;Webi_document Connection_id="36" CUID="FvMLElLBmQkA3A0AAEBpb0QCAFBWvnx5" Document_name="[REINA01] - Gastos TIC (AGE)" CurrentReportDrillActive="False" ReportPath="/Informes REINA-IRIA-CAE/Para publicar/01 - Gastos" HasPrompt="0</t>
  </si>
  <si>
    <t>" HasQueryContext="False" bHasPromptToBind="False"&gt;&lt;Container ContainerCUID="FgMa.E8E1gUA3xAAAEBJ4EUAAFBWvnw_" ContainerKind="1"/&gt;&lt;Data_providers/&gt;&lt;Original_data_providers/&gt;&lt;prompts/&gt;&lt;QueryContexts/&gt;&lt;WebiViews&gt;&lt;WebiView view_id="1" refresh_order="-1" part_</t>
  </si>
  <si>
    <t>UREF="UIREF:RID=4:BID=8" part_type="1" Conceal_data_when_saving="False" Keep_user_format="True" Instance_by_user="False" Username="" Logon_User_Instance="False" Refresh_DB="True" Use_Report_Saved_Data="False" Use_specific_instance="False" specific_instance</t>
  </si>
  <si>
    <t>_cuid="" specific_instance_description="" Need_format="False" Custom_view_name="[REINA01] - Gastos TIC (AGE) sección de documento (11)" Last_refresh_status="1" Last_refresh_description="" Last_refresh_time="2016-6-6T13:51:9" Last_refresh_time_taken="4929"&gt;</t>
  </si>
  <si>
    <t>&lt;Regions&gt;&lt;Region name="HHeading" DataRowCount="1" DataColCount="4"&gt;&lt;LayoutManager LinkRows="False" LinkCols="False" Version="1.0" RegionName="HHeading"&gt;&lt;CustomRows Axis="Row"/&gt;&lt;CustomColumns Axis="Column"/&gt;&lt;/LayoutManager&gt;&lt;/Region&gt;&lt;Region name="DataGrid" D</t>
  </si>
  <si>
    <t>ataRowCount="7" DataColCount="4"&gt;&lt;LayoutManager LinkRows="False" LinkCols="True" Version="1.0" RegionName="DataGrid"&gt;&lt;CustomRows Axis="Row"/&gt;&lt;CustomColumns Axis="Column"/&gt;&lt;/LayoutManager&gt;&lt;/Region&gt;&lt;/Regions&gt;&lt;/WebiView&gt;&lt;/WebiViews&gt;&lt;PromptBindings/&gt;&lt;DataSourc</t>
  </si>
  <si>
    <t>eParameterValues/&gt;&lt;/Webi_document&gt;&lt;Webi_document Connection_id="37" CUID="FhMRR1CthQEAxxAAAEC5dUUAAFBWvnw_" Document_name="[REINA03] - Gastos Informáticos - Inversiones (AGE)" CurrentReportDrillActive="False" ReportPath="/Informes REINA-IRIA-CAE/Para publi</t>
  </si>
  <si>
    <t>car/01 - Gastos" HasPrompt="0" HasQueryContext="False" bHasPromptToBind="False"&gt;&lt;Container ContainerCUID="FgMa.E8E1gUA3xAAAEBJ4EUAAFBWvnw_" ContainerKind="1"/&gt;&lt;Data_providers/&gt;&lt;Original_data_providers/&gt;&lt;prompts/&gt;&lt;QueryContexts/&gt;&lt;WebiViews&gt;&lt;WebiView view_id</t>
  </si>
  <si>
    <t>="1" refresh_order="-1" part_UREF="UIREF:RID=1:BID=8" part_type="3" Conceal_data_when_saving="False" Keep_user_format="True" Instance_by_user="False" Username="" Logon_User_Instance="False" Refresh_DB="True" Use_Report_Saved_Data="False" Use_specific_insta</t>
  </si>
  <si>
    <t>nce="False" specific_instance_cuid="" specific_instance_description="" Need_format="False" Custom_view_name="[REINA03] - Gastos Informáticos - Inversiones (AGE) sección de documento (1)" Last_refresh_status="1" Last_refresh_description="" Last_refresh_time</t>
  </si>
  <si>
    <t>="2016-6-6T18:30:9" Last_refresh_time_taken="12121"&gt;&lt;Regions&gt;&lt;Region name="Space" DataRowCount="2" DataColCount="1"&gt;&lt;LayoutManager LinkRows="False" LinkCols="False" Version="1.0" RegionName="Space"&gt;&lt;CustomRows Axis="Row"/&gt;&lt;CustomColumns Axis="Column"/&gt;&lt;/La</t>
  </si>
  <si>
    <t>youtManager&gt;&lt;/Region&gt;&lt;Region name="HHeading" DataRowCount="2" DataColCount="6"&gt;&lt;LayoutManager LinkRows="True" LinkCols="False" Version="1.0" RegionName="HHeading"&gt;&lt;CustomRows Axis="Row"/&gt;&lt;CustomColumns Axis="Column"/&gt;&lt;/LayoutManager&gt;&lt;/Region&gt;&lt;Region name="</t>
  </si>
  <si>
    <t>VHeading" DataRowCount="14" DataColCount="1"&gt;&lt;LayoutManager LinkRows="False" LinkCols="True" Version="1.0" RegionName="VHeading"&gt;&lt;CustomRows Axis="Row"/&gt;&lt;CustomColumns Axis="Column"/&gt;&lt;/LayoutManager&gt;&lt;/Region&gt;&lt;Region name="DataGrid" DataRowCount="14" DataCo</t>
  </si>
  <si>
    <t>lCount="6"&gt;&lt;LayoutManager LinkRows="True" LinkCols="True" Version="1.0" RegionName="DataGrid"&gt;&lt;CustomRows Axis="Row"/&gt;&lt;CustomColumns Axis="Column"/&gt;&lt;/LayoutManager&gt;&lt;/Region&gt;&lt;/Regions&gt;&lt;/WebiView&gt;&lt;/WebiViews&gt;&lt;PromptBindings/&gt;&lt;DataSourceParameterValues/&gt;&lt;/Web</t>
  </si>
  <si>
    <t>i_document&gt;&lt;Webi_document Connection_id="38" CUID="FhMRR1CthQEAxxAAAEC5dUUAAFBWvnw_" Document_name="[REINA03] - Gastos Informáticos - Inversiones (AGE)" CurrentReportDrillActive="False" ReportPath="/Informes REINA-IRIA-CAE/Para publicar/01 - Gastos" HasPro</t>
  </si>
  <si>
    <t>mpt="0" HasQueryContext="False" bHasPromptToBind="False"&gt;&lt;Container ContainerCUID="FgMa.E8E1gUA3xAAAEBJ4EUAAFBWvnw_" ContainerKind="1"/&gt;&lt;Data_providers/&gt;&lt;Original_data_providers/&gt;&lt;prompts/&gt;&lt;QueryContexts/&gt;&lt;WebiViews&gt;&lt;WebiView view_id="1" refresh_order="-1"</t>
  </si>
  <si>
    <t xml:space="preserve"> part_UREF="UIREF:RID=3:BID=8" part_type="3" Conceal_data_when_saving="False" Keep_user_format="True" Instance_by_user="False" Username="" Logon_User_Instance="False" Refresh_DB="True" Use_Report_Saved_Data="False" Use_specific_instance="False" specific_in</t>
  </si>
  <si>
    <t>stance_cuid="" specific_instance_description="" Need_format="False" Custom_view_name="[REINA03] - Gastos Informáticos - Inversiones (AGE) sección de documento (2)" Last_refresh_status="1" Last_refresh_description="" Last_refresh_time="2016-6-6T18:39:44" La</t>
  </si>
  <si>
    <t>st_refresh_time_taken="17784"&gt;&lt;Regions&gt;&lt;Region name="Space" DataRowCount="2" DataColCount="1"&gt;&lt;LayoutManager LinkRows="False" LinkCols="False" Version="1.0" RegionName="Space"&gt;&lt;CustomRows Axis="Row"/&gt;&lt;CustomColumns Axis="Column"/&gt;&lt;/LayoutManager&gt;&lt;/Region&gt;&lt;</t>
  </si>
  <si>
    <t>ent Connection_id="39" CUID="FhMRR1CthQEAxxAAAEC5dUUAAFBWvnw_" Document_name="[REINA03] - Gastos Informáticos - Inversiones (AGE)" CurrentReportDrillActive="False" ReportPath="/Informes REINA-IRIA-CAE/Para publicar/01 - Gastos" HasPrompt="0" HasQueryContex</t>
  </si>
  <si>
    <t>4:BID=8" part_type="3" Conceal_data_when_saving="False" Keep_user_format="True" Instance_by_user="False" Username="" Logon_User_Instance="False" Refresh_DB="True" Use_Report_Saved_Data="False" Use_specific_instance="False" specific_instance_cuid="" specifi</t>
  </si>
  <si>
    <t>c_instance_description="" Need_format="False" Custom_view_name="[REINA03] - Gastos Informáticos - Inversiones (AGE) sección de documento (3)" Last_refresh_status="1" Last_refresh_description="" Last_refresh_time="2016-6-6T18:45:55" Last_refresh_time_taken=</t>
  </si>
  <si>
    <t>"37892"&gt;&lt;Regions&gt;&lt;Region name="Space" DataRowCount="2" DataColCount="1"&gt;&lt;LayoutManager LinkRows="False" LinkCols="False" Version="1.0" RegionName="Space"&gt;&lt;CustomRows Axis="Row"/&gt;&lt;CustomColumns Axis="Column"/&gt;&lt;/LayoutManager&gt;&lt;/Region&gt;&lt;Region name="HHeading"</t>
  </si>
  <si>
    <t xml:space="preserve"> DataRowCount="2" DataColCount="12"&gt;&lt;LayoutManager LinkRows="True" LinkCols="False" Version="1.0" RegionName="HHeading"&gt;&lt;CustomRows Axis="Row"/&gt;&lt;CustomColumns Axis="Column"/&gt;&lt;/LayoutManager&gt;&lt;/Region&gt;&lt;Region name="VHeading" DataRowCount="14" DataColCount="1</t>
  </si>
  <si>
    <t xml:space="preserve">"&gt;&lt;LayoutManager LinkRows="False" LinkCols="True" Version="1.0" RegionName="VHeading"&gt;&lt;CustomRows Axis="Row"/&gt;&lt;CustomColumns Axis="Column"/&gt;&lt;/LayoutManager&gt;&lt;/Region&gt;&lt;Region name="DataGrid" DataRowCount="14" DataColCount="12"&gt;&lt;LayoutManager LinkRows="True" </t>
  </si>
  <si>
    <t>LinkCols="True"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Connection_id="4</t>
  </si>
  <si>
    <t>0" CUID="Fqt9R1CPAwQAxxAAAECJRkYAAFBWvnw_" Document_name="[REINA04] - Gastos Informáticos - HW, SW y Servicios (AGE)" CurrentReportDrillActive="False" ReportPath="/Informes REINA-IRIA-CAE/Para publicar/01 - Gastos" HasPrompt="0" HasQueryContext="False" bHa</t>
  </si>
  <si>
    <t>sPromptToBind="False"&gt;&lt;Container ContainerCUID="FgMa.E8E1gUA3xAAAEBJ4EUAAFBWvnw_" ContainerKind="1"/&gt;&lt;Data_providers/&gt;&lt;Original_data_providers/&gt;&lt;prompts/&gt;&lt;QueryContexts/&gt;&lt;WebiViews&gt;&lt;WebiView view_id="1" refresh_order="-1" part_UREF="UIREF:RID=2:BID=8" part</t>
  </si>
  <si>
    <t>scription="" Need_format="False" Custom_view_name="[REINA04] - Gastos Informáticos - HW, SW y Servicios (AGE) sección de documento (5)" Last_refresh_status="1" Last_refresh_description="" Last_refresh_time="2016-6-7T13:51:8" Last_refresh_time_taken="509452</t>
  </si>
  <si>
    <t>owCount="1" DataColCount="8"&gt;&lt;LayoutManager LinkRows="True" LinkCols="False" Version="1.0" RegionName="HHeading"&gt;&lt;CustomRows Axis="Row"/&gt;&lt;CustomColumns Axis="Column"/&gt;&lt;/LayoutManager&gt;&lt;/Region&gt;&lt;Region name="VHeading" DataRowCount="253" DataColCount="1"&gt;&lt;Lay</t>
  </si>
  <si>
    <t>outManager LinkRows="False" LinkCols="True" Version="1.0" RegionName="VHeading"&gt;&lt;CustomRows Axis="Row"/&gt;&lt;CustomColumns Axis="Column"/&gt;&lt;/LayoutManager&gt;&lt;/Region&gt;&lt;Region name="DataGrid" DataRowCount="253" DataColCount="8"&gt;&lt;LayoutManager LinkRows="True" LinkCo</t>
  </si>
  <si>
    <t>ls="True"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Connection_id="41" CUI</t>
  </si>
  <si>
    <t>D="FhMRR1CthQEAxxAAAEC5dUUAAFBWvnw_" Document_name="[REINA03] - Gastos Informáticos - Inversiones (AGE)" CurrentReportDrillActive="False" ReportPath="/Informes REINA-IRIA-CAE/Para publicar/01 - Gastos" HasPrompt="0" HasQueryContext="False" bHasPromptToBind</t>
  </si>
  <si>
    <t>="False"&gt;&lt;Container ContainerCUID="FgMa.E8E1gUA3xAAAEBJ4EUAAFBWvnw_" ContainerKind="1"/&gt;&lt;Data_providers/&gt;&lt;Original_data_providers/&gt;&lt;prompts/&gt;&lt;QueryContexts/&gt;&lt;WebiViews&gt;&lt;WebiView view_id="1" refresh_order="-1" part_UREF="UIREF:RID=5:BID=8" part_type="3" Con</t>
  </si>
  <si>
    <t xml:space="preserve">ceal_data_when_saving="False" Keep_user_format="True" Instance_by_user="False" Username="" Logon_User_Instance="False" Refresh_DB="True" Use_Report_Saved_Data="False" Use_specific_instance="False" specific_instance_cuid="" specific_instance_description="" </t>
  </si>
  <si>
    <t>Need_format="False" Custom_view_name="[REINA03] - Gastos Informáticos - Inversiones (AGE) sección de documento (5)" Last_refresh_status="1" Last_refresh_description="" Last_refresh_time="2016-6-7T11:6:48" Last_refresh_time_taken="249227"&gt;&lt;Regions&gt;&lt;Region n</t>
  </si>
  <si>
    <t>ame="Space" DataRowCount="2" DataColCount="1"&gt;&lt;LayoutManager LinkRows="False" LinkCols="False" Version="1.0" RegionName="Space"&gt;&lt;CustomRows Axis="Row"/&gt;&lt;CustomColumns Axis="Column"/&gt;&lt;/LayoutManager&gt;&lt;/Region&gt;&lt;Region name="HHeading" DataRowCount="2" DataColC</t>
  </si>
  <si>
    <t>ount="8"&gt;&lt;LayoutManager LinkRows="True" LinkCols="False" Version="1.0" RegionName="HHeading"&gt;&lt;CustomRows Axis="Row"/&gt;&lt;CustomColumns Axis="Column"/&gt;&lt;/LayoutManager&gt;&lt;/Region&gt;&lt;Region name="VHeading" DataRowCount="108" DataColCount="1"&gt;&lt;LayoutManager LinkRows=</t>
  </si>
  <si>
    <t>"False" LinkCols="True" Version="1.0" RegionName="VHeading"&gt;&lt;CustomRows Axis="Row"/&gt;&lt;CustomColumns Axis="Column"/&gt;&lt;/LayoutManager&gt;&lt;/Region&gt;&lt;Region name="DataGrid" DataRowCount="108" DataColCount="8"&gt;&lt;LayoutManager LinkRows="True" LinkCols="True" Version="1</t>
  </si>
  <si>
    <t>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Connection_id="42" CUID="FhMRR1CthQEAxxAAA</t>
  </si>
  <si>
    <t xml:space="preserve">EC5dUUAAFBWvnw_" Document_name="[REINA03] - Gastos Informáticos - Inversiones (AGE)" CurrentReportDrillActive="False" ReportPath="/Informes REINA-IRIA-CAE/Para publicar/01 - Gastos" HasPrompt="0" HasQueryContext="False" bHasPromptToBind="False"&gt;&lt;Container </t>
  </si>
  <si>
    <t>ContainerCUID="FgMa.E8E1gUA3xAAAEBJ4EUAAFBWvnw_" ContainerKind="1"/&gt;&lt;Data_providers/&gt;&lt;Original_data_providers/&gt;&lt;prompts/&gt;&lt;QueryContexts/&gt;&lt;WebiViews&gt;&lt;WebiView view_id="1" refresh_order="-1" part_UREF="UIREF:RID=6:BID=8" part_type="3" Conceal_data_when_savin</t>
  </si>
  <si>
    <t>Custom_view_name="[REINA03] - Gastos Informáticos - Inversiones (AGE) sección de documento (6)" Last_refresh_status="1" Last_refresh_description="" Last_refresh_time="2016-6-7T11:26:14" Last_refresh_time_taken="32573"&gt;&lt;Regions&gt;&lt;Region name="Space" DataRowC</t>
  </si>
  <si>
    <t>ount="2" DataColCount="1"&gt;&lt;LayoutManager LinkRows="False" LinkCols="False" Version="1.0" RegionName="Space"&gt;&lt;CustomRows Axis="Row"/&gt;&lt;CustomColumns Axis="Column"/&gt;&lt;/LayoutManager&gt;&lt;/Region&gt;&lt;Region name="HHeading" DataRowCount="2" DataColCount="6"&gt;&lt;LayoutMana</t>
  </si>
  <si>
    <t>ger LinkRows="True" LinkCols="False" Version="1.0" RegionName="HHeading"&gt;&lt;CustomRows Axis="Row"/&gt;&lt;CustomColumns Axis="Column"/&gt;&lt;/LayoutManager&gt;&lt;/Region&gt;&lt;Region name="VHeading" DataRowCount="37" DataColCount="1"&gt;&lt;LayoutManager LinkRows="False" LinkCols="Tru</t>
  </si>
  <si>
    <t>e" Version="1.0" RegionName="VHeading"&gt;&lt;CustomRows Axis="Row"/&gt;&lt;CustomColumns Axis="Column"/&gt;&lt;/LayoutManager&gt;&lt;/Region&gt;&lt;Region name="DataGrid" DataRowCount="37" DataColCount="6"&gt;&lt;LayoutManager LinkRows="True" LinkCols="True" Version="1.0" RegionName="DataGr</t>
  </si>
  <si>
    <t>id"&gt;&lt;CustomRows Axis="Row"/&gt;&lt;CustomColumns Axis="Column"/&gt;&lt;/LayoutManager&gt;&lt;/Region&gt;&lt;/Regions&gt;&lt;/WebiView&gt;&lt;/WebiViews&gt;&lt;PromptBindings/&gt;&lt;DataSourceParameterValues/&gt;&lt;/Webi_document&gt;&lt;Webi_document Connection_id="43" CUID="FhMRR1CthQEAxxAAAEC5dUUAAFBWvnw_" Docum</t>
  </si>
  <si>
    <t>ent_name="[REINA03] - Gastos Informáticos - Inversiones (AGE)" CurrentReportDrillActive="False" ReportPath="/Informes REINA-IRIA-CAE/Para publicar/01 - Gastos" HasPrompt="0" HasQueryContext="False" bHasPromptToBind="False"&gt;&lt;Container ContainerCUID="FgMa.E8</t>
  </si>
  <si>
    <t>E1gUA3xAAAEBJ4EUAAFBWvnw_" ContainerKind="1"/&gt;&lt;Data_providers/&gt;&lt;Original_data_providers/&gt;&lt;prompts/&gt;&lt;QueryContexts/&gt;&lt;WebiViews&gt;&lt;WebiView view_id="1" refresh_order="-1" part_UREF="UIREF:RID=7:BID=8" part_type="3" Conceal_data_when_saving="False" Keep_user_fo</t>
  </si>
  <si>
    <t>NA03] - Gastos Informáticos - Inversiones (AGE) sección de documento (7)" Last_refresh_status="1" Last_refresh_description="" Last_refresh_time="2016-6-7T11:35:37" Last_refresh_time_taken="59312"&gt;&lt;Regions&gt;&lt;Region name="Space" DataRowCount="2" DataColCount=</t>
  </si>
  <si>
    <t>"1"&gt;&lt;LayoutManager LinkRows="False" LinkCols="False" Version="1.0" RegionName="Space"&gt;&lt;CustomRows Axis="Row"/&gt;&lt;CustomColumns Axis="Column"/&gt;&lt;/LayoutManager&gt;&lt;/Region&gt;&lt;Region name="HHeading" DataRowCount="2" DataColCount="8"&gt;&lt;LayoutManager LinkRows="True" Li</t>
  </si>
  <si>
    <t>nkCols="False" Version="1.0" RegionName="HHeading"&gt;&lt;CustomRows Axis="Row"/&gt;&lt;CustomColumns Axis="Column"/&gt;&lt;/LayoutManager&gt;&lt;/Region&gt;&lt;Region name="VHeading" DataRowCount="47" DataColCount="1"&gt;&lt;LayoutManager LinkRows="False" LinkCols="True" Version="1.0" Regio</t>
  </si>
  <si>
    <t>nName="VHeading"&gt;&lt;CustomRows Axis="Row"/&gt;&lt;CustomColumns Axis="Column"/&gt;&lt;/LayoutManager&gt;&lt;/Region&gt;&lt;Region name="DataGrid" DataRowCount="47" DataColCount="8"&gt;&lt;LayoutManager LinkRows="True" LinkCols="True" Version="1.0" RegionName="DataGrid"&gt;&lt;CustomRows Axis="</t>
  </si>
  <si>
    <t xml:space="preserve">Row"/&gt;&lt;CustomColumns Axis="Column"/&gt;&lt;/LayoutManager&gt;&lt;/Region&gt;&lt;/Regions&gt;&lt;/WebiView&gt;&lt;/WebiViews&gt;&lt;PromptBindings/&gt;&lt;DataSourceParameterValues/&gt;&lt;/Webi_document&gt;&lt;Webi_document Connection_id="44" CUID="FhMRR1CthQEAxxAAAEC5dUUAAFBWvnw_" Document_name="[REINA03] - </t>
  </si>
  <si>
    <t>Gastos Informáticos - Inversiones (AGE)" CurrentReportDrillActive="False" ReportPath="/Informes REINA-IRIA-CAE/Para publicar/01 - Gastos" HasPrompt="0" HasQueryContext="False" bHasPromptToBind="False"&gt;&lt;Container ContainerCUID="FgMa.E8E1gUA3xAAAEBJ4EUAAFBWv</t>
  </si>
  <si>
    <t>nw_" ContainerKind="1"/&gt;&lt;Data_providers/&gt;&lt;Original_data_providers/&gt;&lt;prompts/&gt;&lt;QueryContexts/&gt;&lt;WebiViews&gt;&lt;WebiView view_id="1" refresh_order="-1" part_UREF="UIREF:RID=8:BID=8" part_type="3" Conceal_data_when_saving="False" Keep_user_format="True" Instance_b</t>
  </si>
  <si>
    <t>y_user="False" Username="" Logon_User_Instance="False" Refresh_DB="True" Use_Report_Saved_Data="False" Use_specific_instance="False" specific_instance_cuid="" specific_instance_description="" Need_format="False" Custom_view_name="[REINA03] - Gastos Informá</t>
  </si>
  <si>
    <t>ticos - Inversiones (AGE) sección de documento (8)" Last_refresh_status="1" Last_refresh_description="" Last_refresh_time="2016-6-7T11:56:54" Last_refresh_time_taken="405727"&gt;&lt;Regions&gt;&lt;Region name="Space" DataRowCount="2" DataColCount="1"&gt;&lt;LayoutManager Li</t>
  </si>
  <si>
    <t>nkRows="False" LinkCols="False" Version="1.0" RegionName="Space"&gt;&lt;CustomRows Axis="Row"/&gt;&lt;CustomColumns Axis="Column"/&gt;&lt;/LayoutManager&gt;&lt;/Region&gt;&lt;Region name="HHeading" DataRowCount="2" DataColCount="12"&gt;&lt;LayoutManager LinkRows="True" LinkCols="False" Versi</t>
  </si>
  <si>
    <t>on="1.0" RegionName="HHeading"&gt;&lt;CustomRows Axis="Row"/&gt;&lt;CustomColumns Axis="Column"/&gt;&lt;/LayoutManager&gt;&lt;/Region&gt;&lt;Region name="VHeading" DataRowCount="96" DataColCount="1"&gt;&lt;LayoutManager LinkRows="False" LinkCols="True" Version="1.0" RegionName="VHeading"&gt;&lt;Cu</t>
  </si>
  <si>
    <t>stomRows Axis="Row"/&gt;&lt;CustomColumns Axis="Column"/&gt;&lt;/LayoutManager&gt;&lt;/Region&gt;&lt;Region name="DataGrid" DataRowCount="96" DataColCount="12"&gt;&lt;LayoutManager LinkRows="True" LinkCols="True" Version="1.0" RegionName="DataGrid"&gt;&lt;CustomRows Axis="Row"/&gt;&lt;CustomColumn</t>
  </si>
  <si>
    <t>s Axis="Column"/&gt;&lt;/LayoutManager&gt;&lt;/Region&gt;&lt;/Regions&gt;&lt;/WebiView&gt;&lt;/WebiViews&gt;&lt;PromptBindings/&gt;&lt;DataSourceParameterValues/&gt;&lt;/Webi_document&gt;&lt;Webi_document Connection_id="45" CUID="Fqt9R1CPAwQAxxAAAECJRkYAAFBWvnw_" Document_name="[REINA04] - Gastos Informáticos</t>
  </si>
  <si>
    <t xml:space="preserve"> - HW, SW y Servicios (AGE)" CurrentReportDrillActive="False" ReportPath="/Informes REINA-IRIA-CAE/Para publicar/01 - Gastos" HasPrompt="0" HasQueryContext="False" bHasPromptToBind="False"&gt;&lt;Container ContainerCUID="_____we00010000ed3ada6d7d10|Fr57EVA4Pg8A1</t>
  </si>
  <si>
    <t>BAAAEB500QAAFBWvnw_|wid|||4||1||dd'/'MM'/'yyyy H':'mm':'ss;;es_ES;true;3600000;" ContainerKind="1"/&gt;&lt;Data_providers/&gt;&lt;Original_data_providers/&gt;&lt;prompts/&gt;&lt;QueryContexts/&gt;&lt;WebiViews&gt;&lt;WebiView view_id="1" refresh_order="-1" part_UREF="UIREF:RID=9:BID=8" part_</t>
  </si>
  <si>
    <t>cription="" Need_format="False" Custom_view_name="[REINA04] - Gastos Informáticos - HW, SW y Servicios (AGE) sección de documento" Last_refresh_status="1" Last_refresh_description="" Last_refresh_time="2016-6-7T12:15:40" Last_refresh_time_taken="4446"&gt;&lt;Reg</t>
  </si>
  <si>
    <t>ions&gt;&lt;Region name="Space" DataRowCount="1" DataColCount="1"&gt;&lt;LayoutManager LinkRows="False" LinkCols="False" Version="1.0" RegionName="Space"&gt;&lt;CustomRows Axis="Row"/&gt;&lt;CustomColumns Axis="Column"/&gt;&lt;/LayoutManager&gt;&lt;/Region&gt;&lt;Region name="HHeading" DataRowCoun</t>
  </si>
  <si>
    <t>t="1" DataColCount="4"&gt;&lt;LayoutManager LinkRows="True" LinkCols="False" Version="1.0" RegionName="HHeading"&gt;&lt;CustomRows Axis="Row"/&gt;&lt;CustomColumns Axis="Column"/&gt;&lt;/LayoutManager&gt;&lt;/Region&gt;&lt;Region name="VHeading" DataRowCount="7" DataColCount="1"&gt;&lt;LayoutManag</t>
  </si>
  <si>
    <t xml:space="preserve">er LinkRows="False" LinkCols="True" Version="1.0" RegionName="VHeading"&gt;&lt;CustomRows Axis="Row"/&gt;&lt;CustomColumns Axis="Column"/&gt;&lt;/LayoutManager&gt;&lt;/Region&gt;&lt;Region name="DataGrid" DataRowCount="7" DataColCount="4"&gt;&lt;LayoutManager LinkRows="True" LinkCols="True" </t>
  </si>
  <si>
    <t>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Connection_id="46" CUID="FjuWR1B</t>
  </si>
  <si>
    <t>7hgoAxxAAAEC5dUUAAFBWvnw_" Document_name="[REINA05] - Gastos Telecomunicaciones (AGE)" CurrentReportDrillActive="False" ReportPath="http://cm-obsae.redsara.es/dswsbobje/services/session" HasPrompt="0" HasQueryContext="False" bHasPromptToBind="False"&gt;&lt;Conta</t>
  </si>
  <si>
    <t>iner ContainerCUID="FgMa.E8E1gUA3xAAAEBJ4EUAAFBWvnw_" ContainerKind="1"/&gt;&lt;Data_providers/&gt;&lt;Original_data_providers/&gt;&lt;prompts/&gt;&lt;QueryContexts/&gt;&lt;WebiViews&gt;&lt;WebiView view_id="1" refresh_order="-1" part_UREF="UIREF:RID=9:BID=8" part_type="3" Conceal_data_when_</t>
  </si>
  <si>
    <t xml:space="preserve">lse" Custom_view_name="[REINA05] - Gastos Telecomunicaciones (AGE) sección de documento" Last_refresh_status="1" Last_refresh_description="" Last_refresh_time="2016-6-7T14:8:32" Last_refresh_time_taken="8690"&gt;&lt;Regions&gt;&lt;Region name="Space" DataRowCount="1" </t>
  </si>
  <si>
    <t>DataColCount="1"&gt;&lt;LayoutManager LinkRows="False" LinkCols="False" Version="1.0" RegionName="Space"&gt;&lt;CustomRows Axis="Row"/&gt;&lt;CustomColumns Axis="Column"/&gt;&lt;/LayoutManager&gt;&lt;/Region&gt;&lt;Region name="HHeading" DataRowCount="1" DataColCount="6"&gt;&lt;LayoutManager LinkR</t>
  </si>
  <si>
    <t>ows="True" LinkCols="False" Version="1.0" RegionName="HHeading"&gt;&lt;CustomRows Axis="Row"/&gt;&lt;CustomColumns Axis="Column"/&gt;&lt;/LayoutManager&gt;&lt;/Region&gt;&lt;Region name="VHeading" DataRowCount="14" DataColCount="1"&gt;&lt;LayoutManager LinkRows="False" LinkCols="True" Versio</t>
  </si>
  <si>
    <t>n="1.0" RegionName="VHeading"&gt;&lt;CustomRows Axis="Row"/&gt;&lt;CustomColumns Axis="Column"/&gt;&lt;/LayoutManager&gt;&lt;/Region&gt;&lt;Region name="DataGrid" DataRowCount="14" DataColCount="6"&gt;&lt;LayoutManager LinkRows="True" LinkCols="True" Version="1.0" RegionName="DataGrid"&gt;&lt;Cust</t>
  </si>
  <si>
    <t>omRows Axis="Row"/&gt;&lt;CustomColumns Axis="Column"/&gt;&lt;/LayoutManager&gt;&lt;/Region&gt;&lt;/Regions&gt;&lt;/WebiView&gt;&lt;/WebiViews&gt;&lt;PromptBindings/&gt;&lt;DataSourceParameterValues/&gt;&lt;/Webi_document&gt;&lt;Webi_document Connection_id="47" CUID="FjuWR1B7hgoAxxAAAEC5dUUAAFBWvnw_" Document_name=</t>
  </si>
  <si>
    <t>"[REINA05] - Gastos Telecomunicaciones (AGE)" CurrentReportDrillActive="False" ReportPath="/Informes REINA-IRIA-CAE/Para publicar/01 - Gastos" HasPrompt="0" HasQueryContext="False" bHasPromptToBind="False"&gt;&lt;Container ContainerCUID="FgMa.E8E1gUA3xAAAEBJ4EUA</t>
  </si>
  <si>
    <t>AFBWvnw_" ContainerKind="1"/&gt;&lt;Data_providers/&gt;&lt;Original_data_providers/&gt;&lt;prompts/&gt;&lt;QueryContexts/&gt;&lt;WebiViews&gt;&lt;WebiView view_id="1" refresh_order="-1" part_UREF="UIREF:RID=3:BID=8" part_type="3" Conceal_data_when_saving="False" Keep_user_format="True" Insta</t>
  </si>
  <si>
    <t>nce_by_user="False" Username="" Logon_User_Instance="False" Refresh_DB="True" Use_Report_Saved_Data="False" Use_specific_instance="False" specific_instance_cuid="" specific_instance_description="" Need_format="False" Custom_view_name="[REINA05] - Gastos Te</t>
  </si>
  <si>
    <t>lecomunicaciones (AGE) sección de documento (2)" Last_refresh_status="1" Last_refresh_description="" Last_refresh_time="2016-6-7T14:17:5" Last_refresh_time_taken="14742"&gt;&lt;Regions&gt;&lt;Region name="Space" DataRowCount="1" DataColCount="1"&gt;&lt;LayoutManager LinkRow</t>
  </si>
  <si>
    <t>s="False" LinkCols="False" Version="1.0" RegionName="Space"&gt;&lt;CustomRows Axis="Row"/&gt;&lt;CustomColumns Axis="Column"/&gt;&lt;/LayoutManager&gt;&lt;/Region&gt;&lt;Region name="HHeading" DataRowCount="1" DataColCount="2"&gt;&lt;LayoutManager LinkRows="True" LinkCols="False" Version="1.</t>
  </si>
  <si>
    <t>0" RegionName="HHeading"&gt;&lt;CustomRows Axis="Row"/&gt;&lt;CustomColumns Axis="Column"/&gt;&lt;/LayoutManager&gt;&lt;/Region&gt;&lt;Region name="VHeading" DataRowCount="69" DataColCount="1"&gt;&lt;LayoutManager LinkRows="False" LinkCols="True" Version="1.0" RegionName="VHeading"&gt;&lt;CustomRo</t>
  </si>
  <si>
    <t>ws Axis="Row"/&gt;&lt;CustomColumns Axis="Column"/&gt;&lt;/LayoutManager&gt;&lt;/Region&gt;&lt;Region name="DataGrid" DataRowCount="69" DataColCount="2"&gt;&lt;LayoutManager LinkRows="True" LinkCols="True" Version="1.0" RegionName="DataGrid"&gt;&lt;CustomRows Axis="Row"/&gt;&lt;CustomColumns Axis=</t>
  </si>
  <si>
    <t xml:space="preserve">"Column"/&gt;&lt;/LayoutManager&gt;&lt;/Region&gt;&lt;/Regions&gt;&lt;/WebiView&gt;&lt;/WebiViews&gt;&lt;PromptBindings/&gt;&lt;DataSourceParameterValues/&gt;&lt;/Webi_document&gt;&lt;Webi_document Connection_id="48" CUID="Fr57EVA4Pg8A1BAAAEB500QAAFBWvnw_" Document_name="[REINA11] - Parque informático (AGE)" </t>
  </si>
  <si>
    <t>CurrentReportDrillActive="False" ReportPath="/Informes REINA-IRIA-CAE/Para publicar/02 - Recursos/Equipos" HasPrompt="0" HasQueryContext="False" bHasPromptToBind="False"&gt;&lt;Container ContainerCUID="FmCGmVPbGQkAG2oAAEAphEQDAFBWvnx5" ContainerKind="1"/&gt;&lt;Data_p</t>
  </si>
  <si>
    <t>roviders/&gt;&lt;Original_data_providers/&gt;&lt;prompts/&gt;&lt;QueryContexts/&gt;&lt;WebiViews&gt;&lt;WebiView view_id="1" refresh_order="-1" part_UREF="UIREF:RID=1:BID=13" part_type="1" Conceal_data_when_saving="False" Keep_user_format="True" Instance_by_user="False" Username="" Log</t>
  </si>
  <si>
    <t>on_User_Instance="False" Refresh_DB="True" Use_Report_Saved_Data="False" Use_specific_instance="False" specific_instance_cuid="" specific_instance_description="" Need_format="False" Custom_view_name="[REINA11] - Parque informático (AGE) sección de document</t>
  </si>
  <si>
    <t>o" Last_refresh_status="1" Last_refresh_description="" Last_refresh_time="2016-6-7T14:25:47" Last_refresh_time_taken="2995"&gt;&lt;Regions&gt;&lt;Region name="HHeading" DataRowCount="1" DataColCount="3"&gt;&lt;LayoutManager LinkRows="False" LinkCols="False" Version="1.0" Re</t>
  </si>
  <si>
    <t>gionName="HHeading"&gt;&lt;CustomRows Axis="Row"/&gt;&lt;CustomColumns Axis="Column"/&gt;&lt;/LayoutManager&gt;&lt;/Region&gt;&lt;Region name="DataGrid" DataRowCount="4" DataColCount="3"&gt;&lt;LayoutManager LinkRows="False" LinkCols="True" Version="1.0" RegionName="DataGrid"&gt;&lt;CustomRows Axi</t>
  </si>
  <si>
    <t>s="Row"/&gt;&lt;CustomColumns Axis="Column"/&gt;&lt;/LayoutManager&gt;&lt;/Region&gt;&lt;/Regions&gt;&lt;/WebiView&gt;&lt;/WebiViews&gt;&lt;PromptBindings/&gt;&lt;DataSourceParameterValues/&gt;&lt;/Webi_document&gt;&lt;Webi_document Connection_id="52" CUID="FvMLElLBmQkA3A0AAEBpb0QCAFBWvnx5" Document_name="[REINA01]</t>
  </si>
  <si>
    <t xml:space="preserve"> - Gastos TIC (AGE)" CurrentReportDrillActive="False" ReportPath="/Informes REINA-IRIA-CAE/Para publicar/01 - Gastos" HasPrompt="0" HasQueryContext="False" bHasPromptToBind="False"&gt;&lt;Container ContainerCUID="FgMa.E8E1gUA3xAAAEBJ4EUAAFBWvnw_" ContainerKind="</t>
  </si>
  <si>
    <t>1"/&gt;&lt;Data_providers/&gt;&lt;Original_data_providers/&gt;&lt;prompts/&gt;&lt;QueryContexts/&gt;&lt;WebiViews&gt;&lt;WebiView view_id="1" refresh_order="-1" part_UREF="UIREF:RID=3:BID=8" part_type="1" Conceal_data_when_saving="False" Keep_user_format="True" Instance_by_user="False" Usern</t>
  </si>
  <si>
    <t>ame="" Logon_User_Instance="False" Refresh_DB="True" Use_Report_Saved_Data="False" Use_specific_instance="False" specific_instance_cuid="" specific_instance_description="" Need_format="False" Custom_view_name="[REINA01] - Gastos TIC (AGE) sección de docume</t>
  </si>
  <si>
    <t>nto (1)" Last_refresh_status="1" Last_refresh_description="" Last_refresh_time="2016-8-22T13:26:49" Last_refresh_time_taken="6256"&gt;&lt;Regions&gt;&lt;Region name="HHeading" DataRowCount="1" DataColCount="4"&gt;&lt;LayoutManager LinkRows="False" LinkCols="False" Version="</t>
  </si>
  <si>
    <t>1.0" RegionName="HHeading"&gt;&lt;CustomRows Axis="Row"/&gt;&lt;CustomColumns Axis="Column"/&gt;&lt;/LayoutManager&gt;&lt;/Region&gt;&lt;Region name="DataGrid" DataRowCount="14" DataColCount="4"&gt;&lt;LayoutManager LinkRows="False" LinkCols="True" Version="1.0" RegionName="DataGrid"&gt;&lt;Custom</t>
  </si>
  <si>
    <t>Rows Axis="Row"/&gt;&lt;CustomColumns Axis="Column"/&gt;&lt;/LayoutManager&gt;&lt;/Region&gt;&lt;/Regions&gt;&lt;/WebiView&gt;&lt;/WebiViews&gt;&lt;PromptBindings/&gt;&lt;DataSourceParameterValues/&gt;&lt;/Webi_document&gt;&lt;Webi_document Connection_id="53" CUID="FpwMElLbRAQA3A0AAEB5f0QCAFBWvnx5" Document_name="[</t>
  </si>
  <si>
    <t>REINA02] - Gastos Informáticos (AGE)" CurrentReportDrillActive="False" ReportPath="/Informes REINA-IRIA-CAE/Para publicar/01 - Gastos" HasPrompt="0" HasQueryContext="False" bHasPromptToBind="False"&gt;&lt;Container ContainerCUID="FgMa.E8E1gUA3xAAAEBJ4EUAAFBWvnw_</t>
  </si>
  <si>
    <t>" ContainerKind="1"/&gt;&lt;Data_providers/&gt;&lt;Original_data_providers/&gt;&lt;prompts/&gt;&lt;QueryContexts/&gt;&lt;WebiViews&gt;&lt;WebiView view_id="1" refresh_order="-1" part_UREF="UIREF:RID=1:BID=8" part_type="3" Conceal_data_when_saving="False" Keep_user_format="True" Instance_by_u</t>
  </si>
  <si>
    <t>ser="False" Username="" Logon_User_Instance="False" Refresh_DB="True" Use_Report_Saved_Data="False" Use_specific_instance="False" specific_instance_cuid="" specific_instance_description="" Need_format="False" Custom_view_name="[REINA02] - Gastos Informátic</t>
  </si>
  <si>
    <t>os (AGE) sección de documento (14)" Last_refresh_status="1" Last_refresh_description="" Last_refresh_time="2016-8-22T13:53:17" Last_refresh_time_taken="6739"&gt;&lt;Regions&gt;&lt;Region name="Space" DataRowCount="1" DataColCount="1"&gt;&lt;LayoutManager LinkRows="False" Li</t>
  </si>
  <si>
    <t>nkCols="False" Version="1.0" RegionName="Space"&gt;&lt;CustomRows Axis="Row"/&gt;&lt;CustomColumns Axis="Column"/&gt;&lt;/LayoutManager&gt;&lt;/Region&gt;&lt;Region name="HHeading" DataRowCount="1" DataColCount="3"&gt;&lt;LayoutManager LinkRows="True" LinkCols="False" Version="1.0" RegionNam</t>
  </si>
  <si>
    <t>e="HHeading"&gt;&lt;CustomRows Axis="Row"/&gt;&lt;CustomColumns Axis="Column"/&gt;&lt;/LayoutManager&gt;&lt;/Region&gt;&lt;Region name="VHeading" DataRowCount="14" DataColCount="1"&gt;&lt;LayoutManager LinkRows="False" LinkCols="True" Version="1.0" RegionName="VHeading"&gt;&lt;CustomRows Axis="Row</t>
  </si>
  <si>
    <t>"/&gt;&lt;CustomColumns Axis="Column"/&gt;&lt;/LayoutManager&gt;&lt;/Region&gt;&lt;Region name="DataGrid" DataRowCount="14" DataColCount="3"&gt;&lt;LayoutManager LinkRows="True" LinkCols="True" Version="1.0" RegionName="DataGrid"&gt;&lt;CustomRows Axis="Row"/&gt;&lt;CustomColumns Axis="Column"/&gt;&lt;/</t>
  </si>
  <si>
    <t>LayoutManager&gt;&lt;/Region&gt;&lt;/Regions&gt;&lt;/WebiView&gt;&lt;/WebiViews&gt;&lt;PromptBindings/&gt;&lt;DataSourceParameterValues/&gt;&lt;/Webi_document&gt;&lt;Webi_document Connection_id="54" CUID="FpwMElLbRAQA3A0AAEB5f0QCAFBWvnx5" Document_name="[REINA02] - Gastos Informáticos (AGE)" CurrentRepo</t>
  </si>
  <si>
    <t>rtDrillActive="False" ReportPath="/Informes REINA-IRIA-CAE/Para publicar/01 - Gastos" HasPrompt="0" HasQueryContext="False" bHasPromptToBind="False"&gt;&lt;Container ContainerCUID="FgMa.E8E1gUA3xAAAEBJ4EUAAFBWvnw_" ContainerKind="1"/&gt;&lt;Data_providers/&gt;&lt;Original_d</t>
  </si>
  <si>
    <t>ata_providers/&gt;&lt;prompts/&gt;&lt;QueryContexts/&gt;&lt;WebiViews&gt;&lt;WebiView view_id="1" refresh_order="-1" part_UREF="UIREF:RID=3:BID=8" part_type="3" Conceal_data_when_saving="False" Keep_user_format="True" Instance_by_user="False" Username="" Logon_User_Instance="Fals</t>
  </si>
  <si>
    <t>e" Refresh_DB="True" Use_Report_Saved_Data="False" Use_specific_instance="False" specific_instance_cuid="" specific_instance_description="" Need_format="False" Custom_view_name="[REINA02] - Gastos Informáticos (AGE) sección de documento (7)" Last_refresh_s</t>
  </si>
  <si>
    <t>tatus="1" Last_refresh_description="" Last_refresh_time="2016-8-22T13:56:13" Last_refresh_time_taken="6989"&gt;&lt;Regions&gt;&lt;Region name="Space" DataRowCount="1" DataColCount="1"&gt;&lt;LayoutManager LinkRows="False" LinkCols="False" Version="1.0" RegionName="Space"&gt;&lt;C</t>
  </si>
  <si>
    <t>ustomRows Axis="Row"/&gt;&lt;CustomColumns Axis="Column"/&gt;&lt;/LayoutManager&gt;&lt;/Region&gt;&lt;Region name="HHeading" DataRowCount="1" DataColCount="3"&gt;&lt;LayoutManager LinkRows="True" LinkCols="False" Version="1.0" RegionName="HHeading"&gt;&lt;CustomRows Axis="Row"/&gt;&lt;CustomColumn</t>
  </si>
  <si>
    <t>s Axis="Column"/&gt;&lt;/LayoutManager&gt;&lt;/Region&gt;&lt;Region name="VHeading" DataRowCount="14" DataColCount="1"&gt;&lt;LayoutManager LinkRows="False" LinkCols="True" Version="1.0" RegionName="VHeading"&gt;&lt;CustomRows Axis="Row"/&gt;&lt;CustomColumns Axis="Column"/&gt;&lt;/LayoutManager&gt;&lt;</t>
  </si>
  <si>
    <t>/Region&gt;&lt;Region name="DataGrid" DataRowCount="14" DataColCount="3"&gt;&lt;LayoutManager LinkRows="True" LinkCols="True" Version="1.0" RegionName="DataGrid"&gt;&lt;CustomRows Axis="Row"/&gt;&lt;CustomColumns Axis="Column"/&gt;&lt;/LayoutManager&gt;&lt;/Region&gt;&lt;/Regions&gt;&lt;/WebiView&gt;&lt;/Webi</t>
  </si>
  <si>
    <t>Views&gt;&lt;PromptBindings/&gt;&lt;DataSourceParameterValues/&gt;&lt;/Webi_document&gt;&lt;Webi_document Connection_id="55" CUID="FrwMElJ9wgUA3A0AAEDZyUACAFBWvnx5" Document_name="[REINA21] - Personal TIC (AGE)" CurrentReportDrillActive="False" ReportPath="/Informes REINA-IRIA-CA</t>
  </si>
  <si>
    <t>E/Para publicar/03 - Personal TIC" HasPrompt="0" HasQueryContext="False" bHasPromptToBind="False"&gt;&lt;Container ContainerCUID="FrF4EVAdMw4A1BAAAEBpw0QAAFBWvnw_" ContainerKind="1"/&gt;&lt;Data_providers/&gt;&lt;Original_data_providers/&gt;&lt;prompts/&gt;&lt;QueryContexts/&gt;&lt;WebiViews</t>
  </si>
  <si>
    <t xml:space="preserve">&gt;&lt;WebiView view_id="1" refresh_order="-1" part_UREF="UIREF:RID=2:BID=8" part_type="3" Conceal_data_when_saving="False" Keep_user_format="True" Instance_by_user="False" Username="" Logon_User_Instance="False" Refresh_DB="True" Use_Report_Saved_Data="False" </t>
  </si>
  <si>
    <t>Use_specific_instance="False" specific_instance_cuid="" specific_instance_description="" Need_format="False" Custom_view_name="[REINA21] - Personal TIC (AGE) sección de documento (2)" Last_refresh_status="1" Last_refresh_description="" Last_refresh_time="2</t>
  </si>
  <si>
    <t>016-8-23T10:6:58" Last_refresh_time_taken="6021"&gt;&lt;Regions&gt;&lt;Region name="Space" DataRowCount="2" DataColCount="1"&gt;&lt;LayoutManager LinkRows="False" LinkCols="False" Version="1.0" RegionName="Space"&gt;&lt;CustomRows Axis="Row"/&gt;&lt;CustomColumns Axis="Column"/&gt;&lt;/Layou</t>
  </si>
  <si>
    <t>tManager&gt;&lt;/Region&gt;&lt;Region name="HHeading" DataRowCount="2" DataColCount="8"&gt;&lt;LayoutManager LinkRows="True" LinkCols="False" Version="1.0" RegionName="HHeading"&gt;&lt;CustomRows Axis="Row"/&gt;&lt;CustomColumns Axis="Column"/&gt;&lt;/LayoutManager&gt;&lt;/Region&gt;&lt;Region name="VHe</t>
  </si>
  <si>
    <t>ading" DataRowCount="14" DataColCount="1"&gt;&lt;LayoutManager LinkRows="False" LinkCols="True" Version="1.0" RegionName="VHeading"&gt;&lt;CustomRows Axis="Row"/&gt;&lt;CustomColumns Axis="Column"/&gt;&lt;/LayoutManager&gt;&lt;/Region&gt;&lt;Region name="DataGrid" DataRowCount="14" DataColCo</t>
  </si>
  <si>
    <t>unt="8"&gt;&lt;LayoutManager LinkRows="True" LinkCols="True" Version="1.0" RegionName="DataGrid"&gt;&lt;CustomRows Axis="Row"/&gt;&lt;CustomColumns Axis="Column"/&gt;&lt;/LayoutManager&gt;&lt;/Region&gt;&lt;/Regions&gt;&lt;/WebiView&gt;&lt;/WebiViews&gt;&lt;PromptBindings/&gt;&lt;DataSourceParameterValues/&gt;&lt;/Webi_d</t>
  </si>
  <si>
    <t>ocument&gt;&lt;Webi_document Connection_id="56" CUID="FrwMElJ9wgUA3A0AAEDZyUACAFBWvnx5" Document_name="[REINA21] - Personal TIC (AGE)" CurrentReportDrillActive="False" ReportPath="/Informes REINA-IRIA-CAE/Para publicar/03 - Personal TIC" HasPrompt="0" HasQueryCo</t>
  </si>
  <si>
    <t>ntext="False" bHasPromptToBind="False"&gt;&lt;Container ContainerCUID="FrF4EVAdMw4A1BAAAEBpw0QAAFBWvnw_" ContainerKind="1"/&gt;&lt;Data_providers/&gt;&lt;Original_data_providers/&gt;&lt;prompts/&gt;&lt;QueryContexts/&gt;&lt;WebiViews&gt;&lt;WebiView view_id="1" refresh_order="-1" part_UREF="UIREF:</t>
  </si>
  <si>
    <t>RID=4:BID=15" part_type="3" Conceal_data_when_saving="False" Keep_user_format="True" Instance_by_user="False" Username="" Logon_User_Instance="False" Refresh_DB="True" Use_Report_Saved_Data="False" Use_specific_instance="False" specific_instance_cuid="" sp</t>
  </si>
  <si>
    <t>ecific_instance_description="" Need_format="False" Custom_view_name="[REINA21] - Personal TIC (AGE) sección de documento (3)" Last_refresh_status="1" Last_refresh_description="" Last_refresh_time="2016-8-23T10:10:42" Last_refresh_time_taken="8081"&gt;&lt;Regions</t>
  </si>
  <si>
    <t>&gt;&lt;Region name="Space" DataRowCount="1" DataColCount="1"&gt;&lt;LayoutManager LinkRows="False" LinkCols="False" Version="1.0" RegionName="Space"&gt;&lt;CustomRows Axis="Row"/&gt;&lt;CustomColumns Axis="Column"/&gt;&lt;/LayoutManager&gt;&lt;/Region&gt;&lt;Region name="HHeading" DataRowCount="1</t>
  </si>
  <si>
    <t xml:space="preserve">" DataColCount="5"&gt;&lt;LayoutManager LinkRows="True" LinkCols="False" Version="1.0" RegionName="HHeading"&gt;&lt;CustomRows Axis="Row"/&gt;&lt;CustomColumns Axis="Column"/&gt;&lt;/LayoutManager&gt;&lt;/Region&gt;&lt;Region name="VHeading" DataRowCount="14" DataColCount="1"&gt;&lt;LayoutManager </t>
  </si>
  <si>
    <t>LinkRows="False" LinkCols="True" Version="1.0" RegionName="VHeading"&gt;&lt;CustomRows Axis="Row"/&gt;&lt;CustomColumns Axis="Column"/&gt;&lt;/LayoutManager&gt;&lt;/Region&gt;&lt;Region name="DataGrid" DataRowCount="14" DataColCount="5"&gt;&lt;LayoutManager LinkRows="True" LinkCols="True" Ve</t>
  </si>
  <si>
    <t>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Connection_id="57" CUID="FrwMElJ9w</t>
  </si>
  <si>
    <t>gUA3A0AAEDZyUACAFBWvnx5" Document_name="[REINA21] - Personal TIC (AGE)" CurrentReportDrillActive="False" ReportPath="/Informes REINA-IRIA-CAE/Para publicar/03 - Personal TIC" HasPrompt="0" HasQueryContext="False" bHasPromptToBind="False"&gt;&lt;Container Contain</t>
  </si>
  <si>
    <t>erCUID="FrF4EVAdMw4A1BAAAEBpw0QAAFBWvnw_" ContainerKind="1"/&gt;&lt;Data_providers/&gt;&lt;Original_data_providers/&gt;&lt;prompts/&gt;&lt;QueryContexts/&gt;&lt;WebiViews&gt;&lt;WebiView view_id="1" refresh_order="-1" part_UREF="UIREF:RID=3:BID=8" part_type="1" Conceal_data_when_saving="Fals</t>
  </si>
  <si>
    <t>view_name="[REINA21] - Personal TIC (AGE) sección de documento (4)" Last_refresh_status="1" Last_refresh_description="" Last_refresh_time="2016-8-23T10:13:26" Last_refresh_time_taken="5428"&gt;&lt;Regions&gt;&lt;Region name="HHeading" DataRowCount="1" DataColCount="4"</t>
  </si>
  <si>
    <t xml:space="preserve">&gt;&lt;LayoutManager LinkRows="False" LinkCols="False" Version="1.0" RegionName="HHeading"&gt;&lt;CustomRows Axis="Row"/&gt;&lt;CustomColumns Axis="Column"/&gt;&lt;/LayoutManager&gt;&lt;/Region&gt;&lt;Region name="DataGrid" DataRowCount="14" DataColCount="4"&gt;&lt;LayoutManager LinkRows="False" </t>
  </si>
  <si>
    <t>LinkCols="True" Version="1.0" RegionName="DataGrid"&gt;&lt;CustomRows Axis="Row"/&gt;&lt;CustomColumns Axis="Column"/&gt;&lt;/LayoutManager&gt;&lt;/Region&gt;&lt;/Regions&gt;&lt;/WebiView&gt;&lt;/WebiViews&gt;&lt;PromptBindings/&gt;&lt;DataSourceParameterValues/&gt;&lt;/Webi_document&gt;&lt;Webi_document Connection_id="5</t>
  </si>
  <si>
    <t>8" CUID="FtERBVbxiAQA6SEAAEB5FEUHAFBWvnx5" Document_name="[REINA221] - Evolución Personal TIC (AGE) [Efectivos]" CurrentReportDrillActive="False" ReportPath="/Informes REINA-IRIA-CAE/Para publicar/03 - Personal TIC" HasPrompt="0" HasQueryContext="False" bH</t>
  </si>
  <si>
    <t>asPromptToBind="False"&gt;&lt;Container ContainerCUID="FrF4EVAdMw4A1BAAAEBpw0QAAFBWvnw_" ContainerKind="1"/&gt;&lt;Data_providers/&gt;&lt;Original_data_providers/&gt;&lt;prompts/&gt;&lt;QueryContexts/&gt;&lt;WebiViews&gt;&lt;WebiView view_id="1" refresh_order="-1" part_UREF="UIREF:RID=1:BID=8" par</t>
  </si>
  <si>
    <t>t_type="2" Conceal_data_when_saving="False" Keep_user_format="True" Instance_by_user="False" Username="" Logon_User_Instance="False" Refresh_DB="True" Use_Report_Saved_Data="False" Use_specific_instance="False" specific_instance_cuid="" specific_instance_d</t>
  </si>
  <si>
    <t>escription="" Need_format="False" Custom_view_name="[REINA221] - Evolución Personal TIC (AGE) [Efectivos] sección de documento (1)" Last_refresh_status="1" Last_refresh_description="" Last_refresh_time="2016-8-23T10:16:51" Last_refresh_time_taken="2683"&gt;&lt;R</t>
  </si>
  <si>
    <t>egions&gt;&lt;Region name="VHeading" DataRowCount="4" DataColCount="1"&gt;&lt;LayoutManager LinkRows="False" LinkCols="False" Version="1.0" RegionName="VHeading"&gt;&lt;CustomRows Axis="Row"/&gt;&lt;CustomColumns Axis="Column"/&gt;&lt;/LayoutManager&gt;&lt;/Region&gt;&lt;Region name="DataGrid" Dat</t>
  </si>
  <si>
    <t>aRowCount="4" DataColCount="4"&gt;&lt;LayoutManager LinkRows="True" LinkCols="False" Version="1.0" RegionName="DataGrid"&gt;&lt;CustomRows Axis="Row"/&gt;&lt;CustomColumns Axis="Column"/&gt;&lt;/LayoutManager&gt;&lt;/Region&gt;&lt;/Regions&gt;&lt;/WebiView&gt;&lt;/WebiViews&gt;&lt;PromptBindings/&gt;&lt;DataSourceP</t>
  </si>
  <si>
    <t>arameterValues/&gt;&lt;/Webi_document&gt;&lt;/Webi_documents&gt;&lt;/AddinModuleData&gt;&lt;/CrystalAddin&gt;</t>
  </si>
  <si>
    <t>Hacienda y Función Pública</t>
  </si>
  <si>
    <t>SEIDOR GRUPO</t>
  </si>
  <si>
    <t>Servicios Informáticos</t>
  </si>
  <si>
    <t>HP PRINTING AND COMPUTING SOLUTIONS SL</t>
  </si>
  <si>
    <t>Familia software</t>
  </si>
  <si>
    <t>Gasto_x000D_
(miles de euros)</t>
  </si>
  <si>
    <t>Herramientas de Desarrollo</t>
  </si>
  <si>
    <t>Sistemas de Gestión de la información</t>
  </si>
  <si>
    <t>Software de Seguridad</t>
  </si>
  <si>
    <t>Gasto (millones de euros)</t>
  </si>
  <si>
    <t>Funcionarios TIC (Dotación)</t>
  </si>
  <si>
    <t>Laborales TIC (Dotación)</t>
  </si>
  <si>
    <t>Total Efectivos</t>
  </si>
  <si>
    <t>Funcionarios TIC (Efectivos)</t>
  </si>
  <si>
    <t>Laborales TIC (Efectivos)</t>
  </si>
  <si>
    <t>Informática</t>
  </si>
  <si>
    <t>Gasto medio</t>
  </si>
  <si>
    <t>Procedimiento abierto simplificado</t>
  </si>
  <si>
    <t>INECO</t>
  </si>
  <si>
    <t>VIEWNEXT, S.A.</t>
  </si>
  <si>
    <t>RESTO*</t>
  </si>
  <si>
    <t>INFOREIN S.A.</t>
  </si>
  <si>
    <t>TAISA SYVLUE</t>
  </si>
  <si>
    <t>SOPRA GROUP INFORMATICA</t>
  </si>
  <si>
    <t>ALTRAN</t>
  </si>
  <si>
    <t>ECONOCOM, S.A.</t>
  </si>
  <si>
    <t>ESPRINET</t>
  </si>
  <si>
    <t>Evolucion total gasto</t>
  </si>
  <si>
    <t>(1) El apartado “RESTO” incluye un considerable número de empresas suministradoras, cuyo gasto en ordenadores personales de forma individualizada, no supera en ningún caso el 1% sobre el volumen total.</t>
  </si>
  <si>
    <t>(1) El apartado “RESTO” incluye un considerable número de empresas suministradoras, cuyo gasto en ordenadores personales de forma individualizada, no supera en ningún caso el 2% sobre el volumen total.</t>
  </si>
  <si>
    <t>Resto</t>
  </si>
  <si>
    <t>Desarrollo y mantenimiento de aplicaciones</t>
  </si>
  <si>
    <t>Mantenimiento y soporte</t>
  </si>
  <si>
    <t>formación TIC</t>
  </si>
  <si>
    <t>otros servicios informáticos</t>
  </si>
  <si>
    <t>Gastos TIC Total</t>
  </si>
  <si>
    <t>Acronimo</t>
  </si>
  <si>
    <t>MDE</t>
  </si>
  <si>
    <t>Agricultura, Pesca y Alimentación</t>
  </si>
  <si>
    <t>Asuntos Económicos y Transformación Digital</t>
  </si>
  <si>
    <t>Asuntos Exteriores, Unión Europea y Cooperación</t>
  </si>
  <si>
    <t>Ciencia e Innovación</t>
  </si>
  <si>
    <t>Consumo</t>
  </si>
  <si>
    <t>Cultura y Deporte</t>
  </si>
  <si>
    <t>Derechos Sociales y Agenda 2030</t>
  </si>
  <si>
    <t>Educación y Formación Profesional</t>
  </si>
  <si>
    <t>Igualdad</t>
  </si>
  <si>
    <t>Inclusión, Seguridad Social y Migraciones</t>
  </si>
  <si>
    <t>Industria, Comercio y Turismo</t>
  </si>
  <si>
    <t>Política Territorial</t>
  </si>
  <si>
    <t>Presidencia, Relaciones con las Cortes y Memoria Democrática</t>
  </si>
  <si>
    <t>Sanidad</t>
  </si>
  <si>
    <t>Trabajo y Economía Social</t>
  </si>
  <si>
    <t>Transición Ecológica y el Reto Demográfico</t>
  </si>
  <si>
    <t>Transportes, Movilidad y Agenda Urbana</t>
  </si>
  <si>
    <t>Universidades</t>
  </si>
  <si>
    <t>formacion e-learning</t>
  </si>
  <si>
    <t>Herramientas web</t>
  </si>
  <si>
    <t>Equipos de videoconferencia</t>
  </si>
  <si>
    <t>Equipos videoconferencia</t>
  </si>
  <si>
    <t>Gastos Informáticos · Año 2021</t>
  </si>
  <si>
    <t>MAPA</t>
  </si>
  <si>
    <t>MAETD</t>
  </si>
  <si>
    <t>MAEUEC</t>
  </si>
  <si>
    <t>MCIN</t>
  </si>
  <si>
    <t>MCON</t>
  </si>
  <si>
    <t>MCD</t>
  </si>
  <si>
    <t>MDSA2030</t>
  </si>
  <si>
    <t>MEFP</t>
  </si>
  <si>
    <t>MICT</t>
  </si>
  <si>
    <t>MTES</t>
  </si>
  <si>
    <t>MHyFP</t>
  </si>
  <si>
    <t>MIGU</t>
  </si>
  <si>
    <t>MINT</t>
  </si>
  <si>
    <t>MJUS</t>
  </si>
  <si>
    <t>MSA</t>
  </si>
  <si>
    <t>MISSM</t>
  </si>
  <si>
    <t>MPT</t>
  </si>
  <si>
    <t>MPRCMD</t>
  </si>
  <si>
    <t>MTMAU</t>
  </si>
  <si>
    <t>MTERD</t>
  </si>
  <si>
    <t>MUN</t>
  </si>
  <si>
    <t>Total: 2.091.738</t>
  </si>
  <si>
    <t xml:space="preserve">%V.: Porcentaje vertical . </t>
  </si>
  <si>
    <t>INETUM</t>
  </si>
  <si>
    <t>TRAGSA (Grupo)</t>
  </si>
  <si>
    <t>GESEIN GESTION Y SERVICIOS INFORMATICOS, S.L.</t>
  </si>
  <si>
    <t>TECNICOS ASOCIADOS DE INFORMATICA S.A.</t>
  </si>
  <si>
    <t>BABEL SISTEMAS DE INFORMACIÓN SL</t>
  </si>
  <si>
    <t>NTT DATA SPAIN SL</t>
  </si>
  <si>
    <t>KYNDRYL ESPAÑA, S.A.</t>
  </si>
  <si>
    <t>Procedimiento abierto</t>
  </si>
  <si>
    <t>Acuerdo Marco</t>
  </si>
  <si>
    <t>CAIXABANK EQUIPMENT FINANCE SAU</t>
  </si>
  <si>
    <t>COMPUSOF, S.A.</t>
  </si>
  <si>
    <t>DYNABOOK EUROPE GMBH</t>
  </si>
  <si>
    <t>ICA INFORMATICA Y TELECOMUNICACIONES AVANZADAS</t>
  </si>
  <si>
    <t>LENOVO</t>
  </si>
  <si>
    <t>LOGICALIS SPAIN, S.L.U.</t>
  </si>
  <si>
    <t>Omega</t>
  </si>
  <si>
    <t>SERVICIOS MICROINFORMATICA SA</t>
  </si>
  <si>
    <t>SPECIALIST COMPUTER CENTRES</t>
  </si>
  <si>
    <t>TRC (TRUPO)</t>
  </si>
  <si>
    <t>Vitel S.A.</t>
  </si>
  <si>
    <t>Videoconferencia</t>
  </si>
  <si>
    <t>THALES (GRUPO)</t>
  </si>
  <si>
    <t>DARS TELECOM SL</t>
  </si>
  <si>
    <t>HISDESAT SERVICIOS ESTRATEGICOS SA</t>
  </si>
  <si>
    <t>ESCRIBANO MECHANICAL &amp; ENGINEERING S.L.</t>
  </si>
  <si>
    <t>EPICOM SA</t>
  </si>
  <si>
    <t>Distribuidora de Material de Oficina, S.A.</t>
  </si>
  <si>
    <t>Formacion e-learning</t>
  </si>
  <si>
    <t>Promedio</t>
  </si>
  <si>
    <t>EVOLUTIO CLOUD ENABLER</t>
  </si>
  <si>
    <t>ORANGE</t>
  </si>
  <si>
    <t>Procedimiento Abierto</t>
  </si>
  <si>
    <t>NTT EUROPE LTD</t>
  </si>
  <si>
    <t>ATOS (Group)</t>
  </si>
  <si>
    <t>promedio</t>
  </si>
  <si>
    <t>B</t>
  </si>
  <si>
    <t>SEIDOR (GRUPO)</t>
  </si>
  <si>
    <t>TRAGSA (GRUPO)</t>
  </si>
  <si>
    <t>Datos de jecución del año 2021</t>
  </si>
  <si>
    <t>Tabla 3.2 · Relación del gasto TIC con el presupuesto total. Año 2021</t>
  </si>
  <si>
    <t>Miles de euro</t>
  </si>
  <si>
    <t>Tabla 3.3 · Procedimientos de Contratación del Gasto TIC. Año 2021</t>
  </si>
  <si>
    <t xml:space="preserve">Tabla 3.1 ·Evolución de gastos TIC en la AGE </t>
  </si>
  <si>
    <r>
      <t xml:space="preserve">                                                                                   </t>
    </r>
    <r>
      <rPr>
        <b/>
        <sz val="11"/>
        <rFont val="Calibri"/>
        <family val="2"/>
        <scheme val="minor"/>
      </rPr>
      <t>Miles de Euros</t>
    </r>
  </si>
  <si>
    <t xml:space="preserve">Tabla 3.3 · Distribución del gasto informático. </t>
  </si>
  <si>
    <t>Gastos TIC Año 2021</t>
  </si>
  <si>
    <t xml:space="preserve">Tabla 3.1 · Gastos por Ministerios · Año 2021 </t>
  </si>
  <si>
    <t>Gastos Informáticos Distribución del gasto. Año 2021</t>
  </si>
  <si>
    <t>Estructura del gasto informático. Año 2021</t>
  </si>
  <si>
    <t>Tabla del gráfico 3.5 · Año 2021</t>
  </si>
  <si>
    <t>Tabla 3.4 - Volumen de compras a Suministradores. Año 2021</t>
  </si>
  <si>
    <t>Miles de Euro</t>
  </si>
  <si>
    <t>Tabla del Gráfico 3.6 Procedimiento de contratación del gasto informático</t>
  </si>
  <si>
    <t>Porcentaje</t>
  </si>
  <si>
    <t>Evolución de gastos TIC  miles de euros</t>
  </si>
  <si>
    <t>Gastos TIC (millones de euro)</t>
  </si>
  <si>
    <t>Tabla del Gráfico Evolución del Gasto  informático</t>
  </si>
  <si>
    <t>Inversiones en equipo físico · Año 2021</t>
  </si>
  <si>
    <t xml:space="preserve">Tabla 3.5 Inversión en hardware. Año 2021 </t>
  </si>
  <si>
    <t xml:space="preserve">                                                                                                                                                     Miles de Euro</t>
  </si>
  <si>
    <t xml:space="preserve">Tabla 3.6 Inversiones en sistemas multiusuario · </t>
  </si>
  <si>
    <t>Año 2021</t>
  </si>
  <si>
    <t>Tabla 3.8 Gasto en dispositivos · Año 2021</t>
  </si>
  <si>
    <t xml:space="preserve"> Miles de Euro</t>
  </si>
  <si>
    <t xml:space="preserve">                                                                                                                                                 Miles de Euro</t>
  </si>
  <si>
    <t>Tabla 3.7 Inversiones en ordenadores personales · Año 2021</t>
  </si>
  <si>
    <t>Tabla 3.9 Suministradores de sistemas multiusuario · Año 2021</t>
  </si>
  <si>
    <t>(1) El apartado “RESTO” incluye un considerable número de empresas suministradoras, cuyo gasto en equipo físico de forma individualizada, no supera en ningún caso el 1% sobre el volumen total.</t>
  </si>
  <si>
    <t xml:space="preserve"> (1) El apartado “RESTO” incluye un considerable número de empresas suministradoras, cuyo gasto en sistema multiusuario de forma individualizada, no supera en ningún caso el 4% sobre el volumen total.</t>
  </si>
  <si>
    <t>Tabla resumen Suministradores de sistemas informáticos · Año 2021</t>
  </si>
  <si>
    <t>Tabla 3.10 Suministradores de inversiones en ordenadores personales · Año 2021</t>
  </si>
  <si>
    <t>Tabla 3.11 Suministradores de inversiones en otros dispositivos · Año 2021</t>
  </si>
  <si>
    <t>Tabla del gráfico 3.9 Procedimiento de contratación de hardware</t>
  </si>
  <si>
    <r>
      <t>Tabla 3.13 Gasto de software· Año 2021</t>
    </r>
    <r>
      <rPr>
        <b/>
        <sz val="9"/>
        <color rgb="FF3F816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</t>
    </r>
  </si>
  <si>
    <t>Tabla 3.14 Gastos en software ·Distribución por suministradores</t>
  </si>
  <si>
    <t>Tabla resumen de gastos de software · Administración Estado</t>
  </si>
  <si>
    <t xml:space="preserve"> (1) Se presentan las empresas suministradoras de software, cuyo gasto de forma individualizada,  superael 1% sobre el volumen total.</t>
  </si>
  <si>
    <t>Tabla 3.15 Gastos en servicios informáticos · Año 2021</t>
  </si>
  <si>
    <t xml:space="preserve">Tabla 3.16 Suministradores de servicios informáticos · Año 2021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</si>
  <si>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(1) Se presentan las empresas suministradoras de software, cuyo gasto de forma individualizada,  supera el 1% sobre el volumen total.</t>
  </si>
  <si>
    <t>Tabla 3.18 Gastos en servicios de telecomunicaciones  · Año 2021</t>
  </si>
  <si>
    <t xml:space="preserve">Tabla 3.19 Suministradores de servicios de Telecomunicaciones· Año 2021 </t>
  </si>
  <si>
    <t xml:space="preserve">Tabla del Gráfico 3.14 Evolución del gasto en telecomunicaciones </t>
  </si>
  <si>
    <t>Millones de euro</t>
  </si>
  <si>
    <r>
      <t>Tabla 4.1 Efectivos TIC · 01/01/2022</t>
    </r>
    <r>
      <rPr>
        <b/>
        <sz val="11"/>
        <color rgb="FF595959"/>
        <rFont val="Calibri"/>
        <family val="2"/>
        <scheme val="minor"/>
      </rPr>
      <t xml:space="preserve">                                                                                </t>
    </r>
  </si>
  <si>
    <t xml:space="preserve">Tabla 4.2 Distribución por grupo de funcionarios · 01/01/2022                                                                                                            </t>
  </si>
  <si>
    <t xml:space="preserve">Tabla 4.3 Relación del personal TIC respecto al personal total. 01/01/2022                                                                                                              </t>
  </si>
  <si>
    <r>
      <t>(2)</t>
    </r>
    <r>
      <rPr>
        <b/>
        <sz val="7"/>
        <color rgb="FF3F8162"/>
        <rFont val="Times New Roman"/>
        <family val="1"/>
      </rPr>
      <t xml:space="preserve">     </t>
    </r>
    <r>
      <rPr>
        <b/>
        <sz val="9"/>
        <color rgb="FF3F8162"/>
        <rFont val="Calibri"/>
        <family val="2"/>
        <scheme val="minor"/>
      </rPr>
      <t>La cifra de nº de empleados corresponde a 01/01/2022</t>
    </r>
  </si>
  <si>
    <t>Tabla de la gráfico 4.2 Evolución del Personal TIC</t>
  </si>
  <si>
    <t>Acuerdo marco</t>
  </si>
  <si>
    <t>mainframes</t>
  </si>
  <si>
    <t>Equipos de Sobremesa</t>
  </si>
  <si>
    <t>Equipos comun. Y red</t>
  </si>
  <si>
    <t>Equipos</t>
  </si>
  <si>
    <t>potátiles</t>
  </si>
  <si>
    <t>Video-</t>
  </si>
  <si>
    <t>conferencia</t>
  </si>
  <si>
    <t xml:space="preserve">Terminales </t>
  </si>
  <si>
    <t>Móviles</t>
  </si>
  <si>
    <t xml:space="preserve"> de Almacenamiento</t>
  </si>
  <si>
    <t>Sistemas de I</t>
  </si>
  <si>
    <t>mpresión y Digitalización</t>
  </si>
  <si>
    <t>Hw</t>
  </si>
  <si>
    <t>seguridad</t>
  </si>
  <si>
    <t xml:space="preserve">Otros </t>
  </si>
  <si>
    <t>Periféricos</t>
  </si>
  <si>
    <t>Hardaware</t>
  </si>
  <si>
    <t>Froma de contrataicón</t>
  </si>
  <si>
    <t>Procedimientos de Contratación del Gasto Software</t>
  </si>
  <si>
    <t>Procedimientos de contratación de servicios informáticos</t>
  </si>
  <si>
    <t>Porentaje</t>
  </si>
  <si>
    <t>Desarrollo y mant.</t>
  </si>
  <si>
    <t>Mantenimiento y</t>
  </si>
  <si>
    <t>Total (miles de euro)</t>
  </si>
  <si>
    <t>Total  (miles de euro)</t>
  </si>
  <si>
    <t>4. PERSONAL 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</si>
</sst>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43" formatCode="_-* #,##0.00_-;\-* #,##0.00_-;_-* &quot;-&quot;??_-;_-@_-"/>
    <numFmt numFmtId="164" formatCode="#,##0.%"/>
    <numFmt numFmtId="165" formatCode="#,##0.00%"/>
    <numFmt numFmtId="166" formatCode="0.0%"/>
    <numFmt numFmtId="167" formatCode="#,##0.0"/>
    <numFmt numFmtId="168" formatCode="0.0"/>
    <numFmt numFmtId="169" formatCode="#,##0.00_ ;\-#,##0.00\ "/>
    <numFmt numFmtId="170" formatCode="#,##0%"/>
  </numFmts>
  <fonts count="52" x14ac:knownFonts="1">
    <font>
      <sz val="11"/>
      <color theme="1"/>
      <name val="Calibri"/>
      <family val="2"/>
      <scheme val="minor"/>
    </font>
    <font>
      <b/>
      <sz val="13"/>
      <color rgb="FF3F8162"/>
      <name val="Calibri"/>
      <family val="2"/>
      <scheme val="minor"/>
    </font>
    <font>
      <b/>
      <sz val="11"/>
      <color rgb="FF51515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b/>
      <sz val="9"/>
      <color rgb="FF3F8162"/>
      <name val="Calibri"/>
      <family val="2"/>
      <scheme val="minor"/>
    </font>
    <font>
      <b/>
      <sz val="11"/>
      <color rgb="FF595959"/>
      <name val="Verdana"/>
      <family val="2"/>
    </font>
    <font>
      <b/>
      <sz val="9"/>
      <color rgb="FF595959"/>
      <name val="Calibri"/>
      <family val="2"/>
      <scheme val="minor"/>
    </font>
    <font>
      <b/>
      <sz val="10"/>
      <color rgb="FF595959"/>
      <name val="Calibri"/>
      <family val="2"/>
      <scheme val="minor"/>
    </font>
    <font>
      <sz val="8.5"/>
      <color rgb="FF000000"/>
      <name val="Tahoma"/>
      <family val="2"/>
    </font>
    <font>
      <b/>
      <sz val="8.5"/>
      <color rgb="FF595959"/>
      <name val="Tahoma"/>
      <family val="2"/>
    </font>
    <font>
      <sz val="8"/>
      <color rgb="FF333333"/>
      <name val="Arial"/>
      <family val="2"/>
    </font>
    <font>
      <b/>
      <sz val="13"/>
      <color rgb="FF515151"/>
      <name val="Calibri"/>
      <family val="2"/>
      <scheme val="minor"/>
    </font>
    <font>
      <b/>
      <sz val="8"/>
      <color rgb="FFFFFFFF"/>
      <name val="Arial"/>
      <family val="2"/>
    </font>
    <font>
      <u/>
      <sz val="11"/>
      <color theme="10"/>
      <name val="Calibri"/>
      <family val="2"/>
    </font>
    <font>
      <b/>
      <sz val="7"/>
      <color rgb="FF3F8162"/>
      <name val="Times New Roman"/>
      <family val="1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b/>
      <sz val="10"/>
      <color indexed="63"/>
      <name val="Arial"/>
      <family val="2"/>
    </font>
    <font>
      <b/>
      <sz val="9"/>
      <color indexed="63"/>
      <name val="Arial"/>
      <family val="2"/>
    </font>
    <font>
      <sz val="11"/>
      <name val="Calibri"/>
      <family val="2"/>
      <scheme val="minor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6"/>
      <name val="Arial"/>
      <family val="2"/>
    </font>
    <font>
      <b/>
      <sz val="9"/>
      <color theme="0"/>
      <name val="Arial"/>
      <family val="2"/>
    </font>
    <font>
      <sz val="11"/>
      <color theme="0"/>
      <name val="Calibri"/>
      <family val="2"/>
      <scheme val="minor"/>
    </font>
    <font>
      <sz val="9"/>
      <color theme="0"/>
      <name val="Arial"/>
      <family val="2"/>
    </font>
    <font>
      <sz val="11"/>
      <color rgb="FF000000"/>
      <name val="Calibri"/>
      <family val="2"/>
    </font>
    <font>
      <b/>
      <sz val="9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333333"/>
      <name val="Calibri"/>
      <family val="2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6"/>
      <color rgb="FF333333"/>
      <name val="Arial"/>
      <family val="2"/>
    </font>
    <font>
      <sz val="6"/>
      <color rgb="FF333333"/>
      <name val="Arial"/>
      <family val="2"/>
    </font>
    <font>
      <sz val="6"/>
      <color rgb="FFFF0000"/>
      <name val="Arial"/>
      <family val="2"/>
    </font>
    <font>
      <b/>
      <sz val="11"/>
      <name val="Verdana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6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3F81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7"/>
        <bgColor indexed="9"/>
      </patternFill>
    </fill>
    <fill>
      <patternFill patternType="solid">
        <fgColor rgb="FF3F8162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D7D7D7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3F8162"/>
        <bgColor rgb="FFFFFFFF"/>
      </patternFill>
    </fill>
    <fill>
      <patternFill patternType="solid">
        <fgColor rgb="FFFCFDFD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EBEBE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EBEBEB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EBEBEB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/>
      <bottom style="medium">
        <color rgb="FFEBEBEB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/>
      <bottom/>
      <diagonal/>
    </border>
    <border>
      <left/>
      <right style="medium">
        <color rgb="FFEBEBEB"/>
      </right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EBEBEB"/>
      </left>
      <right/>
      <top style="medium">
        <color rgb="FFEBEBEB"/>
      </top>
      <bottom style="medium">
        <color rgb="FFEBEBEB"/>
      </bottom>
      <diagonal/>
    </border>
    <border>
      <left/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/>
      <diagonal/>
    </border>
    <border>
      <left style="medium">
        <color rgb="FFEBEBEB"/>
      </left>
      <right/>
      <top style="medium">
        <color rgb="FFEBEBEB"/>
      </top>
      <bottom/>
      <diagonal/>
    </border>
    <border>
      <left/>
      <right style="medium">
        <color rgb="FFEBEBEB"/>
      </right>
      <top style="medium">
        <color rgb="FFEBEBEB"/>
      </top>
      <bottom/>
      <diagonal/>
    </border>
    <border>
      <left style="medium">
        <color rgb="FFEBEBEB"/>
      </left>
      <right/>
      <top/>
      <bottom style="medium">
        <color rgb="FFEBEBEB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EBEBEB"/>
      </right>
      <top style="medium">
        <color rgb="FFFFFFFF"/>
      </top>
      <bottom/>
      <diagonal/>
    </border>
    <border>
      <left style="medium">
        <color rgb="FFFFFFFF"/>
      </left>
      <right style="medium">
        <color rgb="FFEBEBEB"/>
      </right>
      <top style="medium">
        <color rgb="FFFFFFFF"/>
      </top>
      <bottom/>
      <diagonal/>
    </border>
    <border>
      <left style="medium">
        <color rgb="FFFFFFFF"/>
      </left>
      <right style="medium">
        <color rgb="FFEBEBEB"/>
      </right>
      <top/>
      <bottom style="medium">
        <color rgb="FFEBEBEB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EBEBEB"/>
      </right>
      <top style="medium">
        <color rgb="FFFFFFFF"/>
      </top>
      <bottom style="medium">
        <color rgb="FFFFFFFF"/>
      </bottom>
      <diagonal/>
    </border>
    <border>
      <left/>
      <right style="medium">
        <color rgb="FFEBEBEB"/>
      </right>
      <top/>
      <bottom style="medium">
        <color rgb="FFFFFFFF"/>
      </bottom>
      <diagonal/>
    </border>
    <border>
      <left/>
      <right/>
      <top style="medium">
        <color rgb="FFEBEBEB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EBEBEB"/>
      </left>
      <right/>
      <top/>
      <bottom/>
      <diagonal/>
    </border>
    <border>
      <left style="medium">
        <color rgb="FFFFFFFF"/>
      </left>
      <right style="medium">
        <color rgb="FFEBEBEB"/>
      </right>
      <top/>
      <bottom/>
      <diagonal/>
    </border>
    <border>
      <left/>
      <right/>
      <top/>
      <bottom style="medium">
        <color rgb="FFEBEBEB"/>
      </bottom>
      <diagonal/>
    </border>
    <border>
      <left style="medium">
        <color rgb="FFFFFFFF"/>
      </left>
      <right/>
      <top/>
      <bottom style="medium">
        <color rgb="FFEBEBEB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BEBEB"/>
      </left>
      <right style="medium">
        <color rgb="FFEBEBEB"/>
      </right>
      <top style="medium">
        <color rgb="FFCAC9D9"/>
      </top>
      <bottom style="medium">
        <color rgb="FFCAC9D9"/>
      </bottom>
      <diagonal/>
    </border>
    <border>
      <left style="medium">
        <color rgb="FFEBEBEB"/>
      </left>
      <right style="medium">
        <color rgb="FFEBEBEB"/>
      </right>
      <top/>
      <bottom style="medium">
        <color rgb="FFCAC9D9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32"/>
      </left>
      <right style="thin">
        <color indexed="3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FFFFF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0" fillId="0" borderId="0"/>
  </cellStyleXfs>
  <cellXfs count="399">
    <xf numFmtId="0" fontId="0" fillId="0" borderId="0" xfId="0"/>
    <xf numFmtId="0" fontId="3" fillId="0" borderId="0" xfId="0" applyFont="1"/>
    <xf numFmtId="9" fontId="4" fillId="2" borderId="13" xfId="0" applyNumberFormat="1" applyFont="1" applyFill="1" applyBorder="1" applyAlignment="1">
      <alignment horizontal="right" wrapText="1"/>
    </xf>
    <xf numFmtId="3" fontId="5" fillId="3" borderId="13" xfId="0" applyNumberFormat="1" applyFont="1" applyFill="1" applyBorder="1" applyAlignment="1">
      <alignment horizontal="right" wrapText="1"/>
    </xf>
    <xf numFmtId="9" fontId="5" fillId="3" borderId="13" xfId="0" applyNumberFormat="1" applyFont="1" applyFill="1" applyBorder="1" applyAlignment="1">
      <alignment horizontal="right" wrapText="1"/>
    </xf>
    <xf numFmtId="0" fontId="6" fillId="0" borderId="0" xfId="0" applyFont="1"/>
    <xf numFmtId="0" fontId="2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justify" wrapText="1"/>
    </xf>
    <xf numFmtId="0" fontId="10" fillId="0" borderId="0" xfId="0" applyFont="1" applyAlignment="1">
      <alignment horizontal="justify" wrapText="1"/>
    </xf>
    <xf numFmtId="0" fontId="4" fillId="2" borderId="1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0" fillId="0" borderId="0" xfId="0" quotePrefix="1"/>
    <xf numFmtId="0" fontId="15" fillId="0" borderId="0" xfId="1" applyAlignment="1" applyProtection="1"/>
    <xf numFmtId="0" fontId="4" fillId="2" borderId="11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right" wrapText="1"/>
    </xf>
    <xf numFmtId="9" fontId="0" fillId="0" borderId="0" xfId="0" applyNumberFormat="1"/>
    <xf numFmtId="0" fontId="4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4" fillId="2" borderId="24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0" fontId="14" fillId="2" borderId="25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right" wrapText="1"/>
    </xf>
    <xf numFmtId="0" fontId="14" fillId="2" borderId="13" xfId="0" applyFont="1" applyFill="1" applyBorder="1" applyAlignment="1">
      <alignment horizontal="center" wrapText="1"/>
    </xf>
    <xf numFmtId="3" fontId="0" fillId="0" borderId="0" xfId="0" applyNumberFormat="1" applyAlignment="1">
      <alignment wrapText="1"/>
    </xf>
    <xf numFmtId="49" fontId="21" fillId="4" borderId="0" xfId="0" applyNumberFormat="1" applyFont="1" applyFill="1" applyAlignment="1">
      <alignment horizontal="left" vertical="center"/>
    </xf>
    <xf numFmtId="3" fontId="0" fillId="0" borderId="0" xfId="0" applyNumberFormat="1"/>
    <xf numFmtId="49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right" vertical="center"/>
    </xf>
    <xf numFmtId="165" fontId="20" fillId="0" borderId="0" xfId="0" applyNumberFormat="1" applyFont="1" applyAlignment="1">
      <alignment horizontal="right" vertical="center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35" xfId="0" applyFont="1" applyBorder="1" applyAlignment="1">
      <alignment horizontal="center" textRotation="90" wrapText="1"/>
    </xf>
    <xf numFmtId="0" fontId="4" fillId="0" borderId="13" xfId="0" applyFont="1" applyBorder="1" applyAlignment="1">
      <alignment horizontal="center" textRotation="90" wrapText="1"/>
    </xf>
    <xf numFmtId="0" fontId="4" fillId="0" borderId="13" xfId="0" applyFont="1" applyBorder="1" applyAlignment="1">
      <alignment horizontal="center" vertical="center" textRotation="90" wrapText="1"/>
    </xf>
    <xf numFmtId="49" fontId="20" fillId="5" borderId="38" xfId="0" applyNumberFormat="1" applyFont="1" applyFill="1" applyBorder="1" applyAlignment="1">
      <alignment horizontal="center" vertical="center" wrapText="1"/>
    </xf>
    <xf numFmtId="49" fontId="20" fillId="5" borderId="38" xfId="0" applyNumberFormat="1" applyFont="1" applyFill="1" applyBorder="1" applyAlignment="1">
      <alignment horizontal="left" vertical="center"/>
    </xf>
    <xf numFmtId="0" fontId="20" fillId="5" borderId="3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5" fillId="3" borderId="12" xfId="0" applyFont="1" applyFill="1" applyBorder="1" applyAlignment="1">
      <alignment horizontal="right" wrapText="1"/>
    </xf>
    <xf numFmtId="9" fontId="0" fillId="0" borderId="0" xfId="0" applyNumberFormat="1" applyAlignment="1">
      <alignment wrapText="1"/>
    </xf>
    <xf numFmtId="164" fontId="19" fillId="4" borderId="0" xfId="0" applyNumberFormat="1" applyFont="1" applyFill="1" applyAlignment="1">
      <alignment horizontal="right" vertical="center"/>
    </xf>
    <xf numFmtId="0" fontId="5" fillId="3" borderId="12" xfId="0" applyFont="1" applyFill="1" applyBorder="1" applyAlignment="1">
      <alignment wrapText="1"/>
    </xf>
    <xf numFmtId="3" fontId="5" fillId="3" borderId="12" xfId="0" applyNumberFormat="1" applyFont="1" applyFill="1" applyBorder="1" applyAlignment="1">
      <alignment horizontal="right" wrapText="1"/>
    </xf>
    <xf numFmtId="9" fontId="5" fillId="3" borderId="19" xfId="0" applyNumberFormat="1" applyFont="1" applyFill="1" applyBorder="1" applyAlignment="1">
      <alignment horizontal="right" wrapText="1"/>
    </xf>
    <xf numFmtId="0" fontId="0" fillId="2" borderId="24" xfId="0" applyFill="1" applyBorder="1" applyAlignment="1">
      <alignment wrapText="1"/>
    </xf>
    <xf numFmtId="3" fontId="5" fillId="3" borderId="40" xfId="0" applyNumberFormat="1" applyFont="1" applyFill="1" applyBorder="1" applyAlignment="1">
      <alignment horizontal="right" wrapText="1"/>
    </xf>
    <xf numFmtId="0" fontId="5" fillId="3" borderId="40" xfId="0" applyFont="1" applyFill="1" applyBorder="1" applyAlignment="1">
      <alignment wrapText="1"/>
    </xf>
    <xf numFmtId="3" fontId="24" fillId="3" borderId="13" xfId="0" applyNumberFormat="1" applyFont="1" applyFill="1" applyBorder="1" applyAlignment="1">
      <alignment horizontal="right" wrapText="1"/>
    </xf>
    <xf numFmtId="3" fontId="26" fillId="3" borderId="13" xfId="0" applyNumberFormat="1" applyFont="1" applyFill="1" applyBorder="1" applyAlignment="1">
      <alignment horizontal="right" wrapText="1"/>
    </xf>
    <xf numFmtId="3" fontId="26" fillId="3" borderId="19" xfId="0" applyNumberFormat="1" applyFont="1" applyFill="1" applyBorder="1" applyAlignment="1">
      <alignment horizontal="right" wrapText="1"/>
    </xf>
    <xf numFmtId="3" fontId="24" fillId="3" borderId="19" xfId="0" applyNumberFormat="1" applyFont="1" applyFill="1" applyBorder="1" applyAlignment="1">
      <alignment horizontal="right" wrapText="1"/>
    </xf>
    <xf numFmtId="0" fontId="26" fillId="3" borderId="13" xfId="0" applyFont="1" applyFill="1" applyBorder="1" applyAlignment="1">
      <alignment horizontal="right" wrapText="1"/>
    </xf>
    <xf numFmtId="0" fontId="24" fillId="3" borderId="13" xfId="0" applyFont="1" applyFill="1" applyBorder="1" applyAlignment="1">
      <alignment horizontal="right" wrapText="1"/>
    </xf>
    <xf numFmtId="10" fontId="5" fillId="3" borderId="12" xfId="0" applyNumberFormat="1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0" fillId="0" borderId="40" xfId="0" applyBorder="1" applyAlignment="1">
      <alignment wrapText="1"/>
    </xf>
    <xf numFmtId="3" fontId="0" fillId="0" borderId="40" xfId="0" applyNumberFormat="1" applyBorder="1"/>
    <xf numFmtId="3" fontId="17" fillId="7" borderId="40" xfId="0" applyNumberFormat="1" applyFont="1" applyFill="1" applyBorder="1" applyAlignment="1">
      <alignment horizontal="right"/>
    </xf>
    <xf numFmtId="9" fontId="5" fillId="0" borderId="0" xfId="0" applyNumberFormat="1" applyFont="1" applyAlignment="1">
      <alignment horizontal="left" wrapText="1"/>
    </xf>
    <xf numFmtId="9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/>
    </xf>
    <xf numFmtId="9" fontId="4" fillId="0" borderId="41" xfId="0" applyNumberFormat="1" applyFont="1" applyBorder="1" applyAlignment="1">
      <alignment horizontal="right" wrapText="1"/>
    </xf>
    <xf numFmtId="3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49" fontId="20" fillId="6" borderId="47" xfId="0" applyNumberFormat="1" applyFont="1" applyFill="1" applyBorder="1" applyAlignment="1">
      <alignment horizontal="center" vertical="center"/>
    </xf>
    <xf numFmtId="164" fontId="20" fillId="6" borderId="47" xfId="0" applyNumberFormat="1" applyFont="1" applyFill="1" applyBorder="1" applyAlignment="1">
      <alignment horizontal="right" vertical="center"/>
    </xf>
    <xf numFmtId="49" fontId="20" fillId="6" borderId="48" xfId="0" applyNumberFormat="1" applyFont="1" applyFill="1" applyBorder="1" applyAlignment="1">
      <alignment horizontal="center" vertical="center" wrapText="1"/>
    </xf>
    <xf numFmtId="49" fontId="18" fillId="6" borderId="48" xfId="0" applyNumberFormat="1" applyFont="1" applyFill="1" applyBorder="1" applyAlignment="1">
      <alignment horizontal="left" vertical="center"/>
    </xf>
    <xf numFmtId="49" fontId="18" fillId="6" borderId="47" xfId="0" applyNumberFormat="1" applyFont="1" applyFill="1" applyBorder="1" applyAlignment="1">
      <alignment horizontal="center"/>
    </xf>
    <xf numFmtId="3" fontId="18" fillId="6" borderId="47" xfId="0" applyNumberFormat="1" applyFont="1" applyFill="1" applyBorder="1" applyAlignment="1">
      <alignment horizontal="right" vertical="center"/>
    </xf>
    <xf numFmtId="164" fontId="18" fillId="6" borderId="47" xfId="0" applyNumberFormat="1" applyFont="1" applyFill="1" applyBorder="1" applyAlignment="1">
      <alignment horizontal="right" vertical="center"/>
    </xf>
    <xf numFmtId="49" fontId="18" fillId="6" borderId="47" xfId="0" applyNumberFormat="1" applyFont="1" applyFill="1" applyBorder="1" applyAlignment="1">
      <alignment horizontal="center" vertical="center"/>
    </xf>
    <xf numFmtId="49" fontId="18" fillId="6" borderId="50" xfId="0" applyNumberFormat="1" applyFont="1" applyFill="1" applyBorder="1" applyAlignment="1">
      <alignment horizontal="center" vertical="center"/>
    </xf>
    <xf numFmtId="164" fontId="18" fillId="6" borderId="50" xfId="0" applyNumberFormat="1" applyFont="1" applyFill="1" applyBorder="1" applyAlignment="1">
      <alignment horizontal="right" vertical="center"/>
    </xf>
    <xf numFmtId="164" fontId="27" fillId="6" borderId="47" xfId="0" applyNumberFormat="1" applyFont="1" applyFill="1" applyBorder="1" applyAlignment="1">
      <alignment horizontal="right" vertical="center"/>
    </xf>
    <xf numFmtId="0" fontId="27" fillId="2" borderId="47" xfId="0" applyFont="1" applyFill="1" applyBorder="1" applyAlignment="1">
      <alignment horizontal="center" wrapText="1"/>
    </xf>
    <xf numFmtId="0" fontId="5" fillId="0" borderId="47" xfId="0" applyFont="1" applyBorder="1" applyAlignment="1">
      <alignment horizontal="left" wrapText="1"/>
    </xf>
    <xf numFmtId="0" fontId="29" fillId="2" borderId="0" xfId="0" applyFont="1" applyFill="1" applyAlignment="1">
      <alignment horizontal="left" wrapText="1"/>
    </xf>
    <xf numFmtId="49" fontId="27" fillId="6" borderId="47" xfId="0" applyNumberFormat="1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left" wrapText="1"/>
    </xf>
    <xf numFmtId="3" fontId="29" fillId="2" borderId="47" xfId="0" applyNumberFormat="1" applyFont="1" applyFill="1" applyBorder="1" applyAlignment="1">
      <alignment horizontal="right" wrapText="1"/>
    </xf>
    <xf numFmtId="9" fontId="29" fillId="2" borderId="47" xfId="0" applyNumberFormat="1" applyFont="1" applyFill="1" applyBorder="1" applyAlignment="1">
      <alignment horizontal="right" wrapText="1"/>
    </xf>
    <xf numFmtId="0" fontId="0" fillId="0" borderId="0" xfId="0" applyAlignment="1">
      <alignment horizontal="right" wrapText="1"/>
    </xf>
    <xf numFmtId="0" fontId="5" fillId="0" borderId="52" xfId="0" applyFont="1" applyBorder="1" applyAlignment="1">
      <alignment wrapText="1"/>
    </xf>
    <xf numFmtId="3" fontId="20" fillId="6" borderId="47" xfId="0" applyNumberFormat="1" applyFont="1" applyFill="1" applyBorder="1" applyAlignment="1">
      <alignment horizontal="right" vertical="center"/>
    </xf>
    <xf numFmtId="3" fontId="31" fillId="0" borderId="35" xfId="0" applyNumberFormat="1" applyFont="1" applyBorder="1" applyAlignment="1">
      <alignment horizontal="center" vertical="center" textRotation="90" wrapText="1"/>
    </xf>
    <xf numFmtId="0" fontId="5" fillId="9" borderId="0" xfId="0" applyFont="1" applyFill="1" applyAlignment="1">
      <alignment horizontal="right" wrapText="1"/>
    </xf>
    <xf numFmtId="10" fontId="5" fillId="0" borderId="0" xfId="0" applyNumberFormat="1" applyFont="1" applyAlignment="1">
      <alignment horizontal="right" wrapText="1"/>
    </xf>
    <xf numFmtId="165" fontId="20" fillId="6" borderId="47" xfId="0" applyNumberFormat="1" applyFont="1" applyFill="1" applyBorder="1" applyAlignment="1">
      <alignment horizontal="right" vertical="center"/>
    </xf>
    <xf numFmtId="0" fontId="32" fillId="2" borderId="4" xfId="0" applyFont="1" applyFill="1" applyBorder="1" applyAlignment="1">
      <alignment horizontal="center" vertical="center" textRotation="90"/>
    </xf>
    <xf numFmtId="0" fontId="28" fillId="2" borderId="36" xfId="0" applyFont="1" applyFill="1" applyBorder="1" applyAlignment="1">
      <alignment horizontal="center" vertical="center" textRotation="90"/>
    </xf>
    <xf numFmtId="0" fontId="28" fillId="2" borderId="36" xfId="0" applyFont="1" applyFill="1" applyBorder="1" applyAlignment="1">
      <alignment horizontal="center" vertical="center" textRotation="90" wrapText="1"/>
    </xf>
    <xf numFmtId="49" fontId="20" fillId="6" borderId="37" xfId="0" applyNumberFormat="1" applyFont="1" applyFill="1" applyBorder="1" applyAlignment="1">
      <alignment vertical="center"/>
    </xf>
    <xf numFmtId="49" fontId="27" fillId="6" borderId="47" xfId="0" applyNumberFormat="1" applyFont="1" applyFill="1" applyBorder="1" applyAlignment="1">
      <alignment vertical="center"/>
    </xf>
    <xf numFmtId="49" fontId="27" fillId="6" borderId="48" xfId="0" applyNumberFormat="1" applyFont="1" applyFill="1" applyBorder="1" applyAlignment="1">
      <alignment vertical="center"/>
    </xf>
    <xf numFmtId="0" fontId="29" fillId="2" borderId="48" xfId="0" applyFont="1" applyFill="1" applyBorder="1" applyAlignment="1">
      <alignment horizontal="left" wrapText="1"/>
    </xf>
    <xf numFmtId="0" fontId="5" fillId="8" borderId="51" xfId="0" applyFont="1" applyFill="1" applyBorder="1" applyAlignment="1">
      <alignment horizontal="left" wrapText="1"/>
    </xf>
    <xf numFmtId="0" fontId="5" fillId="0" borderId="51" xfId="0" applyFont="1" applyBorder="1" applyAlignment="1">
      <alignment horizontal="left" wrapText="1"/>
    </xf>
    <xf numFmtId="3" fontId="29" fillId="2" borderId="0" xfId="0" applyNumberFormat="1" applyFont="1" applyFill="1" applyAlignment="1">
      <alignment horizontal="right" wrapText="1"/>
    </xf>
    <xf numFmtId="9" fontId="29" fillId="2" borderId="0" xfId="0" applyNumberFormat="1" applyFont="1" applyFill="1" applyAlignment="1">
      <alignment horizontal="right" wrapText="1"/>
    </xf>
    <xf numFmtId="14" fontId="29" fillId="2" borderId="47" xfId="0" applyNumberFormat="1" applyFont="1" applyFill="1" applyBorder="1" applyAlignment="1">
      <alignment horizontal="left" wrapText="1"/>
    </xf>
    <xf numFmtId="0" fontId="4" fillId="2" borderId="12" xfId="0" applyFont="1" applyFill="1" applyBorder="1" applyAlignment="1">
      <alignment horizontal="center" wrapText="1"/>
    </xf>
    <xf numFmtId="9" fontId="18" fillId="6" borderId="47" xfId="0" applyNumberFormat="1" applyFont="1" applyFill="1" applyBorder="1" applyAlignment="1">
      <alignment horizontal="right" vertical="center"/>
    </xf>
    <xf numFmtId="0" fontId="0" fillId="2" borderId="0" xfId="0" applyFill="1" applyAlignment="1">
      <alignment wrapText="1"/>
    </xf>
    <xf numFmtId="10" fontId="5" fillId="3" borderId="53" xfId="0" applyNumberFormat="1" applyFont="1" applyFill="1" applyBorder="1" applyAlignment="1">
      <alignment horizontal="right" wrapText="1"/>
    </xf>
    <xf numFmtId="49" fontId="18" fillId="6" borderId="45" xfId="0" applyNumberFormat="1" applyFont="1" applyFill="1" applyBorder="1" applyAlignment="1">
      <alignment vertical="center"/>
    </xf>
    <xf numFmtId="1" fontId="18" fillId="6" borderId="45" xfId="0" applyNumberFormat="1" applyFont="1" applyFill="1" applyBorder="1" applyAlignment="1">
      <alignment horizontal="right"/>
    </xf>
    <xf numFmtId="3" fontId="5" fillId="0" borderId="54" xfId="0" applyNumberFormat="1" applyFont="1" applyBorder="1" applyAlignment="1">
      <alignment horizontal="right" wrapText="1"/>
    </xf>
    <xf numFmtId="49" fontId="20" fillId="6" borderId="50" xfId="0" applyNumberFormat="1" applyFont="1" applyFill="1" applyBorder="1" applyAlignment="1">
      <alignment horizontal="center" vertical="center"/>
    </xf>
    <xf numFmtId="164" fontId="20" fillId="6" borderId="50" xfId="0" applyNumberFormat="1" applyFont="1" applyFill="1" applyBorder="1" applyAlignment="1">
      <alignment horizontal="right" vertical="center"/>
    </xf>
    <xf numFmtId="9" fontId="5" fillId="0" borderId="54" xfId="0" applyNumberFormat="1" applyFont="1" applyBorder="1" applyAlignment="1">
      <alignment horizontal="right" wrapText="1"/>
    </xf>
    <xf numFmtId="3" fontId="18" fillId="2" borderId="55" xfId="0" quotePrefix="1" applyNumberFormat="1" applyFont="1" applyFill="1" applyBorder="1" applyAlignment="1">
      <alignment horizontal="right" vertical="center"/>
    </xf>
    <xf numFmtId="9" fontId="4" fillId="2" borderId="42" xfId="0" applyNumberFormat="1" applyFont="1" applyFill="1" applyBorder="1" applyAlignment="1">
      <alignment horizontal="right" wrapText="1"/>
    </xf>
    <xf numFmtId="0" fontId="5" fillId="3" borderId="54" xfId="0" applyFont="1" applyFill="1" applyBorder="1" applyAlignment="1">
      <alignment vertical="center"/>
    </xf>
    <xf numFmtId="3" fontId="5" fillId="3" borderId="54" xfId="0" applyNumberFormat="1" applyFont="1" applyFill="1" applyBorder="1" applyAlignment="1">
      <alignment horizontal="right" vertical="center"/>
    </xf>
    <xf numFmtId="0" fontId="30" fillId="3" borderId="54" xfId="0" applyFont="1" applyFill="1" applyBorder="1" applyAlignment="1">
      <alignment vertical="center"/>
    </xf>
    <xf numFmtId="0" fontId="5" fillId="3" borderId="54" xfId="0" applyFont="1" applyFill="1" applyBorder="1" applyAlignment="1">
      <alignment horizontal="right" vertical="center"/>
    </xf>
    <xf numFmtId="3" fontId="5" fillId="0" borderId="54" xfId="0" applyNumberFormat="1" applyFont="1" applyBorder="1" applyAlignment="1">
      <alignment horizontal="right" vertical="center"/>
    </xf>
    <xf numFmtId="0" fontId="5" fillId="3" borderId="54" xfId="0" applyFont="1" applyFill="1" applyBorder="1" applyAlignment="1">
      <alignment wrapText="1"/>
    </xf>
    <xf numFmtId="3" fontId="25" fillId="3" borderId="54" xfId="0" applyNumberFormat="1" applyFont="1" applyFill="1" applyBorder="1" applyAlignment="1">
      <alignment horizontal="right" wrapText="1"/>
    </xf>
    <xf numFmtId="0" fontId="23" fillId="0" borderId="54" xfId="0" applyFont="1" applyBorder="1" applyAlignment="1">
      <alignment horizontal="center"/>
    </xf>
    <xf numFmtId="3" fontId="19" fillId="4" borderId="54" xfId="0" applyNumberFormat="1" applyFont="1" applyFill="1" applyBorder="1" applyAlignment="1">
      <alignment horizontal="right" vertical="center"/>
    </xf>
    <xf numFmtId="3" fontId="0" fillId="0" borderId="54" xfId="0" applyNumberFormat="1" applyBorder="1"/>
    <xf numFmtId="0" fontId="4" fillId="2" borderId="47" xfId="0" applyFont="1" applyFill="1" applyBorder="1" applyAlignment="1">
      <alignment horizontal="center" wrapText="1"/>
    </xf>
    <xf numFmtId="9" fontId="4" fillId="2" borderId="47" xfId="0" applyNumberFormat="1" applyFont="1" applyFill="1" applyBorder="1" applyAlignment="1">
      <alignment horizontal="right" wrapText="1"/>
    </xf>
    <xf numFmtId="0" fontId="5" fillId="3" borderId="56" xfId="0" applyFont="1" applyFill="1" applyBorder="1" applyAlignment="1">
      <alignment wrapText="1"/>
    </xf>
    <xf numFmtId="3" fontId="25" fillId="3" borderId="56" xfId="0" applyNumberFormat="1" applyFont="1" applyFill="1" applyBorder="1" applyAlignment="1">
      <alignment horizontal="right" wrapText="1"/>
    </xf>
    <xf numFmtId="49" fontId="19" fillId="7" borderId="47" xfId="0" applyNumberFormat="1" applyFont="1" applyFill="1" applyBorder="1" applyAlignment="1">
      <alignment horizontal="right" vertical="center"/>
    </xf>
    <xf numFmtId="3" fontId="25" fillId="7" borderId="47" xfId="0" applyNumberFormat="1" applyFont="1" applyFill="1" applyBorder="1" applyAlignment="1">
      <alignment horizontal="right" vertical="center"/>
    </xf>
    <xf numFmtId="49" fontId="20" fillId="6" borderId="47" xfId="0" applyNumberFormat="1" applyFont="1" applyFill="1" applyBorder="1" applyAlignment="1">
      <alignment horizontal="left" vertical="center" wrapText="1"/>
    </xf>
    <xf numFmtId="0" fontId="20" fillId="6" borderId="47" xfId="0" applyFont="1" applyFill="1" applyBorder="1" applyAlignment="1">
      <alignment horizontal="center" vertical="center" wrapText="1"/>
    </xf>
    <xf numFmtId="49" fontId="20" fillId="6" borderId="47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3" fontId="18" fillId="0" borderId="43" xfId="0" quotePrefix="1" applyNumberFormat="1" applyFont="1" applyBorder="1" applyAlignment="1">
      <alignment horizontal="right" vertical="center"/>
    </xf>
    <xf numFmtId="0" fontId="4" fillId="2" borderId="21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 wrapText="1"/>
    </xf>
    <xf numFmtId="1" fontId="18" fillId="6" borderId="57" xfId="0" applyNumberFormat="1" applyFont="1" applyFill="1" applyBorder="1" applyAlignment="1">
      <alignment horizontal="right"/>
    </xf>
    <xf numFmtId="0" fontId="0" fillId="0" borderId="58" xfId="0" applyBorder="1"/>
    <xf numFmtId="4" fontId="0" fillId="0" borderId="58" xfId="0" applyNumberFormat="1" applyBorder="1"/>
    <xf numFmtId="4" fontId="5" fillId="0" borderId="0" xfId="0" applyNumberFormat="1" applyFont="1" applyAlignment="1">
      <alignment horizontal="right" wrapText="1"/>
    </xf>
    <xf numFmtId="166" fontId="5" fillId="0" borderId="0" xfId="0" applyNumberFormat="1" applyFont="1" applyAlignment="1">
      <alignment horizontal="right" wrapText="1"/>
    </xf>
    <xf numFmtId="4" fontId="0" fillId="0" borderId="0" xfId="0" applyNumberFormat="1" applyAlignment="1">
      <alignment wrapText="1"/>
    </xf>
    <xf numFmtId="49" fontId="5" fillId="10" borderId="59" xfId="0" applyNumberFormat="1" applyFont="1" applyFill="1" applyBorder="1" applyAlignment="1">
      <alignment horizontal="left" vertical="center" wrapText="1"/>
    </xf>
    <xf numFmtId="3" fontId="5" fillId="10" borderId="59" xfId="0" applyNumberFormat="1" applyFont="1" applyFill="1" applyBorder="1" applyAlignment="1">
      <alignment horizontal="right" vertical="center"/>
    </xf>
    <xf numFmtId="164" fontId="5" fillId="10" borderId="59" xfId="0" applyNumberFormat="1" applyFont="1" applyFill="1" applyBorder="1" applyAlignment="1">
      <alignment horizontal="right" vertical="center"/>
    </xf>
    <xf numFmtId="49" fontId="4" fillId="11" borderId="60" xfId="0" applyNumberFormat="1" applyFont="1" applyFill="1" applyBorder="1" applyAlignment="1">
      <alignment horizontal="center" vertical="center" wrapText="1"/>
    </xf>
    <xf numFmtId="49" fontId="5" fillId="10" borderId="59" xfId="0" applyNumberFormat="1" applyFont="1" applyFill="1" applyBorder="1" applyAlignment="1">
      <alignment horizontal="left" vertical="center"/>
    </xf>
    <xf numFmtId="166" fontId="5" fillId="3" borderId="54" xfId="0" applyNumberFormat="1" applyFont="1" applyFill="1" applyBorder="1" applyAlignment="1">
      <alignment horizontal="right" wrapText="1"/>
    </xf>
    <xf numFmtId="166" fontId="0" fillId="0" borderId="0" xfId="0" applyNumberFormat="1"/>
    <xf numFmtId="166" fontId="5" fillId="3" borderId="40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/>
    </xf>
    <xf numFmtId="166" fontId="5" fillId="3" borderId="13" xfId="0" applyNumberFormat="1" applyFont="1" applyFill="1" applyBorder="1" applyAlignment="1">
      <alignment horizontal="right" wrapText="1"/>
    </xf>
    <xf numFmtId="9" fontId="0" fillId="0" borderId="0" xfId="2" applyFont="1" applyAlignment="1">
      <alignment wrapText="1"/>
    </xf>
    <xf numFmtId="9" fontId="0" fillId="0" borderId="0" xfId="2" applyFont="1"/>
    <xf numFmtId="0" fontId="14" fillId="2" borderId="2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7" fontId="18" fillId="6" borderId="50" xfId="0" applyNumberFormat="1" applyFont="1" applyFill="1" applyBorder="1" applyAlignment="1">
      <alignment horizontal="right" vertical="center"/>
    </xf>
    <xf numFmtId="4" fontId="0" fillId="0" borderId="0" xfId="0" applyNumberFormat="1" applyAlignment="1">
      <alignment horizontal="right" vertical="center" wrapText="1"/>
    </xf>
    <xf numFmtId="166" fontId="5" fillId="0" borderId="49" xfId="0" applyNumberFormat="1" applyFont="1" applyBorder="1" applyAlignment="1">
      <alignment horizontal="right" wrapText="1"/>
    </xf>
    <xf numFmtId="166" fontId="0" fillId="0" borderId="0" xfId="2" applyNumberFormat="1" applyFont="1" applyAlignment="1">
      <alignment wrapText="1"/>
    </xf>
    <xf numFmtId="4" fontId="29" fillId="2" borderId="47" xfId="0" applyNumberFormat="1" applyFont="1" applyFill="1" applyBorder="1" applyAlignment="1">
      <alignment horizontal="right" wrapText="1"/>
    </xf>
    <xf numFmtId="3" fontId="0" fillId="0" borderId="58" xfId="0" applyNumberFormat="1" applyBorder="1"/>
    <xf numFmtId="4" fontId="20" fillId="6" borderId="47" xfId="0" applyNumberFormat="1" applyFont="1" applyFill="1" applyBorder="1" applyAlignment="1">
      <alignment horizontal="right" vertical="center"/>
    </xf>
    <xf numFmtId="2" fontId="0" fillId="0" borderId="58" xfId="0" applyNumberFormat="1" applyBorder="1"/>
    <xf numFmtId="167" fontId="5" fillId="0" borderId="0" xfId="0" applyNumberFormat="1" applyFont="1" applyAlignment="1">
      <alignment horizontal="right" wrapText="1"/>
    </xf>
    <xf numFmtId="167" fontId="0" fillId="0" borderId="0" xfId="0" applyNumberFormat="1" applyAlignment="1">
      <alignment wrapText="1"/>
    </xf>
    <xf numFmtId="4" fontId="29" fillId="2" borderId="0" xfId="0" applyNumberFormat="1" applyFont="1" applyFill="1" applyAlignment="1">
      <alignment horizontal="right" wrapText="1"/>
    </xf>
    <xf numFmtId="167" fontId="5" fillId="3" borderId="13" xfId="0" applyNumberFormat="1" applyFont="1" applyFill="1" applyBorder="1" applyAlignment="1">
      <alignment horizontal="right" wrapText="1"/>
    </xf>
    <xf numFmtId="0" fontId="30" fillId="3" borderId="61" xfId="0" applyFont="1" applyFill="1" applyBorder="1" applyAlignment="1">
      <alignment vertical="center" wrapText="1"/>
    </xf>
    <xf numFmtId="4" fontId="34" fillId="3" borderId="62" xfId="0" applyNumberFormat="1" applyFont="1" applyFill="1" applyBorder="1" applyAlignment="1">
      <alignment horizontal="right" vertical="center"/>
    </xf>
    <xf numFmtId="10" fontId="34" fillId="3" borderId="62" xfId="0" applyNumberFormat="1" applyFont="1" applyFill="1" applyBorder="1" applyAlignment="1">
      <alignment horizontal="right" vertical="center"/>
    </xf>
    <xf numFmtId="0" fontId="30" fillId="3" borderId="63" xfId="0" applyFont="1" applyFill="1" applyBorder="1" applyAlignment="1">
      <alignment vertical="center" wrapText="1"/>
    </xf>
    <xf numFmtId="4" fontId="34" fillId="3" borderId="44" xfId="0" applyNumberFormat="1" applyFont="1" applyFill="1" applyBorder="1" applyAlignment="1">
      <alignment horizontal="right" vertical="center"/>
    </xf>
    <xf numFmtId="10" fontId="34" fillId="3" borderId="44" xfId="0" applyNumberFormat="1" applyFont="1" applyFill="1" applyBorder="1" applyAlignment="1">
      <alignment horizontal="right" vertical="center"/>
    </xf>
    <xf numFmtId="4" fontId="35" fillId="3" borderId="44" xfId="0" applyNumberFormat="1" applyFont="1" applyFill="1" applyBorder="1" applyAlignment="1">
      <alignment horizontal="right" vertical="center"/>
    </xf>
    <xf numFmtId="0" fontId="37" fillId="0" borderId="0" xfId="0" applyFont="1" applyAlignment="1">
      <alignment horizontal="right" vertical="center" wrapText="1"/>
    </xf>
    <xf numFmtId="4" fontId="37" fillId="0" borderId="0" xfId="0" applyNumberFormat="1" applyFont="1" applyAlignment="1">
      <alignment horizontal="right" vertical="center" wrapText="1"/>
    </xf>
    <xf numFmtId="166" fontId="38" fillId="0" borderId="0" xfId="0" applyNumberFormat="1" applyFont="1" applyAlignment="1">
      <alignment horizontal="right" wrapText="1"/>
    </xf>
    <xf numFmtId="3" fontId="27" fillId="2" borderId="0" xfId="0" applyNumberFormat="1" applyFont="1" applyFill="1" applyAlignment="1">
      <alignment horizontal="right" wrapText="1"/>
    </xf>
    <xf numFmtId="166" fontId="5" fillId="0" borderId="0" xfId="0" applyNumberFormat="1" applyFont="1" applyAlignment="1">
      <alignment horizontal="center" wrapText="1"/>
    </xf>
    <xf numFmtId="167" fontId="29" fillId="2" borderId="47" xfId="0" applyNumberFormat="1" applyFont="1" applyFill="1" applyBorder="1" applyAlignment="1">
      <alignment horizontal="right" wrapText="1"/>
    </xf>
    <xf numFmtId="169" fontId="0" fillId="0" borderId="0" xfId="3" applyNumberFormat="1" applyFont="1" applyAlignment="1">
      <alignment wrapText="1"/>
    </xf>
    <xf numFmtId="0" fontId="36" fillId="3" borderId="12" xfId="0" applyFont="1" applyFill="1" applyBorder="1" applyAlignment="1">
      <alignment horizontal="left" vertical="center" wrapText="1"/>
    </xf>
    <xf numFmtId="0" fontId="36" fillId="3" borderId="39" xfId="0" applyFont="1" applyFill="1" applyBorder="1" applyAlignment="1">
      <alignment horizontal="left" vertical="center" wrapText="1"/>
    </xf>
    <xf numFmtId="9" fontId="36" fillId="3" borderId="39" xfId="0" applyNumberFormat="1" applyFont="1" applyFill="1" applyBorder="1" applyAlignment="1">
      <alignment horizontal="right" vertical="center" wrapText="1"/>
    </xf>
    <xf numFmtId="9" fontId="36" fillId="3" borderId="12" xfId="0" applyNumberFormat="1" applyFont="1" applyFill="1" applyBorder="1" applyAlignment="1">
      <alignment horizontal="right" vertical="center" wrapText="1"/>
    </xf>
    <xf numFmtId="9" fontId="0" fillId="0" borderId="46" xfId="0" applyNumberFormat="1" applyBorder="1"/>
    <xf numFmtId="0" fontId="0" fillId="0" borderId="64" xfId="0" applyBorder="1"/>
    <xf numFmtId="166" fontId="0" fillId="0" borderId="58" xfId="2" applyNumberFormat="1" applyFont="1" applyBorder="1"/>
    <xf numFmtId="4" fontId="28" fillId="2" borderId="47" xfId="0" applyNumberFormat="1" applyFont="1" applyFill="1" applyBorder="1"/>
    <xf numFmtId="49" fontId="42" fillId="10" borderId="59" xfId="4" applyNumberFormat="1" applyFont="1" applyFill="1" applyBorder="1" applyAlignment="1">
      <alignment horizontal="left" vertical="center"/>
    </xf>
    <xf numFmtId="0" fontId="41" fillId="10" borderId="59" xfId="4" applyFont="1" applyFill="1" applyBorder="1" applyAlignment="1">
      <alignment horizontal="right"/>
    </xf>
    <xf numFmtId="170" fontId="41" fillId="10" borderId="59" xfId="4" applyNumberFormat="1" applyFont="1" applyFill="1" applyBorder="1" applyAlignment="1">
      <alignment horizontal="right"/>
    </xf>
    <xf numFmtId="3" fontId="41" fillId="10" borderId="59" xfId="4" applyNumberFormat="1" applyFont="1" applyFill="1" applyBorder="1" applyAlignment="1">
      <alignment horizontal="right"/>
    </xf>
    <xf numFmtId="0" fontId="43" fillId="3" borderId="39" xfId="0" applyFont="1" applyFill="1" applyBorder="1" applyAlignment="1">
      <alignment horizontal="left" vertical="center" wrapText="1"/>
    </xf>
    <xf numFmtId="3" fontId="44" fillId="3" borderId="39" xfId="0" applyNumberFormat="1" applyFont="1" applyFill="1" applyBorder="1" applyAlignment="1">
      <alignment horizontal="right" vertical="center" wrapText="1"/>
    </xf>
    <xf numFmtId="0" fontId="44" fillId="3" borderId="39" xfId="0" applyFont="1" applyFill="1" applyBorder="1" applyAlignment="1">
      <alignment horizontal="right" vertical="center" wrapText="1"/>
    </xf>
    <xf numFmtId="0" fontId="41" fillId="0" borderId="59" xfId="4" applyFont="1" applyBorder="1" applyAlignment="1">
      <alignment horizontal="right"/>
    </xf>
    <xf numFmtId="170" fontId="41" fillId="0" borderId="59" xfId="4" applyNumberFormat="1" applyFont="1" applyBorder="1" applyAlignment="1">
      <alignment horizontal="right"/>
    </xf>
    <xf numFmtId="167" fontId="5" fillId="10" borderId="59" xfId="2" applyNumberFormat="1" applyFont="1" applyFill="1" applyBorder="1" applyAlignment="1">
      <alignment horizontal="left" vertical="center" wrapText="1"/>
    </xf>
    <xf numFmtId="0" fontId="36" fillId="12" borderId="39" xfId="0" applyFont="1" applyFill="1" applyBorder="1" applyAlignment="1">
      <alignment horizontal="right" vertical="center" wrapText="1"/>
    </xf>
    <xf numFmtId="0" fontId="36" fillId="3" borderId="39" xfId="0" applyFont="1" applyFill="1" applyBorder="1" applyAlignment="1">
      <alignment horizontal="right" vertical="center" wrapText="1"/>
    </xf>
    <xf numFmtId="3" fontId="36" fillId="3" borderId="39" xfId="0" applyNumberFormat="1" applyFont="1" applyFill="1" applyBorder="1" applyAlignment="1">
      <alignment horizontal="right" vertical="center" wrapText="1"/>
    </xf>
    <xf numFmtId="0" fontId="36" fillId="13" borderId="39" xfId="0" applyFont="1" applyFill="1" applyBorder="1" applyAlignment="1">
      <alignment horizontal="right" vertical="center" wrapText="1"/>
    </xf>
    <xf numFmtId="3" fontId="36" fillId="13" borderId="39" xfId="0" applyNumberFormat="1" applyFont="1" applyFill="1" applyBorder="1" applyAlignment="1">
      <alignment horizontal="right" vertical="center" wrapText="1"/>
    </xf>
    <xf numFmtId="0" fontId="36" fillId="13" borderId="39" xfId="0" applyFont="1" applyFill="1" applyBorder="1" applyAlignment="1">
      <alignment horizontal="right" wrapText="1"/>
    </xf>
    <xf numFmtId="3" fontId="27" fillId="2" borderId="47" xfId="0" applyNumberFormat="1" applyFont="1" applyFill="1" applyBorder="1" applyAlignment="1">
      <alignment horizontal="right" wrapText="1"/>
    </xf>
    <xf numFmtId="10" fontId="45" fillId="3" borderId="39" xfId="0" applyNumberFormat="1" applyFont="1" applyFill="1" applyBorder="1" applyAlignment="1">
      <alignment horizontal="right" vertical="center" wrapText="1"/>
    </xf>
    <xf numFmtId="3" fontId="45" fillId="3" borderId="39" xfId="0" applyNumberFormat="1" applyFont="1" applyFill="1" applyBorder="1" applyAlignment="1">
      <alignment horizontal="right" vertical="center" wrapText="1"/>
    </xf>
    <xf numFmtId="166" fontId="43" fillId="3" borderId="39" xfId="2" applyNumberFormat="1" applyFont="1" applyFill="1" applyBorder="1" applyAlignment="1">
      <alignment horizontal="right" vertical="center" wrapText="1"/>
    </xf>
    <xf numFmtId="1" fontId="29" fillId="2" borderId="47" xfId="0" applyNumberFormat="1" applyFont="1" applyFill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3" fontId="24" fillId="0" borderId="0" xfId="0" applyNumberFormat="1" applyFont="1"/>
    <xf numFmtId="1" fontId="0" fillId="0" borderId="0" xfId="0" applyNumberFormat="1"/>
    <xf numFmtId="0" fontId="0" fillId="15" borderId="0" xfId="0" applyFill="1" applyAlignment="1">
      <alignment wrapText="1"/>
    </xf>
    <xf numFmtId="0" fontId="6" fillId="0" borderId="0" xfId="0" applyFont="1" applyAlignment="1">
      <alignment horizontal="center"/>
    </xf>
    <xf numFmtId="0" fontId="4" fillId="2" borderId="16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2" borderId="3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49" fontId="4" fillId="11" borderId="6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32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center" wrapText="1"/>
    </xf>
    <xf numFmtId="0" fontId="4" fillId="2" borderId="30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wrapText="1"/>
    </xf>
    <xf numFmtId="0" fontId="4" fillId="2" borderId="24" xfId="0" applyFont="1" applyFill="1" applyBorder="1" applyAlignment="1">
      <alignment horizontal="center" wrapText="1"/>
    </xf>
    <xf numFmtId="0" fontId="4" fillId="2" borderId="26" xfId="0" applyFont="1" applyFill="1" applyBorder="1" applyAlignment="1">
      <alignment horizontal="center" wrapText="1"/>
    </xf>
    <xf numFmtId="0" fontId="4" fillId="2" borderId="34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2" borderId="21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6" fillId="0" borderId="31" xfId="0" applyFont="1" applyBorder="1" applyAlignment="1">
      <alignment horizontal="justify"/>
    </xf>
    <xf numFmtId="0" fontId="6" fillId="0" borderId="22" xfId="0" applyFont="1" applyBorder="1" applyAlignment="1">
      <alignment horizontal="justify"/>
    </xf>
    <xf numFmtId="0" fontId="6" fillId="0" borderId="0" xfId="0" applyFont="1" applyAlignment="1">
      <alignment horizontal="justify"/>
    </xf>
    <xf numFmtId="0" fontId="4" fillId="2" borderId="29" xfId="0" applyFont="1" applyFill="1" applyBorder="1" applyAlignment="1">
      <alignment horizontal="center" wrapText="1"/>
    </xf>
    <xf numFmtId="0" fontId="4" fillId="2" borderId="33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center" wrapText="1"/>
    </xf>
    <xf numFmtId="0" fontId="0" fillId="2" borderId="1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4" fillId="2" borderId="31" xfId="0" applyFont="1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wrapText="1"/>
    </xf>
    <xf numFmtId="0" fontId="14" fillId="2" borderId="16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0" fontId="14" fillId="2" borderId="28" xfId="0" applyFont="1" applyFill="1" applyBorder="1" applyAlignment="1">
      <alignment horizontal="center" wrapText="1"/>
    </xf>
    <xf numFmtId="0" fontId="14" fillId="2" borderId="24" xfId="0" applyFont="1" applyFill="1" applyBorder="1" applyAlignment="1">
      <alignment horizontal="center" wrapText="1"/>
    </xf>
    <xf numFmtId="0" fontId="14" fillId="2" borderId="25" xfId="0" applyFont="1" applyFill="1" applyBorder="1" applyAlignment="1">
      <alignment horizontal="center" wrapText="1"/>
    </xf>
    <xf numFmtId="0" fontId="14" fillId="2" borderId="15" xfId="0" applyFont="1" applyFill="1" applyBorder="1" applyAlignment="1">
      <alignment horizontal="center" wrapText="1"/>
    </xf>
    <xf numFmtId="0" fontId="14" fillId="2" borderId="17" xfId="0" applyFont="1" applyFill="1" applyBorder="1" applyAlignment="1">
      <alignment horizontal="center" wrapText="1"/>
    </xf>
    <xf numFmtId="0" fontId="14" fillId="2" borderId="30" xfId="0" applyFont="1" applyFill="1" applyBorder="1" applyAlignment="1">
      <alignment horizontal="center" wrapText="1"/>
    </xf>
    <xf numFmtId="0" fontId="11" fillId="0" borderId="0" xfId="0" applyFont="1" applyAlignment="1">
      <alignment horizontal="right" wrapText="1"/>
    </xf>
    <xf numFmtId="0" fontId="6" fillId="0" borderId="0" xfId="0" applyFont="1" applyAlignment="1">
      <alignment horizontal="left"/>
    </xf>
    <xf numFmtId="0" fontId="4" fillId="2" borderId="27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14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textRotation="90" wrapText="1"/>
    </xf>
    <xf numFmtId="0" fontId="4" fillId="2" borderId="3" xfId="0" applyFont="1" applyFill="1" applyBorder="1" applyAlignment="1">
      <alignment horizontal="center" textRotation="90" wrapText="1"/>
    </xf>
    <xf numFmtId="0" fontId="4" fillId="2" borderId="24" xfId="0" applyFont="1" applyFill="1" applyBorder="1" applyAlignment="1">
      <alignment horizontal="center" vertical="center" textRotation="90" wrapText="1"/>
    </xf>
    <xf numFmtId="0" fontId="4" fillId="2" borderId="26" xfId="0" applyFont="1" applyFill="1" applyBorder="1" applyAlignment="1">
      <alignment horizontal="center" textRotation="90" wrapText="1"/>
    </xf>
    <xf numFmtId="0" fontId="4" fillId="2" borderId="34" xfId="0" applyFont="1" applyFill="1" applyBorder="1" applyAlignment="1">
      <alignment horizontal="center" textRotation="90" wrapText="1"/>
    </xf>
    <xf numFmtId="0" fontId="14" fillId="2" borderId="4" xfId="0" applyFont="1" applyFill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9" xfId="0" applyFont="1" applyFill="1" applyBorder="1" applyAlignment="1">
      <alignment horizontal="center" wrapText="1"/>
    </xf>
    <xf numFmtId="49" fontId="18" fillId="6" borderId="0" xfId="0" applyNumberFormat="1" applyFont="1" applyFill="1" applyBorder="1" applyAlignment="1">
      <alignment horizontal="center" vertical="center"/>
    </xf>
    <xf numFmtId="3" fontId="18" fillId="6" borderId="0" xfId="0" applyNumberFormat="1" applyFont="1" applyFill="1" applyBorder="1" applyAlignment="1">
      <alignment horizontal="right" vertical="center"/>
    </xf>
    <xf numFmtId="9" fontId="18" fillId="6" borderId="0" xfId="0" applyNumberFormat="1" applyFont="1" applyFill="1" applyBorder="1" applyAlignment="1">
      <alignment horizontal="right" vertical="center"/>
    </xf>
    <xf numFmtId="3" fontId="5" fillId="0" borderId="13" xfId="0" applyNumberFormat="1" applyFont="1" applyFill="1" applyBorder="1" applyAlignment="1">
      <alignment horizontal="right" wrapText="1"/>
    </xf>
    <xf numFmtId="3" fontId="5" fillId="0" borderId="40" xfId="0" applyNumberFormat="1" applyFont="1" applyFill="1" applyBorder="1" applyAlignment="1">
      <alignment horizontal="right" wrapText="1"/>
    </xf>
    <xf numFmtId="10" fontId="5" fillId="0" borderId="53" xfId="0" applyNumberFormat="1" applyFont="1" applyFill="1" applyBorder="1" applyAlignment="1">
      <alignment horizontal="right" wrapText="1"/>
    </xf>
    <xf numFmtId="0" fontId="39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/>
    <xf numFmtId="0" fontId="46" fillId="0" borderId="0" xfId="0" applyFont="1" applyAlignment="1"/>
    <xf numFmtId="49" fontId="22" fillId="7" borderId="40" xfId="0" applyNumberFormat="1" applyFont="1" applyFill="1" applyBorder="1" applyAlignment="1">
      <alignment horizontal="left" wrapText="1"/>
    </xf>
    <xf numFmtId="0" fontId="1" fillId="16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wrapText="1"/>
    </xf>
    <xf numFmtId="3" fontId="5" fillId="0" borderId="0" xfId="0" applyNumberFormat="1" applyFont="1" applyFill="1" applyAlignment="1">
      <alignment horizontal="right" wrapText="1"/>
    </xf>
    <xf numFmtId="9" fontId="5" fillId="0" borderId="0" xfId="0" applyNumberFormat="1" applyFont="1" applyFill="1" applyAlignment="1">
      <alignment horizontal="right" wrapText="1"/>
    </xf>
    <xf numFmtId="1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49" fontId="17" fillId="7" borderId="47" xfId="0" applyNumberFormat="1" applyFont="1" applyFill="1" applyBorder="1" applyAlignment="1">
      <alignment horizontal="right" vertical="center"/>
    </xf>
    <xf numFmtId="3" fontId="5" fillId="17" borderId="0" xfId="0" applyNumberFormat="1" applyFont="1" applyFill="1" applyAlignment="1">
      <alignment horizontal="right" wrapText="1"/>
    </xf>
    <xf numFmtId="0" fontId="0" fillId="17" borderId="0" xfId="0" applyFill="1" applyAlignment="1">
      <alignment wrapText="1"/>
    </xf>
    <xf numFmtId="0" fontId="3" fillId="0" borderId="0" xfId="0" applyFont="1" applyAlignment="1"/>
    <xf numFmtId="0" fontId="0" fillId="0" borderId="58" xfId="0" applyBorder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right"/>
    </xf>
    <xf numFmtId="3" fontId="6" fillId="17" borderId="0" xfId="0" applyNumberFormat="1" applyFont="1" applyFill="1" applyAlignment="1">
      <alignment horizontal="center"/>
    </xf>
    <xf numFmtId="3" fontId="48" fillId="17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 wrapText="1"/>
    </xf>
    <xf numFmtId="3" fontId="48" fillId="18" borderId="0" xfId="0" applyNumberFormat="1" applyFont="1" applyFill="1" applyAlignment="1">
      <alignment horizontal="right"/>
    </xf>
    <xf numFmtId="167" fontId="5" fillId="18" borderId="0" xfId="0" applyNumberFormat="1" applyFont="1" applyFill="1" applyAlignment="1">
      <alignment horizontal="right" wrapText="1"/>
    </xf>
    <xf numFmtId="0" fontId="0" fillId="18" borderId="0" xfId="0" applyFill="1" applyAlignment="1">
      <alignment wrapText="1"/>
    </xf>
    <xf numFmtId="0" fontId="0" fillId="0" borderId="0" xfId="0" applyAlignment="1"/>
    <xf numFmtId="4" fontId="0" fillId="18" borderId="0" xfId="2" applyNumberFormat="1" applyFont="1" applyFill="1" applyAlignment="1">
      <alignment wrapText="1"/>
    </xf>
    <xf numFmtId="166" fontId="49" fillId="0" borderId="0" xfId="2" applyNumberFormat="1" applyFont="1" applyAlignment="1">
      <alignment horizontal="center" wrapText="1"/>
    </xf>
    <xf numFmtId="0" fontId="1" fillId="16" borderId="0" xfId="0" applyFont="1" applyFill="1" applyAlignment="1">
      <alignment horizontal="left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left" wrapText="1"/>
    </xf>
    <xf numFmtId="166" fontId="49" fillId="0" borderId="0" xfId="2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left"/>
    </xf>
    <xf numFmtId="0" fontId="6" fillId="0" borderId="46" xfId="0" applyFont="1" applyBorder="1" applyAlignment="1">
      <alignment horizontal="left" wrapText="1"/>
    </xf>
    <xf numFmtId="0" fontId="8" fillId="0" borderId="7" xfId="0" applyFont="1" applyBorder="1" applyAlignment="1">
      <alignment horizontal="right"/>
    </xf>
    <xf numFmtId="0" fontId="13" fillId="0" borderId="0" xfId="0" applyFont="1" applyAlignment="1">
      <alignment horizontal="left"/>
    </xf>
    <xf numFmtId="3" fontId="25" fillId="10" borderId="59" xfId="4" applyNumberFormat="1" applyFont="1" applyFill="1" applyBorder="1" applyAlignment="1">
      <alignment horizontal="right"/>
    </xf>
    <xf numFmtId="0" fontId="3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6" fontId="0" fillId="0" borderId="0" xfId="0" applyNumberFormat="1" applyFill="1" applyAlignment="1">
      <alignment horizontal="center" vertical="center" wrapText="1"/>
    </xf>
    <xf numFmtId="0" fontId="4" fillId="0" borderId="1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3" fontId="44" fillId="0" borderId="39" xfId="0" applyNumberFormat="1" applyFont="1" applyFill="1" applyBorder="1" applyAlignment="1">
      <alignment horizontal="right" vertical="center" wrapText="1"/>
    </xf>
    <xf numFmtId="49" fontId="42" fillId="0" borderId="59" xfId="4" applyNumberFormat="1" applyFont="1" applyFill="1" applyBorder="1" applyAlignment="1">
      <alignment horizontal="left" vertical="center"/>
    </xf>
    <xf numFmtId="3" fontId="41" fillId="0" borderId="59" xfId="4" applyNumberFormat="1" applyFont="1" applyFill="1" applyBorder="1" applyAlignment="1">
      <alignment horizontal="right"/>
    </xf>
    <xf numFmtId="166" fontId="43" fillId="0" borderId="39" xfId="2" applyNumberFormat="1" applyFont="1" applyFill="1" applyBorder="1" applyAlignment="1">
      <alignment horizontal="right" vertical="center" wrapText="1"/>
    </xf>
    <xf numFmtId="3" fontId="25" fillId="0" borderId="59" xfId="4" applyNumberFormat="1" applyFont="1" applyFill="1" applyBorder="1" applyAlignment="1">
      <alignment horizontal="right"/>
    </xf>
    <xf numFmtId="166" fontId="51" fillId="2" borderId="39" xfId="2" applyNumberFormat="1" applyFont="1" applyFill="1" applyBorder="1" applyAlignment="1">
      <alignment horizontal="right" vertical="center" wrapText="1"/>
    </xf>
    <xf numFmtId="0" fontId="27" fillId="2" borderId="0" xfId="0" applyFont="1" applyFill="1" applyAlignment="1">
      <alignment horizontal="left" wrapText="1"/>
    </xf>
    <xf numFmtId="0" fontId="44" fillId="0" borderId="39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66" xfId="0" applyFont="1" applyFill="1" applyBorder="1" applyAlignment="1">
      <alignment horizontal="center" wrapText="1"/>
    </xf>
    <xf numFmtId="164" fontId="20" fillId="6" borderId="67" xfId="0" applyNumberFormat="1" applyFont="1" applyFill="1" applyBorder="1" applyAlignment="1">
      <alignment horizontal="right" vertical="center"/>
    </xf>
    <xf numFmtId="9" fontId="36" fillId="3" borderId="13" xfId="0" applyNumberFormat="1" applyFont="1" applyFill="1" applyBorder="1" applyAlignment="1">
      <alignment horizontal="right" vertical="center" wrapText="1"/>
    </xf>
    <xf numFmtId="9" fontId="36" fillId="3" borderId="19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9" fontId="0" fillId="0" borderId="0" xfId="2" applyFont="1" applyFill="1" applyBorder="1" applyAlignment="1">
      <alignment wrapText="1"/>
    </xf>
    <xf numFmtId="164" fontId="20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49" fontId="20" fillId="0" borderId="0" xfId="0" applyNumberFormat="1" applyFont="1" applyFill="1" applyBorder="1" applyAlignment="1">
      <alignment horizontal="center" vertical="center"/>
    </xf>
    <xf numFmtId="3" fontId="29" fillId="0" borderId="0" xfId="0" applyNumberFormat="1" applyFont="1" applyFill="1" applyBorder="1" applyAlignment="1">
      <alignment horizontal="right" wrapText="1"/>
    </xf>
    <xf numFmtId="167" fontId="0" fillId="0" borderId="58" xfId="0" applyNumberFormat="1" applyBorder="1"/>
    <xf numFmtId="0" fontId="3" fillId="0" borderId="0" xfId="0" applyFont="1" applyFill="1" applyAlignment="1">
      <alignment horizontal="right"/>
    </xf>
    <xf numFmtId="0" fontId="0" fillId="0" borderId="0" xfId="0" applyFill="1"/>
    <xf numFmtId="0" fontId="4" fillId="0" borderId="20" xfId="0" applyFont="1" applyFill="1" applyBorder="1" applyAlignment="1">
      <alignment horizontal="center" wrapText="1"/>
    </xf>
    <xf numFmtId="9" fontId="36" fillId="0" borderId="39" xfId="0" applyNumberFormat="1" applyFont="1" applyFill="1" applyBorder="1" applyAlignment="1">
      <alignment horizontal="right" vertical="center" wrapText="1"/>
    </xf>
    <xf numFmtId="167" fontId="5" fillId="14" borderId="0" xfId="0" applyNumberFormat="1" applyFont="1" applyFill="1" applyAlignment="1">
      <alignment horizontal="right" wrapText="1"/>
    </xf>
    <xf numFmtId="167" fontId="5" fillId="0" borderId="0" xfId="0" applyNumberFormat="1" applyFont="1" applyFill="1" applyAlignment="1">
      <alignment horizontal="right" wrapText="1"/>
    </xf>
    <xf numFmtId="3" fontId="20" fillId="0" borderId="47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center" wrapText="1"/>
    </xf>
    <xf numFmtId="4" fontId="0" fillId="0" borderId="0" xfId="0" applyNumberFormat="1"/>
    <xf numFmtId="9" fontId="36" fillId="3" borderId="23" xfId="0" applyNumberFormat="1" applyFont="1" applyFill="1" applyBorder="1" applyAlignment="1">
      <alignment horizontal="right" vertical="center" wrapText="1"/>
    </xf>
    <xf numFmtId="4" fontId="28" fillId="2" borderId="67" xfId="0" applyNumberFormat="1" applyFont="1" applyFill="1" applyBorder="1"/>
    <xf numFmtId="9" fontId="36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167" fontId="0" fillId="0" borderId="0" xfId="0" applyNumberFormat="1" applyFill="1" applyBorder="1"/>
    <xf numFmtId="4" fontId="0" fillId="0" borderId="0" xfId="0" applyNumberFormat="1" applyFill="1" applyBorder="1"/>
    <xf numFmtId="167" fontId="0" fillId="0" borderId="0" xfId="0" applyNumberFormat="1"/>
    <xf numFmtId="167" fontId="0" fillId="0" borderId="40" xfId="0" applyNumberFormat="1" applyBorder="1"/>
    <xf numFmtId="166" fontId="5" fillId="0" borderId="40" xfId="0" applyNumberFormat="1" applyFont="1" applyFill="1" applyBorder="1" applyAlignment="1">
      <alignment horizontal="right" wrapText="1"/>
    </xf>
    <xf numFmtId="168" fontId="0" fillId="0" borderId="40" xfId="0" applyNumberFormat="1" applyBorder="1"/>
    <xf numFmtId="168" fontId="0" fillId="0" borderId="65" xfId="0" applyNumberFormat="1" applyBorder="1"/>
    <xf numFmtId="0" fontId="4" fillId="0" borderId="14" xfId="0" applyFont="1" applyFill="1" applyBorder="1" applyAlignment="1">
      <alignment horizontal="center" wrapText="1"/>
    </xf>
    <xf numFmtId="164" fontId="20" fillId="0" borderId="50" xfId="0" applyNumberFormat="1" applyFont="1" applyFill="1" applyBorder="1" applyAlignment="1">
      <alignment horizontal="right" vertical="center"/>
    </xf>
    <xf numFmtId="9" fontId="0" fillId="0" borderId="0" xfId="0" applyNumberFormat="1" applyFill="1"/>
  </cellXfs>
  <cellStyles count="5">
    <cellStyle name="Hipervínculo" xfId="1" builtinId="8"/>
    <cellStyle name="Millares" xfId="3" builtinId="3"/>
    <cellStyle name="Normal" xfId="0" builtinId="0"/>
    <cellStyle name="Normal 2" xfId="4" xr:uid="{DDDEB0DB-2E63-4B32-B4F4-777E28652639}"/>
    <cellStyle name="Porcentaje" xfId="2" builtinId="5"/>
  </cellStyles>
  <dxfs count="0"/>
  <tableStyles count="0" defaultTableStyle="TableStyleMedium9" defaultPivotStyle="PivotStyleLight16"/>
  <colors>
    <mruColors>
      <color rgb="FF3F8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ana.merchan\Documents\Informes%20TD-AAPP\informeREINA\REINA%202022\informe\servicio%20informaticos.xls" TargetMode="External"/><Relationship Id="rId1" Type="http://schemas.openxmlformats.org/officeDocument/2006/relationships/externalLinkPath" Target="file:///C:\Users\montana.merchan\Documents\Informes%20TD-AAPP\informeREINA\REINA%202022\informe\servicio%20informatico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ana.merchan\Documents\Informes%20TD-AAPP\informeREINA\REINA%202022\informe\suministros%20servicios.xls" TargetMode="External"/><Relationship Id="rId1" Type="http://schemas.openxmlformats.org/officeDocument/2006/relationships/externalLinkPath" Target="file:///C:\Users\montana.merchan\Documents\Informes%20TD-AAPP\informeREINA\REINA%202022\informe\suministros%20servicios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ana.merchan\Documents\Informes%20TD-AAPP\informeREINA\REINA%202022\informe\suministros%20telecomunicaciones.xls" TargetMode="External"/><Relationship Id="rId1" Type="http://schemas.openxmlformats.org/officeDocument/2006/relationships/externalLinkPath" Target="file:///C:\Users\montana.merchan\Documents\Informes%20TD-AAPP\informeREINA\REINA%202022\informe\suministros%20telecomunicacion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"/>
      <sheetName val="Hoja1"/>
    </sheetNames>
    <sheetDataSet>
      <sheetData sheetId="0"/>
      <sheetData sheetId="1">
        <row r="3">
          <cell r="B3">
            <v>7866608.1399999997</v>
          </cell>
          <cell r="C3">
            <v>291782623.62</v>
          </cell>
          <cell r="D3">
            <v>11536924.4</v>
          </cell>
          <cell r="E3">
            <v>0</v>
          </cell>
          <cell r="F3">
            <v>0</v>
          </cell>
          <cell r="G3">
            <v>939724.07</v>
          </cell>
          <cell r="H3">
            <v>6672052.9500000002</v>
          </cell>
        </row>
        <row r="4">
          <cell r="B4">
            <v>38033852.390000001</v>
          </cell>
          <cell r="C4">
            <v>46317343.590000004</v>
          </cell>
          <cell r="D4">
            <v>43541101.799999997</v>
          </cell>
          <cell r="E4">
            <v>0</v>
          </cell>
          <cell r="F4">
            <v>14436428.689999999</v>
          </cell>
          <cell r="G4">
            <v>4157831.2</v>
          </cell>
          <cell r="H4">
            <v>6557687.04</v>
          </cell>
        </row>
        <row r="5">
          <cell r="B5">
            <v>16819311.510000002</v>
          </cell>
          <cell r="C5">
            <v>69159782.219999999</v>
          </cell>
          <cell r="D5">
            <v>16907002.420000002</v>
          </cell>
          <cell r="E5">
            <v>0</v>
          </cell>
          <cell r="F5">
            <v>0</v>
          </cell>
          <cell r="G5">
            <v>48581.5</v>
          </cell>
          <cell r="H5">
            <v>14132743.109999999</v>
          </cell>
        </row>
        <row r="6">
          <cell r="B6">
            <v>6010586.5999999996</v>
          </cell>
          <cell r="C6">
            <v>37043481.120000005</v>
          </cell>
          <cell r="D6">
            <v>41422730.5</v>
          </cell>
          <cell r="E6">
            <v>9582</v>
          </cell>
          <cell r="F6">
            <v>3043703.22</v>
          </cell>
          <cell r="G6">
            <v>269943.75</v>
          </cell>
          <cell r="H6">
            <v>12414599.119999999</v>
          </cell>
        </row>
        <row r="7">
          <cell r="B7">
            <v>4760696.93</v>
          </cell>
          <cell r="C7">
            <v>51648734.170000002</v>
          </cell>
          <cell r="D7">
            <v>22768111.219999999</v>
          </cell>
          <cell r="E7">
            <v>0</v>
          </cell>
          <cell r="F7">
            <v>10646254.029999999</v>
          </cell>
          <cell r="G7">
            <v>732964.86</v>
          </cell>
          <cell r="H7">
            <v>4960167.41</v>
          </cell>
        </row>
        <row r="9">
          <cell r="B9">
            <v>10461664.699999999</v>
          </cell>
          <cell r="C9">
            <v>9075619.2199999988</v>
          </cell>
          <cell r="D9">
            <v>47365473.699999996</v>
          </cell>
          <cell r="E9">
            <v>0</v>
          </cell>
          <cell r="F9">
            <v>9078394.9600000009</v>
          </cell>
          <cell r="G9">
            <v>0</v>
          </cell>
          <cell r="H9">
            <v>2048529.49</v>
          </cell>
        </row>
        <row r="10">
          <cell r="B10">
            <v>185767.84</v>
          </cell>
          <cell r="C10">
            <v>18470543.23</v>
          </cell>
          <cell r="D10">
            <v>22763658.019999996</v>
          </cell>
          <cell r="E10">
            <v>12085</v>
          </cell>
          <cell r="F10">
            <v>89993.75</v>
          </cell>
          <cell r="G10">
            <v>748403.71</v>
          </cell>
          <cell r="H10">
            <v>434397.34</v>
          </cell>
        </row>
        <row r="11">
          <cell r="B11">
            <v>0</v>
          </cell>
          <cell r="C11">
            <v>29506124.109999999</v>
          </cell>
          <cell r="D11">
            <v>382991.51</v>
          </cell>
          <cell r="E11">
            <v>31980.3</v>
          </cell>
          <cell r="F11">
            <v>0</v>
          </cell>
          <cell r="G11">
            <v>0</v>
          </cell>
          <cell r="H11">
            <v>7544336.5599999996</v>
          </cell>
        </row>
        <row r="12">
          <cell r="B12">
            <v>10408637.23</v>
          </cell>
          <cell r="C12">
            <v>14998060.75</v>
          </cell>
          <cell r="D12">
            <v>3771682.08</v>
          </cell>
          <cell r="E12">
            <v>76095.75</v>
          </cell>
          <cell r="F12">
            <v>36220.129999999997</v>
          </cell>
          <cell r="G12">
            <v>166081.63</v>
          </cell>
          <cell r="H12">
            <v>4707355.07</v>
          </cell>
        </row>
        <row r="13">
          <cell r="B13">
            <v>3035253.1</v>
          </cell>
          <cell r="C13">
            <v>12363911.9</v>
          </cell>
          <cell r="D13">
            <v>12450693.890000001</v>
          </cell>
          <cell r="E13">
            <v>8400</v>
          </cell>
          <cell r="F13">
            <v>1909145.2</v>
          </cell>
          <cell r="G13">
            <v>121877.33</v>
          </cell>
          <cell r="H13">
            <v>860923.49</v>
          </cell>
        </row>
        <row r="14">
          <cell r="B14">
            <v>2411732.79</v>
          </cell>
          <cell r="C14">
            <v>11766888.190000001</v>
          </cell>
          <cell r="D14">
            <v>5537166.7400000002</v>
          </cell>
          <cell r="E14">
            <v>0</v>
          </cell>
          <cell r="F14">
            <v>1882765.48</v>
          </cell>
          <cell r="G14">
            <v>172932.83</v>
          </cell>
          <cell r="H14">
            <v>926808.03</v>
          </cell>
        </row>
        <row r="15">
          <cell r="B15">
            <v>3825020.61</v>
          </cell>
          <cell r="C15">
            <v>3388000</v>
          </cell>
          <cell r="D15">
            <v>5347071.83</v>
          </cell>
          <cell r="E15">
            <v>43674.68</v>
          </cell>
          <cell r="F15">
            <v>2778054.83</v>
          </cell>
          <cell r="G15">
            <v>0</v>
          </cell>
          <cell r="H15">
            <v>83598.039999999994</v>
          </cell>
        </row>
        <row r="16">
          <cell r="B16">
            <v>10890</v>
          </cell>
          <cell r="C16">
            <v>8499501.379999999</v>
          </cell>
          <cell r="D16">
            <v>1959018.98</v>
          </cell>
          <cell r="E16">
            <v>2081.1999999999998</v>
          </cell>
          <cell r="F16">
            <v>3015192.4</v>
          </cell>
          <cell r="G16">
            <v>92565</v>
          </cell>
          <cell r="H16">
            <v>337468.45</v>
          </cell>
        </row>
        <row r="17">
          <cell r="B17">
            <v>100230.35</v>
          </cell>
          <cell r="C17">
            <v>11761272.050000001</v>
          </cell>
          <cell r="D17">
            <v>1015612.6300000001</v>
          </cell>
          <cell r="E17">
            <v>0</v>
          </cell>
          <cell r="F17">
            <v>0</v>
          </cell>
          <cell r="G17">
            <v>0</v>
          </cell>
          <cell r="H17">
            <v>980354.81</v>
          </cell>
        </row>
        <row r="18">
          <cell r="B18">
            <v>701052.76</v>
          </cell>
          <cell r="C18">
            <v>3619885.55</v>
          </cell>
          <cell r="D18">
            <v>1943723.16</v>
          </cell>
          <cell r="E18">
            <v>2584.56</v>
          </cell>
          <cell r="F18">
            <v>11899.14</v>
          </cell>
          <cell r="G18">
            <v>0</v>
          </cell>
          <cell r="H18">
            <v>459943.42</v>
          </cell>
        </row>
        <row r="19">
          <cell r="B19">
            <v>41611.949999999997</v>
          </cell>
          <cell r="C19">
            <v>4707419.47</v>
          </cell>
          <cell r="D19">
            <v>1510353.2499999998</v>
          </cell>
          <cell r="E19">
            <v>0</v>
          </cell>
          <cell r="F19">
            <v>33828.699999999997</v>
          </cell>
          <cell r="G19">
            <v>0</v>
          </cell>
          <cell r="H19">
            <v>290742.90999999997</v>
          </cell>
        </row>
        <row r="20">
          <cell r="B20">
            <v>0</v>
          </cell>
          <cell r="C20">
            <v>1352128.54</v>
          </cell>
          <cell r="D20">
            <v>1690190.0499999998</v>
          </cell>
          <cell r="E20">
            <v>0</v>
          </cell>
          <cell r="F20">
            <v>17787</v>
          </cell>
          <cell r="G20">
            <v>0</v>
          </cell>
          <cell r="H20">
            <v>0</v>
          </cell>
        </row>
        <row r="21">
          <cell r="B21">
            <v>4818.57</v>
          </cell>
          <cell r="C21">
            <v>782265.59</v>
          </cell>
          <cell r="D21">
            <v>938329.51</v>
          </cell>
          <cell r="E21">
            <v>0</v>
          </cell>
          <cell r="F21">
            <v>1122420.98</v>
          </cell>
          <cell r="G21">
            <v>0</v>
          </cell>
          <cell r="H21">
            <v>0</v>
          </cell>
        </row>
        <row r="23">
          <cell r="B23">
            <v>187910.58</v>
          </cell>
          <cell r="C23">
            <v>1387338.57</v>
          </cell>
          <cell r="D23">
            <v>231572.65</v>
          </cell>
          <cell r="E23">
            <v>17569.2</v>
          </cell>
          <cell r="F23">
            <v>0</v>
          </cell>
          <cell r="G23">
            <v>0</v>
          </cell>
          <cell r="H23">
            <v>48946.63</v>
          </cell>
        </row>
        <row r="24">
          <cell r="B24">
            <v>0</v>
          </cell>
          <cell r="C24">
            <v>0</v>
          </cell>
          <cell r="D24">
            <v>1404759.18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B25">
            <v>0</v>
          </cell>
          <cell r="C25">
            <v>714485.06</v>
          </cell>
          <cell r="D25">
            <v>159305.34</v>
          </cell>
          <cell r="E25">
            <v>21054</v>
          </cell>
          <cell r="F25">
            <v>0</v>
          </cell>
          <cell r="G25">
            <v>0</v>
          </cell>
          <cell r="H25">
            <v>43818.94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"/>
      <sheetName val="Hoja1"/>
      <sheetName val="ranking detalle "/>
    </sheetNames>
    <sheetDataSet>
      <sheetData sheetId="0"/>
      <sheetData sheetId="1">
        <row r="2">
          <cell r="B2">
            <v>8226</v>
          </cell>
          <cell r="C2">
            <v>96241991.049999997</v>
          </cell>
          <cell r="D2">
            <v>2381116.09</v>
          </cell>
          <cell r="E2">
            <v>0</v>
          </cell>
          <cell r="F2">
            <v>613662.15999999992</v>
          </cell>
          <cell r="G2">
            <v>22262.42</v>
          </cell>
          <cell r="H2">
            <v>634859.23</v>
          </cell>
        </row>
        <row r="3">
          <cell r="B3">
            <v>12483193.199999999</v>
          </cell>
          <cell r="C3">
            <v>37477813.829999998</v>
          </cell>
          <cell r="D3">
            <v>18436099.030000001</v>
          </cell>
          <cell r="E3">
            <v>230741.56</v>
          </cell>
          <cell r="F3">
            <v>0</v>
          </cell>
          <cell r="G3">
            <v>81100.33</v>
          </cell>
          <cell r="H3">
            <v>8010435.5899999999</v>
          </cell>
        </row>
        <row r="4">
          <cell r="B4">
            <v>42465478.590000004</v>
          </cell>
          <cell r="C4">
            <v>8370561.4199999999</v>
          </cell>
          <cell r="D4">
            <v>0</v>
          </cell>
          <cell r="E4">
            <v>0</v>
          </cell>
          <cell r="F4">
            <v>7460381.3200000003</v>
          </cell>
          <cell r="G4">
            <v>0</v>
          </cell>
          <cell r="H4">
            <v>0</v>
          </cell>
        </row>
        <row r="5">
          <cell r="B5">
            <v>139280.79999999999</v>
          </cell>
          <cell r="C5">
            <v>35014441.130000003</v>
          </cell>
          <cell r="D5">
            <v>1355211.69</v>
          </cell>
          <cell r="E5">
            <v>0</v>
          </cell>
          <cell r="F5">
            <v>7995265.4900000002</v>
          </cell>
          <cell r="G5">
            <v>0</v>
          </cell>
          <cell r="H5">
            <v>2465043.06</v>
          </cell>
        </row>
        <row r="6">
          <cell r="B6">
            <v>0</v>
          </cell>
          <cell r="C6">
            <v>40049361.630000003</v>
          </cell>
          <cell r="D6">
            <v>734638.75</v>
          </cell>
          <cell r="E6">
            <v>0</v>
          </cell>
          <cell r="F6">
            <v>0</v>
          </cell>
          <cell r="G6">
            <v>24290.75</v>
          </cell>
          <cell r="H6">
            <v>84678.09</v>
          </cell>
        </row>
        <row r="7">
          <cell r="B7">
            <v>4433211</v>
          </cell>
          <cell r="C7">
            <v>0</v>
          </cell>
          <cell r="D7">
            <v>32604573.57</v>
          </cell>
          <cell r="E7">
            <v>0</v>
          </cell>
          <cell r="F7">
            <v>48211.8</v>
          </cell>
          <cell r="G7">
            <v>0</v>
          </cell>
          <cell r="H7">
            <v>0</v>
          </cell>
        </row>
        <row r="8">
          <cell r="B8">
            <v>743348.6</v>
          </cell>
          <cell r="C8">
            <v>30516609.190000001</v>
          </cell>
          <cell r="D8">
            <v>872667.62</v>
          </cell>
          <cell r="E8">
            <v>26432</v>
          </cell>
          <cell r="F8">
            <v>0</v>
          </cell>
          <cell r="G8">
            <v>0</v>
          </cell>
          <cell r="H8">
            <v>145833</v>
          </cell>
        </row>
        <row r="9">
          <cell r="B9">
            <v>0</v>
          </cell>
          <cell r="C9">
            <v>25927049.579999998</v>
          </cell>
          <cell r="D9">
            <v>2968922.95</v>
          </cell>
          <cell r="E9">
            <v>0</v>
          </cell>
          <cell r="F9">
            <v>309177</v>
          </cell>
          <cell r="G9">
            <v>278075</v>
          </cell>
          <cell r="H9">
            <v>831270</v>
          </cell>
        </row>
        <row r="10">
          <cell r="B10">
            <v>0</v>
          </cell>
          <cell r="C10">
            <v>23929624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2462846.37</v>
          </cell>
        </row>
        <row r="11">
          <cell r="B11">
            <v>9576912.5999999996</v>
          </cell>
          <cell r="C11">
            <v>3637915.12</v>
          </cell>
          <cell r="D11">
            <v>1981213.9300000002</v>
          </cell>
          <cell r="E11">
            <v>0</v>
          </cell>
          <cell r="F11">
            <v>162887.51</v>
          </cell>
          <cell r="G11">
            <v>0</v>
          </cell>
          <cell r="H11">
            <v>10368143.08</v>
          </cell>
        </row>
        <row r="12">
          <cell r="B12">
            <v>1059036.28</v>
          </cell>
          <cell r="C12">
            <v>20087647.099999998</v>
          </cell>
          <cell r="D12">
            <v>2821299.24</v>
          </cell>
          <cell r="E12">
            <v>31980.3</v>
          </cell>
          <cell r="F12">
            <v>676336.15</v>
          </cell>
          <cell r="G12">
            <v>0</v>
          </cell>
          <cell r="H12">
            <v>469493.14</v>
          </cell>
        </row>
        <row r="13">
          <cell r="B13">
            <v>5239255.0999999996</v>
          </cell>
          <cell r="C13">
            <v>5743870.2200000007</v>
          </cell>
          <cell r="D13">
            <v>12648942.73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B14">
            <v>286406.65000000002</v>
          </cell>
          <cell r="C14">
            <v>17144278.84</v>
          </cell>
          <cell r="D14">
            <v>4217010.54</v>
          </cell>
          <cell r="E14">
            <v>0</v>
          </cell>
          <cell r="F14">
            <v>0</v>
          </cell>
          <cell r="G14">
            <v>0</v>
          </cell>
          <cell r="H14">
            <v>1440440.64</v>
          </cell>
        </row>
        <row r="15">
          <cell r="B15">
            <v>3936805.6</v>
          </cell>
          <cell r="C15">
            <v>17448368.34</v>
          </cell>
          <cell r="D15">
            <v>23736.11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>
            <v>8709009.5</v>
          </cell>
          <cell r="C16">
            <v>2647870.73</v>
          </cell>
          <cell r="D16">
            <v>6122652.1899999995</v>
          </cell>
          <cell r="E16">
            <v>0</v>
          </cell>
          <cell r="F16">
            <v>0</v>
          </cell>
          <cell r="G16">
            <v>163816</v>
          </cell>
          <cell r="H16">
            <v>2698256.7</v>
          </cell>
        </row>
        <row r="17">
          <cell r="B17">
            <v>0</v>
          </cell>
          <cell r="C17">
            <v>15929220.91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177066.21</v>
          </cell>
        </row>
        <row r="18">
          <cell r="B18">
            <v>1894565.18</v>
          </cell>
          <cell r="C18">
            <v>11606739.110000001</v>
          </cell>
          <cell r="D18">
            <v>0</v>
          </cell>
          <cell r="E18">
            <v>0</v>
          </cell>
          <cell r="F18">
            <v>323433</v>
          </cell>
          <cell r="G18">
            <v>0</v>
          </cell>
          <cell r="H18">
            <v>1190081.42</v>
          </cell>
        </row>
        <row r="19">
          <cell r="B19">
            <v>3874638.6</v>
          </cell>
          <cell r="C19">
            <v>3105509.5900000003</v>
          </cell>
          <cell r="D19">
            <v>7235988.6699999999</v>
          </cell>
          <cell r="E19">
            <v>0</v>
          </cell>
          <cell r="F19">
            <v>0</v>
          </cell>
          <cell r="G19">
            <v>14500</v>
          </cell>
          <cell r="H19">
            <v>33561.5</v>
          </cell>
        </row>
        <row r="20">
          <cell r="B20">
            <v>705630.74</v>
          </cell>
          <cell r="C20">
            <v>11755247.949999999</v>
          </cell>
          <cell r="D20">
            <v>759388.22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"/>
    </sheetNames>
    <sheetDataSet>
      <sheetData sheetId="0">
        <row r="7">
          <cell r="F7">
            <v>119920198.51000001</v>
          </cell>
        </row>
        <row r="8">
          <cell r="F8">
            <v>13695099.15</v>
          </cell>
        </row>
        <row r="9">
          <cell r="F9">
            <v>9357383.2400000002</v>
          </cell>
        </row>
        <row r="10">
          <cell r="F10">
            <v>8771184.4799999986</v>
          </cell>
        </row>
        <row r="11">
          <cell r="F11">
            <v>5449634.04</v>
          </cell>
        </row>
        <row r="12">
          <cell r="F12">
            <v>2135062.81</v>
          </cell>
        </row>
        <row r="13">
          <cell r="H13">
            <v>6344591.4399999995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7" sqref="A7"/>
    </sheetView>
  </sheetViews>
  <sheetFormatPr baseColWidth="10" defaultRowHeight="14.5" x14ac:dyDescent="0.35"/>
  <cols>
    <col min="1" max="1" width="58.54296875" customWidth="1"/>
    <col min="2" max="2" width="33.7265625" customWidth="1"/>
  </cols>
  <sheetData>
    <row r="1" spans="1:2" ht="15" thickBot="1" x14ac:dyDescent="0.4">
      <c r="A1" s="17" t="s">
        <v>116</v>
      </c>
      <c r="B1" s="22" t="s">
        <v>519</v>
      </c>
    </row>
    <row r="2" spans="1:2" x14ac:dyDescent="0.35">
      <c r="A2" s="17" t="s">
        <v>117</v>
      </c>
    </row>
    <row r="3" spans="1:2" x14ac:dyDescent="0.35">
      <c r="A3" s="17" t="s">
        <v>118</v>
      </c>
    </row>
    <row r="4" spans="1:2" x14ac:dyDescent="0.35">
      <c r="A4" s="17" t="s">
        <v>119</v>
      </c>
    </row>
    <row r="5" spans="1:2" x14ac:dyDescent="0.35">
      <c r="A5" s="17" t="s">
        <v>120</v>
      </c>
    </row>
    <row r="6" spans="1:2" x14ac:dyDescent="0.35">
      <c r="A6" s="17" t="s">
        <v>121</v>
      </c>
    </row>
    <row r="7" spans="1:2" x14ac:dyDescent="0.35">
      <c r="A7" s="17" t="s">
        <v>596</v>
      </c>
    </row>
  </sheetData>
  <hyperlinks>
    <hyperlink ref="A1" location="Gastos_TIC!A1" display="3. GASTOS TIC" xr:uid="{00000000-0004-0000-0000-000000000000}"/>
    <hyperlink ref="A2" location="Gastos_Informaticos!A1" display="3.1 Gastos Informáticos" xr:uid="{00000000-0004-0000-0000-000001000000}"/>
    <hyperlink ref="A3" location="Inversiones_Equipo_Fisico!A1" display="3.1.1. Inversiones en equipo físico" xr:uid="{00000000-0004-0000-0000-000002000000}"/>
    <hyperlink ref="A4" location="Gastos_Software!A1" display="3.1.2. Gastos en software" xr:uid="{00000000-0004-0000-0000-000003000000}"/>
    <hyperlink ref="A5" location="Gastos_Servicios_Informaticos!A1" display="3.1.3. Gastos en servicios informáticos" xr:uid="{00000000-0004-0000-0000-000004000000}"/>
    <hyperlink ref="A6" location="Gastos_telecomunicaciones!A1" display="3.2. Gastos en Telecomunicaciones" xr:uid="{00000000-0004-0000-0000-000005000000}"/>
    <hyperlink ref="A7" location="Personal_TIC!A1" display="6. PERSONAL TIC" xr:uid="{00000000-0004-0000-0000-00000C000000}"/>
  </hyperlink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7"/>
  <sheetViews>
    <sheetView workbookViewId="0"/>
  </sheetViews>
  <sheetFormatPr baseColWidth="10" defaultColWidth="11.453125" defaultRowHeight="14.5" x14ac:dyDescent="0.35"/>
  <cols>
    <col min="1" max="1" width="47.36328125" style="8" customWidth="1"/>
    <col min="2" max="2" width="18.36328125" style="8" bestFit="1" customWidth="1"/>
    <col min="3" max="3" width="18" style="8" customWidth="1"/>
    <col min="4" max="4" width="17.54296875" style="8" customWidth="1"/>
    <col min="5" max="5" width="11.453125" style="8"/>
    <col min="6" max="6" width="13.26953125" style="8" customWidth="1"/>
    <col min="7" max="7" width="11.453125" style="8"/>
    <col min="8" max="8" width="14.1796875" style="8" customWidth="1"/>
    <col min="9" max="9" width="11.453125" style="8"/>
    <col min="10" max="10" width="11.54296875" style="8" bestFit="1" customWidth="1"/>
    <col min="11" max="16384" width="11.453125" style="8"/>
  </cols>
  <sheetData>
    <row r="1" spans="1:14" ht="17" x14ac:dyDescent="0.4">
      <c r="A1" s="312" t="s">
        <v>526</v>
      </c>
      <c r="B1" s="312"/>
      <c r="C1" s="312"/>
      <c r="D1" s="312"/>
      <c r="E1" s="312"/>
      <c r="F1" s="312"/>
      <c r="G1" s="312"/>
      <c r="H1" s="23"/>
    </row>
    <row r="2" spans="1:14" ht="17" x14ac:dyDescent="0.4">
      <c r="A2" s="14"/>
      <c r="B2" s="14"/>
      <c r="C2" s="14"/>
      <c r="D2" s="14"/>
      <c r="E2" s="14"/>
      <c r="F2" s="14"/>
      <c r="G2" s="14"/>
      <c r="H2" s="14"/>
    </row>
    <row r="3" spans="1:14" ht="15" thickBot="1" x14ac:dyDescent="0.4">
      <c r="A3" s="1" t="s">
        <v>527</v>
      </c>
      <c r="F3" s="8" t="s">
        <v>521</v>
      </c>
    </row>
    <row r="4" spans="1:14" ht="15.75" customHeight="1" thickBot="1" x14ac:dyDescent="0.4">
      <c r="A4" s="21" t="s">
        <v>0</v>
      </c>
      <c r="B4" s="242" t="s">
        <v>22</v>
      </c>
      <c r="C4" s="243"/>
      <c r="D4" s="242" t="s">
        <v>3</v>
      </c>
      <c r="E4" s="243"/>
      <c r="F4" s="242" t="s">
        <v>4</v>
      </c>
      <c r="G4" s="243"/>
      <c r="I4" s="237"/>
      <c r="J4" s="237"/>
      <c r="K4" s="237"/>
      <c r="L4" s="237"/>
      <c r="M4" s="237"/>
      <c r="N4" s="237"/>
    </row>
    <row r="5" spans="1:14" ht="15.75" customHeight="1" thickBot="1" x14ac:dyDescent="0.4">
      <c r="A5" s="22"/>
      <c r="B5" s="25" t="s">
        <v>5</v>
      </c>
      <c r="C5" s="18" t="s">
        <v>6</v>
      </c>
      <c r="D5" s="25" t="s">
        <v>5</v>
      </c>
      <c r="E5" s="25" t="s">
        <v>6</v>
      </c>
      <c r="F5" s="25" t="s">
        <v>5</v>
      </c>
      <c r="G5" s="25" t="s">
        <v>6</v>
      </c>
      <c r="I5" s="156"/>
      <c r="J5" s="156"/>
      <c r="K5" s="156"/>
      <c r="L5" s="156"/>
      <c r="M5" s="156"/>
      <c r="N5" s="156"/>
    </row>
    <row r="6" spans="1:14" ht="15" thickBot="1" x14ac:dyDescent="0.4">
      <c r="A6" s="157" t="s">
        <v>444</v>
      </c>
      <c r="B6" s="53">
        <v>418787.5064674</v>
      </c>
      <c r="C6" s="4">
        <v>0.20021028500726801</v>
      </c>
      <c r="D6" s="3">
        <v>0</v>
      </c>
      <c r="E6" s="4">
        <v>0</v>
      </c>
      <c r="F6" s="3">
        <v>418787.5064674</v>
      </c>
      <c r="G6" s="162">
        <v>0.18557235475365463</v>
      </c>
      <c r="H6" s="213"/>
      <c r="I6" s="154"/>
      <c r="J6" s="155"/>
      <c r="K6" s="154"/>
      <c r="L6" s="155"/>
      <c r="M6" s="154"/>
      <c r="N6" s="155"/>
    </row>
    <row r="7" spans="1:14" ht="15" thickBot="1" x14ac:dyDescent="0.4">
      <c r="A7" s="157" t="s">
        <v>397</v>
      </c>
      <c r="B7" s="53">
        <v>241845.54076639999</v>
      </c>
      <c r="C7" s="4">
        <v>0.115619410552657</v>
      </c>
      <c r="D7" s="3">
        <v>74104.390369999994</v>
      </c>
      <c r="E7" s="4">
        <v>0.447292688817928</v>
      </c>
      <c r="F7" s="3">
        <v>315949.93113639997</v>
      </c>
      <c r="G7" s="162">
        <v>0.14000315625413928</v>
      </c>
      <c r="H7" s="213"/>
      <c r="I7" s="154"/>
      <c r="J7" s="155"/>
      <c r="K7" s="154"/>
      <c r="L7" s="155"/>
      <c r="M7" s="154"/>
      <c r="N7" s="155"/>
    </row>
    <row r="8" spans="1:14" ht="15" thickBot="1" x14ac:dyDescent="0.4">
      <c r="A8" s="157" t="s">
        <v>436</v>
      </c>
      <c r="B8" s="53">
        <v>268962.16897669999</v>
      </c>
      <c r="C8" s="4">
        <v>0.12858309208226101</v>
      </c>
      <c r="D8" s="3">
        <v>23970.820019999999</v>
      </c>
      <c r="E8" s="4">
        <v>0.14468741307204699</v>
      </c>
      <c r="F8" s="3">
        <v>292932.98899669998</v>
      </c>
      <c r="G8" s="162">
        <v>0.12980393090445649</v>
      </c>
      <c r="H8" s="213"/>
      <c r="I8" s="154"/>
      <c r="J8" s="155"/>
      <c r="K8" s="154"/>
      <c r="L8" s="155"/>
      <c r="M8" s="154"/>
      <c r="N8" s="155"/>
    </row>
    <row r="9" spans="1:14" ht="15" thickBot="1" x14ac:dyDescent="0.4">
      <c r="A9" s="157" t="s">
        <v>7</v>
      </c>
      <c r="B9" s="53">
        <v>243137.7999131</v>
      </c>
      <c r="C9" s="4">
        <v>0.116237202554731</v>
      </c>
      <c r="D9" s="3">
        <v>39378.712480000002</v>
      </c>
      <c r="E9" s="4">
        <v>0.23768915848875199</v>
      </c>
      <c r="F9" s="3">
        <v>282516.51239310001</v>
      </c>
      <c r="G9" s="162">
        <v>0.12518820082245877</v>
      </c>
      <c r="H9" s="213"/>
      <c r="I9" s="154"/>
      <c r="J9" s="155"/>
      <c r="K9" s="154"/>
      <c r="L9" s="155"/>
      <c r="M9" s="154"/>
      <c r="N9" s="155"/>
    </row>
    <row r="10" spans="1:14" ht="15" thickBot="1" x14ac:dyDescent="0.4">
      <c r="A10" s="157" t="s">
        <v>451</v>
      </c>
      <c r="B10" s="53">
        <v>184266.2384415</v>
      </c>
      <c r="C10" s="4">
        <v>8.8092398999160895E-2</v>
      </c>
      <c r="D10" s="3">
        <v>0</v>
      </c>
      <c r="E10" s="4">
        <v>0</v>
      </c>
      <c r="F10" s="3">
        <v>184266.2384415</v>
      </c>
      <c r="G10" s="162">
        <v>8.1651718929321493E-2</v>
      </c>
      <c r="H10" s="213"/>
      <c r="I10" s="154"/>
      <c r="J10" s="155"/>
      <c r="K10" s="154"/>
      <c r="L10" s="155"/>
      <c r="M10" s="154"/>
      <c r="N10" s="155"/>
    </row>
    <row r="11" spans="1:14" ht="15" thickBot="1" x14ac:dyDescent="0.4">
      <c r="A11" s="157" t="s">
        <v>8</v>
      </c>
      <c r="B11" s="53">
        <v>154766.54186870001</v>
      </c>
      <c r="C11" s="4">
        <v>7.3989440894492706E-2</v>
      </c>
      <c r="D11" s="3">
        <v>27895.760180000001</v>
      </c>
      <c r="E11" s="4">
        <v>0.16837827712005099</v>
      </c>
      <c r="F11" s="3">
        <v>182662.30204869999</v>
      </c>
      <c r="G11" s="162">
        <v>8.1651718929321493E-2</v>
      </c>
      <c r="H11" s="213"/>
      <c r="I11" s="154"/>
      <c r="J11" s="155"/>
      <c r="K11" s="154"/>
      <c r="L11" s="155"/>
      <c r="M11" s="154"/>
      <c r="N11" s="155"/>
    </row>
    <row r="12" spans="1:14" ht="15" thickBot="1" x14ac:dyDescent="0.4">
      <c r="A12" s="157" t="s">
        <v>9</v>
      </c>
      <c r="B12" s="53">
        <v>149368.9046605</v>
      </c>
      <c r="C12" s="4">
        <v>7.3989440894492706E-2</v>
      </c>
      <c r="D12" s="53">
        <v>0</v>
      </c>
      <c r="E12" s="4">
        <v>0.16837827712005099</v>
      </c>
      <c r="F12" s="53">
        <v>149368.9046605</v>
      </c>
      <c r="G12" s="162">
        <v>8.1651718929321493E-2</v>
      </c>
      <c r="H12" s="213"/>
      <c r="I12" s="154"/>
      <c r="J12" s="155"/>
      <c r="K12" s="154"/>
      <c r="L12" s="155"/>
      <c r="M12" s="154"/>
      <c r="N12" s="155"/>
    </row>
    <row r="13" spans="1:14" ht="15" thickBot="1" x14ac:dyDescent="0.4">
      <c r="A13" s="157" t="s">
        <v>449</v>
      </c>
      <c r="B13" s="53">
        <v>110888.68005530001</v>
      </c>
      <c r="C13" s="4">
        <v>5.3012694732046797E-2</v>
      </c>
      <c r="D13" s="3">
        <v>0</v>
      </c>
      <c r="E13" s="4">
        <v>0</v>
      </c>
      <c r="F13" s="3">
        <v>110888.68005530001</v>
      </c>
      <c r="G13" s="162">
        <v>4.913678931582096E-2</v>
      </c>
      <c r="H13" s="213"/>
      <c r="I13" s="154"/>
      <c r="J13" s="155"/>
      <c r="K13" s="154"/>
      <c r="L13" s="155"/>
      <c r="M13" s="154"/>
      <c r="N13" s="155"/>
    </row>
    <row r="14" spans="1:14" ht="15" thickBot="1" x14ac:dyDescent="0.4">
      <c r="A14" s="157" t="s">
        <v>450</v>
      </c>
      <c r="B14" s="53">
        <v>68371.805703899998</v>
      </c>
      <c r="C14" s="4">
        <v>3.2686597606284902E-2</v>
      </c>
      <c r="D14" s="3">
        <v>0</v>
      </c>
      <c r="E14" s="4">
        <v>0</v>
      </c>
      <c r="F14" s="3">
        <v>68371.805703899998</v>
      </c>
      <c r="G14" s="162">
        <v>3.0296789630279368E-2</v>
      </c>
      <c r="H14" s="213"/>
      <c r="I14" s="154"/>
      <c r="J14" s="155"/>
      <c r="K14" s="154"/>
      <c r="L14" s="155"/>
      <c r="M14" s="154"/>
      <c r="N14" s="155"/>
    </row>
    <row r="15" spans="1:14" ht="15" thickBot="1" x14ac:dyDescent="0.4">
      <c r="A15" s="157" t="s">
        <v>435</v>
      </c>
      <c r="B15" s="53">
        <v>50545.2737089</v>
      </c>
      <c r="C15" s="4">
        <v>2.4164244393037999E-2</v>
      </c>
      <c r="D15" s="3">
        <v>30.25001</v>
      </c>
      <c r="E15" s="4">
        <v>1.8258848419252201E-4</v>
      </c>
      <c r="F15" s="3">
        <v>50575.523718900004</v>
      </c>
      <c r="G15" s="162">
        <v>2.2410933670358148E-2</v>
      </c>
      <c r="H15" s="213"/>
      <c r="I15" s="154"/>
      <c r="J15" s="155"/>
      <c r="K15" s="154"/>
      <c r="L15" s="155"/>
      <c r="M15" s="154"/>
      <c r="N15" s="155"/>
    </row>
    <row r="16" spans="1:14" ht="15" thickBot="1" x14ac:dyDescent="0.4">
      <c r="A16" s="157" t="s">
        <v>448</v>
      </c>
      <c r="B16" s="53">
        <v>44821.409536200001</v>
      </c>
      <c r="C16" s="4">
        <v>2.1427829242963901E-2</v>
      </c>
      <c r="D16" s="3">
        <v>0</v>
      </c>
      <c r="E16" s="4">
        <v>0</v>
      </c>
      <c r="F16" s="3">
        <v>44821.409536200001</v>
      </c>
      <c r="G16" s="162">
        <v>1.9861181106313686E-2</v>
      </c>
      <c r="H16" s="213"/>
      <c r="I16" s="154"/>
      <c r="J16" s="155"/>
      <c r="K16" s="154"/>
      <c r="L16" s="155"/>
      <c r="M16" s="154"/>
      <c r="N16" s="155"/>
    </row>
    <row r="17" spans="1:14" ht="16" customHeight="1" thickBot="1" x14ac:dyDescent="0.4">
      <c r="A17" s="157" t="s">
        <v>445</v>
      </c>
      <c r="B17" s="53">
        <v>33536.3669439</v>
      </c>
      <c r="C17" s="4">
        <v>1.6032774331268599E-2</v>
      </c>
      <c r="D17" s="3">
        <v>0</v>
      </c>
      <c r="E17" s="4">
        <v>0</v>
      </c>
      <c r="F17" s="3">
        <v>33536.3669439</v>
      </c>
      <c r="G17" s="162">
        <v>1.4860573650247139E-2</v>
      </c>
      <c r="H17" s="213"/>
      <c r="I17" s="154"/>
      <c r="J17" s="155"/>
      <c r="K17" s="154"/>
      <c r="L17" s="155"/>
      <c r="M17" s="154"/>
      <c r="N17" s="155"/>
    </row>
    <row r="18" spans="1:14" ht="16" customHeight="1" thickBot="1" x14ac:dyDescent="0.4">
      <c r="A18" s="157" t="s">
        <v>440</v>
      </c>
      <c r="B18" s="53">
        <v>22409.650772100002</v>
      </c>
      <c r="C18" s="4">
        <v>1.07134107362506E-2</v>
      </c>
      <c r="D18" s="3">
        <v>0</v>
      </c>
      <c r="E18" s="4">
        <v>0</v>
      </c>
      <c r="F18" s="3">
        <v>22409.650772100002</v>
      </c>
      <c r="G18" s="162">
        <v>9.9301235083749436E-3</v>
      </c>
      <c r="H18" s="213"/>
      <c r="I18" s="154"/>
      <c r="J18" s="155"/>
      <c r="K18" s="154"/>
      <c r="L18" s="155"/>
      <c r="M18" s="154"/>
      <c r="N18" s="155"/>
    </row>
    <row r="19" spans="1:14" ht="16" customHeight="1" thickBot="1" x14ac:dyDescent="0.4">
      <c r="A19" s="157" t="s">
        <v>437</v>
      </c>
      <c r="B19" s="53">
        <v>20165.881404299998</v>
      </c>
      <c r="C19" s="4">
        <v>9.6407290117952703E-3</v>
      </c>
      <c r="D19" s="3">
        <v>0</v>
      </c>
      <c r="E19" s="4">
        <v>0</v>
      </c>
      <c r="F19" s="3">
        <v>20165.881404299998</v>
      </c>
      <c r="G19" s="162">
        <v>8.9358685254145604E-3</v>
      </c>
      <c r="H19" s="213"/>
      <c r="I19" s="154"/>
      <c r="J19" s="155"/>
      <c r="K19" s="154"/>
      <c r="L19" s="155"/>
      <c r="M19" s="154"/>
      <c r="N19" s="155"/>
    </row>
    <row r="20" spans="1:14" ht="16" customHeight="1" thickBot="1" x14ac:dyDescent="0.4">
      <c r="A20" s="157" t="s">
        <v>442</v>
      </c>
      <c r="B20" s="53">
        <v>19502.054633299998</v>
      </c>
      <c r="C20" s="4">
        <v>9.3233724885826794E-3</v>
      </c>
      <c r="D20" s="3">
        <v>0</v>
      </c>
      <c r="E20" s="4">
        <v>0</v>
      </c>
      <c r="F20" s="3">
        <v>19502.054633299998</v>
      </c>
      <c r="G20" s="162">
        <v>8.6417148194405883E-3</v>
      </c>
      <c r="H20" s="213"/>
      <c r="I20" s="154"/>
      <c r="J20" s="155"/>
      <c r="K20" s="154"/>
      <c r="L20" s="155"/>
      <c r="M20" s="154"/>
      <c r="N20" s="155"/>
    </row>
    <row r="21" spans="1:14" ht="16" customHeight="1" thickBot="1" x14ac:dyDescent="0.4">
      <c r="A21" s="157" t="s">
        <v>447</v>
      </c>
      <c r="B21" s="53">
        <v>17733.322346199999</v>
      </c>
      <c r="C21" s="4">
        <v>8.4777923558587102E-3</v>
      </c>
      <c r="D21" s="3">
        <v>293.22061000000002</v>
      </c>
      <c r="E21" s="4">
        <v>1.76987401703029E-3</v>
      </c>
      <c r="F21" s="3">
        <v>18026.542956199999</v>
      </c>
      <c r="G21" s="162">
        <v>7.9878887807994948E-3</v>
      </c>
      <c r="H21" s="213"/>
      <c r="I21" s="154"/>
      <c r="J21" s="155"/>
      <c r="K21" s="154"/>
      <c r="L21" s="155"/>
      <c r="M21" s="154"/>
      <c r="N21" s="155"/>
    </row>
    <row r="22" spans="1:14" ht="16" customHeight="1" thickBot="1" x14ac:dyDescent="0.4">
      <c r="A22" s="157" t="s">
        <v>438</v>
      </c>
      <c r="B22" s="53">
        <v>17991.216647099998</v>
      </c>
      <c r="C22" s="4">
        <v>8.6010842179308992E-3</v>
      </c>
      <c r="D22" s="3">
        <v>0</v>
      </c>
      <c r="E22" s="4">
        <v>0</v>
      </c>
      <c r="F22" s="3">
        <v>17991.216647099998</v>
      </c>
      <c r="G22" s="162">
        <v>7.9722350512512075E-3</v>
      </c>
      <c r="H22" s="213"/>
      <c r="I22" s="154"/>
      <c r="J22" s="155"/>
      <c r="K22" s="154"/>
      <c r="L22" s="155"/>
      <c r="M22" s="154"/>
      <c r="N22" s="155"/>
    </row>
    <row r="23" spans="1:14" ht="16" customHeight="1" thickBot="1" x14ac:dyDescent="0.4">
      <c r="A23" s="157" t="s">
        <v>441</v>
      </c>
      <c r="B23" s="53">
        <v>8360.2733313999997</v>
      </c>
      <c r="C23" s="4">
        <v>3.9968066873278399E-3</v>
      </c>
      <c r="D23" s="3">
        <v>0</v>
      </c>
      <c r="E23" s="4">
        <v>0</v>
      </c>
      <c r="F23" s="3">
        <v>8360.2733313999997</v>
      </c>
      <c r="G23" s="162">
        <v>3.7045890446420191E-3</v>
      </c>
      <c r="H23" s="213"/>
      <c r="I23" s="154"/>
      <c r="J23" s="155"/>
      <c r="K23" s="154"/>
      <c r="L23" s="155"/>
      <c r="M23" s="154"/>
      <c r="N23" s="155"/>
    </row>
    <row r="24" spans="1:14" ht="16" customHeight="1" thickBot="1" x14ac:dyDescent="0.4">
      <c r="A24" s="157" t="s">
        <v>446</v>
      </c>
      <c r="B24" s="53">
        <v>6997.8252253000001</v>
      </c>
      <c r="C24" s="4">
        <v>3.3454593586292299E-3</v>
      </c>
      <c r="D24" s="3">
        <v>0</v>
      </c>
      <c r="E24" s="4">
        <v>0</v>
      </c>
      <c r="F24" s="3">
        <v>6997.8252253000001</v>
      </c>
      <c r="G24" s="162">
        <v>3.1008635290187027E-3</v>
      </c>
      <c r="H24" s="213"/>
      <c r="I24" s="154"/>
      <c r="J24" s="155"/>
      <c r="K24" s="154"/>
      <c r="L24" s="155"/>
      <c r="M24" s="154"/>
      <c r="N24" s="155"/>
    </row>
    <row r="25" spans="1:14" ht="16" customHeight="1" thickBot="1" x14ac:dyDescent="0.4">
      <c r="A25" s="157" t="s">
        <v>443</v>
      </c>
      <c r="B25" s="53">
        <v>3636.7431707999999</v>
      </c>
      <c r="C25" s="4">
        <v>1.73862251256242E-3</v>
      </c>
      <c r="D25" s="3">
        <v>0</v>
      </c>
      <c r="E25" s="4">
        <v>0</v>
      </c>
      <c r="F25" s="3">
        <v>3636.7431707999999</v>
      </c>
      <c r="G25" s="162">
        <v>1.6115069896244947E-3</v>
      </c>
      <c r="H25" s="213"/>
      <c r="I25" s="154"/>
      <c r="J25" s="155"/>
      <c r="K25" s="154"/>
      <c r="L25" s="155"/>
      <c r="M25" s="154"/>
      <c r="N25" s="155"/>
    </row>
    <row r="26" spans="1:14" ht="16" customHeight="1" thickBot="1" x14ac:dyDescent="0.4">
      <c r="A26" s="157" t="s">
        <v>439</v>
      </c>
      <c r="B26" s="53">
        <v>2823.5893443999998</v>
      </c>
      <c r="C26" s="4">
        <v>1.3498770107885599E-3</v>
      </c>
      <c r="D26" s="3">
        <v>0</v>
      </c>
      <c r="E26" s="4">
        <v>0</v>
      </c>
      <c r="F26" s="3">
        <v>2823.5893443999998</v>
      </c>
      <c r="G26" s="162">
        <v>1.2511837516777126E-3</v>
      </c>
      <c r="H26" s="213"/>
      <c r="I26" s="154"/>
      <c r="J26" s="155"/>
      <c r="K26" s="154"/>
      <c r="L26" s="155"/>
      <c r="M26" s="154"/>
      <c r="N26" s="155"/>
    </row>
    <row r="27" spans="1:14" ht="16" customHeight="1" thickBot="1" x14ac:dyDescent="0.4">
      <c r="A27" s="157" t="s">
        <v>452</v>
      </c>
      <c r="B27" s="53">
        <v>2142.3974788999999</v>
      </c>
      <c r="C27" s="4">
        <v>1.0242187343829201E-3</v>
      </c>
      <c r="D27" s="3">
        <v>0</v>
      </c>
      <c r="E27" s="4">
        <v>0</v>
      </c>
      <c r="F27" s="3">
        <v>2142.3974788999999</v>
      </c>
      <c r="G27" s="162">
        <v>9.4933525675440478E-4</v>
      </c>
      <c r="H27" s="213"/>
      <c r="I27" s="154"/>
      <c r="J27" s="155"/>
      <c r="K27" s="154"/>
      <c r="L27" s="155"/>
      <c r="M27" s="154"/>
      <c r="N27" s="155"/>
    </row>
    <row r="28" spans="1:14" x14ac:dyDescent="0.35">
      <c r="A28" s="82" t="s">
        <v>4</v>
      </c>
      <c r="B28" s="80">
        <f>SUM(B6:B27)</f>
        <v>2091061.1913962995</v>
      </c>
      <c r="C28" s="113">
        <v>0.99967632900166281</v>
      </c>
      <c r="D28" s="80">
        <f>SUM(D6:D27)</f>
        <v>165673.15367</v>
      </c>
      <c r="E28" s="113">
        <v>1.0000000000000007</v>
      </c>
      <c r="F28" s="80">
        <f>SUM(F6:F27)</f>
        <v>2256734.3450663006</v>
      </c>
      <c r="G28" s="113">
        <v>0.99970008346463735</v>
      </c>
      <c r="H28" s="153"/>
      <c r="I28" s="154"/>
      <c r="J28" s="154"/>
      <c r="K28" s="154"/>
      <c r="L28" s="154"/>
      <c r="M28" s="154"/>
      <c r="N28" s="154"/>
    </row>
    <row r="29" spans="1:14" x14ac:dyDescent="0.35">
      <c r="A29" s="301"/>
      <c r="B29" s="302"/>
      <c r="C29" s="303"/>
      <c r="D29" s="302"/>
      <c r="E29" s="303"/>
      <c r="F29" s="302"/>
      <c r="G29" s="303"/>
      <c r="H29" s="153"/>
      <c r="I29" s="154"/>
      <c r="J29" s="154"/>
      <c r="K29" s="154"/>
      <c r="L29" s="154"/>
      <c r="M29" s="154"/>
      <c r="N29" s="154"/>
    </row>
    <row r="30" spans="1:14" ht="15" thickBot="1" x14ac:dyDescent="0.4">
      <c r="A30" s="4"/>
      <c r="B30" s="4"/>
      <c r="C30" s="4"/>
      <c r="D30" s="4"/>
      <c r="E30" s="4"/>
      <c r="F30" s="4"/>
      <c r="H30" s="153"/>
      <c r="I30" s="154"/>
      <c r="J30" s="155"/>
      <c r="K30" s="154"/>
      <c r="L30" s="155"/>
      <c r="M30" s="154"/>
      <c r="N30" s="155"/>
    </row>
    <row r="31" spans="1:14" ht="17.25" customHeight="1" x14ac:dyDescent="0.4">
      <c r="A31" s="239" t="s">
        <v>122</v>
      </c>
      <c r="B31" s="239"/>
      <c r="C31" s="239"/>
      <c r="D31" s="239"/>
      <c r="E31" s="14"/>
      <c r="F31" s="14"/>
      <c r="G31" s="14"/>
      <c r="H31" s="14"/>
    </row>
    <row r="33" spans="1:9" ht="15" thickBot="1" x14ac:dyDescent="0.4">
      <c r="A33" s="1" t="s">
        <v>520</v>
      </c>
      <c r="D33" s="1" t="s">
        <v>521</v>
      </c>
    </row>
    <row r="34" spans="1:9" x14ac:dyDescent="0.35">
      <c r="A34" s="240" t="s">
        <v>0</v>
      </c>
      <c r="B34" s="240" t="s">
        <v>10</v>
      </c>
      <c r="C34" s="28" t="s">
        <v>11</v>
      </c>
      <c r="D34" s="28" t="s">
        <v>13</v>
      </c>
      <c r="E34" s="114"/>
    </row>
    <row r="35" spans="1:9" x14ac:dyDescent="0.35">
      <c r="A35" s="244"/>
      <c r="B35" s="244"/>
      <c r="C35" s="24" t="s">
        <v>12</v>
      </c>
      <c r="D35" s="24" t="s">
        <v>14</v>
      </c>
      <c r="E35" s="114"/>
    </row>
    <row r="36" spans="1:9" ht="15" thickBot="1" x14ac:dyDescent="0.4">
      <c r="A36" s="241"/>
      <c r="B36" s="244"/>
      <c r="C36" s="55"/>
      <c r="D36" s="24" t="s">
        <v>4</v>
      </c>
      <c r="E36" s="75" t="s">
        <v>433</v>
      </c>
      <c r="F36" s="35"/>
      <c r="G36" s="35"/>
      <c r="H36" s="35"/>
      <c r="I36" s="35"/>
    </row>
    <row r="37" spans="1:9" ht="15" thickBot="1" x14ac:dyDescent="0.4">
      <c r="A37" s="157" t="s">
        <v>444</v>
      </c>
      <c r="B37" s="304">
        <v>418787.5064674</v>
      </c>
      <c r="C37" s="305">
        <v>885087.6100000001</v>
      </c>
      <c r="D37" s="306">
        <f t="shared" ref="D37:D59" si="0">B37/C37</f>
        <v>0.47315938189147166</v>
      </c>
      <c r="E37" s="57" t="s">
        <v>473</v>
      </c>
    </row>
    <row r="38" spans="1:9" ht="15" thickBot="1" x14ac:dyDescent="0.4">
      <c r="A38" s="157" t="s">
        <v>436</v>
      </c>
      <c r="B38" s="3">
        <v>292932.98899669998</v>
      </c>
      <c r="C38" s="56">
        <v>1741691.4300000002</v>
      </c>
      <c r="D38" s="115">
        <f t="shared" si="0"/>
        <v>0.1681887985156475</v>
      </c>
      <c r="E38" s="57" t="s">
        <v>459</v>
      </c>
    </row>
    <row r="39" spans="1:9" ht="15" thickBot="1" x14ac:dyDescent="0.4">
      <c r="A39" s="157" t="s">
        <v>397</v>
      </c>
      <c r="B39" s="3">
        <v>315949.93113639997</v>
      </c>
      <c r="C39" s="56">
        <v>1986941.9</v>
      </c>
      <c r="D39" s="115">
        <f t="shared" si="0"/>
        <v>0.15901317050911251</v>
      </c>
      <c r="E39" s="57" t="s">
        <v>468</v>
      </c>
    </row>
    <row r="40" spans="1:9" ht="15" thickBot="1" x14ac:dyDescent="0.4">
      <c r="A40" s="157" t="s">
        <v>435</v>
      </c>
      <c r="B40" s="3">
        <v>50575.523718900004</v>
      </c>
      <c r="C40" s="56">
        <v>337509.56</v>
      </c>
      <c r="D40" s="115">
        <f t="shared" si="0"/>
        <v>0.14984915899537779</v>
      </c>
      <c r="E40" s="57" t="s">
        <v>458</v>
      </c>
    </row>
    <row r="41" spans="1:9" ht="15" thickBot="1" x14ac:dyDescent="0.4">
      <c r="A41" s="157" t="s">
        <v>449</v>
      </c>
      <c r="B41" s="3">
        <v>110888.68005530001</v>
      </c>
      <c r="C41" s="56">
        <v>835331.07</v>
      </c>
      <c r="D41" s="115">
        <f t="shared" si="0"/>
        <v>0.13274818097607696</v>
      </c>
      <c r="E41" s="57" t="s">
        <v>467</v>
      </c>
    </row>
    <row r="42" spans="1:9" ht="15" thickBot="1" x14ac:dyDescent="0.4">
      <c r="A42" s="157" t="s">
        <v>445</v>
      </c>
      <c r="B42" s="3">
        <v>33536.3669439</v>
      </c>
      <c r="C42" s="56">
        <v>349665.99</v>
      </c>
      <c r="D42" s="115">
        <f t="shared" si="0"/>
        <v>9.5909719283536851E-2</v>
      </c>
      <c r="E42" s="57" t="s">
        <v>466</v>
      </c>
    </row>
    <row r="43" spans="1:9" ht="15" thickBot="1" x14ac:dyDescent="0.4">
      <c r="A43" s="157" t="s">
        <v>9</v>
      </c>
      <c r="B43" s="3">
        <v>149368.9046605</v>
      </c>
      <c r="C43" s="56">
        <v>2054844.0563400001</v>
      </c>
      <c r="D43" s="115">
        <f t="shared" si="0"/>
        <v>7.2691114539635421E-2</v>
      </c>
      <c r="E43" s="57" t="s">
        <v>471</v>
      </c>
      <c r="F43" s="213"/>
    </row>
    <row r="44" spans="1:9" ht="15" thickBot="1" x14ac:dyDescent="0.4">
      <c r="A44" s="157" t="s">
        <v>439</v>
      </c>
      <c r="B44" s="3">
        <v>2823.5893443999998</v>
      </c>
      <c r="C44" s="56">
        <v>41778.18</v>
      </c>
      <c r="D44" s="115">
        <f t="shared" si="0"/>
        <v>6.7585264470592057E-2</v>
      </c>
      <c r="E44" s="57" t="s">
        <v>462</v>
      </c>
    </row>
    <row r="45" spans="1:9" ht="15" thickBot="1" x14ac:dyDescent="0.4">
      <c r="A45" s="157" t="s">
        <v>447</v>
      </c>
      <c r="B45" s="3">
        <v>18026.542956199999</v>
      </c>
      <c r="C45" s="56">
        <v>327348.96000000008</v>
      </c>
      <c r="D45" s="115">
        <f t="shared" si="0"/>
        <v>5.5068276240132226E-2</v>
      </c>
      <c r="E45" s="57" t="s">
        <v>475</v>
      </c>
    </row>
    <row r="46" spans="1:9" ht="15" thickBot="1" x14ac:dyDescent="0.4">
      <c r="A46" s="157" t="s">
        <v>443</v>
      </c>
      <c r="B46" s="3">
        <v>3636.7431707999999</v>
      </c>
      <c r="C46" s="56">
        <v>81641.350000000006</v>
      </c>
      <c r="D46" s="115">
        <f t="shared" si="0"/>
        <v>4.454535809121235E-2</v>
      </c>
      <c r="E46" s="57" t="s">
        <v>469</v>
      </c>
    </row>
    <row r="47" spans="1:9" ht="15" thickBot="1" x14ac:dyDescent="0.4">
      <c r="A47" s="157" t="s">
        <v>440</v>
      </c>
      <c r="B47" s="3">
        <v>22409.650772100002</v>
      </c>
      <c r="C47" s="56">
        <v>558788.54</v>
      </c>
      <c r="D47" s="115">
        <f t="shared" si="0"/>
        <v>4.010399134545601E-2</v>
      </c>
      <c r="E47" s="57" t="s">
        <v>463</v>
      </c>
    </row>
    <row r="48" spans="1:9" ht="15" thickBot="1" x14ac:dyDescent="0.4">
      <c r="A48" s="157" t="s">
        <v>450</v>
      </c>
      <c r="B48" s="3">
        <v>68371.805703899998</v>
      </c>
      <c r="C48" s="56">
        <v>1736319.53</v>
      </c>
      <c r="D48" s="115">
        <f t="shared" si="0"/>
        <v>3.9377432852984146E-2</v>
      </c>
      <c r="E48" s="57" t="s">
        <v>477</v>
      </c>
    </row>
    <row r="49" spans="1:5" ht="15" thickBot="1" x14ac:dyDescent="0.4">
      <c r="A49" s="157" t="s">
        <v>452</v>
      </c>
      <c r="B49" s="3">
        <v>2142.3974788999999</v>
      </c>
      <c r="C49" s="56">
        <v>56647.98</v>
      </c>
      <c r="D49" s="115">
        <f t="shared" si="0"/>
        <v>3.7819485865162358E-2</v>
      </c>
      <c r="E49" s="57" t="s">
        <v>478</v>
      </c>
    </row>
    <row r="50" spans="1:5" ht="15" thickBot="1" x14ac:dyDescent="0.4">
      <c r="A50" s="157" t="s">
        <v>442</v>
      </c>
      <c r="B50" s="3">
        <v>19502.054633299998</v>
      </c>
      <c r="C50" s="56">
        <v>553792.63</v>
      </c>
      <c r="D50" s="115">
        <f t="shared" si="0"/>
        <v>3.5215446318417054E-2</v>
      </c>
      <c r="E50" s="57" t="s">
        <v>465</v>
      </c>
    </row>
    <row r="51" spans="1:5" ht="15" thickBot="1" x14ac:dyDescent="0.4">
      <c r="A51" s="157" t="s">
        <v>7</v>
      </c>
      <c r="B51" s="3">
        <v>282516.51239310001</v>
      </c>
      <c r="C51" s="56">
        <v>9578281.4299999997</v>
      </c>
      <c r="D51" s="115">
        <f t="shared" si="0"/>
        <v>2.9495532623235943E-2</v>
      </c>
      <c r="E51" s="57" t="s">
        <v>470</v>
      </c>
    </row>
    <row r="52" spans="1:5" ht="15" thickBot="1" x14ac:dyDescent="0.4">
      <c r="A52" s="157" t="s">
        <v>448</v>
      </c>
      <c r="B52" s="3">
        <v>44821.409536200001</v>
      </c>
      <c r="C52" s="56">
        <v>1520312.6900000002</v>
      </c>
      <c r="D52" s="115">
        <f t="shared" si="0"/>
        <v>2.9481704540794167E-2</v>
      </c>
      <c r="E52" s="57" t="s">
        <v>472</v>
      </c>
    </row>
    <row r="53" spans="1:5" ht="15" thickBot="1" x14ac:dyDescent="0.4">
      <c r="A53" s="157" t="s">
        <v>437</v>
      </c>
      <c r="B53" s="3">
        <v>20165.881404299998</v>
      </c>
      <c r="C53" s="56">
        <v>840223.86</v>
      </c>
      <c r="D53" s="115">
        <f t="shared" si="0"/>
        <v>2.4000605510417185E-2</v>
      </c>
      <c r="E53" s="57" t="s">
        <v>460</v>
      </c>
    </row>
    <row r="54" spans="1:5" ht="15" thickBot="1" x14ac:dyDescent="0.4">
      <c r="A54" s="157" t="s">
        <v>441</v>
      </c>
      <c r="B54" s="3">
        <v>8360.2733313999997</v>
      </c>
      <c r="C54" s="56">
        <v>401951.43</v>
      </c>
      <c r="D54" s="115">
        <f t="shared" si="0"/>
        <v>2.0799212808870961E-2</v>
      </c>
      <c r="E54" s="57" t="s">
        <v>464</v>
      </c>
    </row>
    <row r="55" spans="1:5" ht="15" thickBot="1" x14ac:dyDescent="0.4">
      <c r="A55" s="157" t="s">
        <v>451</v>
      </c>
      <c r="B55" s="3">
        <v>184266.2384415</v>
      </c>
      <c r="C55" s="56">
        <v>9335619.25</v>
      </c>
      <c r="D55" s="115">
        <f t="shared" si="0"/>
        <v>1.9737977043301116E-2</v>
      </c>
      <c r="E55" s="57" t="s">
        <v>476</v>
      </c>
    </row>
    <row r="56" spans="1:5" ht="15" thickBot="1" x14ac:dyDescent="0.4">
      <c r="A56" s="157" t="s">
        <v>8</v>
      </c>
      <c r="B56" s="3">
        <v>182662.30204869999</v>
      </c>
      <c r="C56" s="56">
        <v>10046715.24</v>
      </c>
      <c r="D56" s="115">
        <f t="shared" si="0"/>
        <v>1.818129584497908E-2</v>
      </c>
      <c r="E56" s="57" t="s">
        <v>434</v>
      </c>
    </row>
    <row r="57" spans="1:5" ht="15" thickBot="1" x14ac:dyDescent="0.4">
      <c r="A57" s="157" t="s">
        <v>438</v>
      </c>
      <c r="B57" s="3">
        <v>17991.216647099998</v>
      </c>
      <c r="C57" s="56">
        <v>1380512.23</v>
      </c>
      <c r="D57" s="115">
        <f t="shared" si="0"/>
        <v>1.3032276177010036E-2</v>
      </c>
      <c r="E57" s="57" t="s">
        <v>461</v>
      </c>
    </row>
    <row r="58" spans="1:5" ht="15" thickBot="1" x14ac:dyDescent="0.4">
      <c r="A58" s="157" t="s">
        <v>446</v>
      </c>
      <c r="B58" s="3">
        <v>6997.8252253000001</v>
      </c>
      <c r="C58" s="56">
        <v>1533197.1999999997</v>
      </c>
      <c r="D58" s="115">
        <f t="shared" si="0"/>
        <v>4.5642042819410327E-3</v>
      </c>
      <c r="E58" s="57" t="s">
        <v>474</v>
      </c>
    </row>
    <row r="59" spans="1:5" x14ac:dyDescent="0.35">
      <c r="A59" s="75" t="s">
        <v>4</v>
      </c>
      <c r="B59" s="95">
        <f>SUM(B37:B58)</f>
        <v>2256734.3450663001</v>
      </c>
      <c r="C59" s="95">
        <f>SUM(C37:C58)</f>
        <v>46184202.116340004</v>
      </c>
      <c r="D59" s="99">
        <f t="shared" si="0"/>
        <v>4.8863772494791374E-2</v>
      </c>
      <c r="E59" s="114"/>
    </row>
    <row r="60" spans="1:5" x14ac:dyDescent="0.35">
      <c r="B60" s="35"/>
    </row>
    <row r="61" spans="1:5" ht="17" x14ac:dyDescent="0.4">
      <c r="A61" s="238" t="s">
        <v>15</v>
      </c>
      <c r="B61" s="238"/>
      <c r="C61" s="238"/>
      <c r="D61" s="238"/>
    </row>
    <row r="63" spans="1:5" ht="15" thickBot="1" x14ac:dyDescent="0.4">
      <c r="A63" s="1" t="s">
        <v>522</v>
      </c>
      <c r="D63" s="7" t="s">
        <v>534</v>
      </c>
    </row>
    <row r="64" spans="1:5" x14ac:dyDescent="0.35">
      <c r="A64" s="240" t="s">
        <v>16</v>
      </c>
      <c r="B64" s="28" t="s">
        <v>1</v>
      </c>
      <c r="C64" s="28" t="s">
        <v>1</v>
      </c>
      <c r="D64" s="240" t="s">
        <v>4</v>
      </c>
    </row>
    <row r="65" spans="1:14" ht="15" thickBot="1" x14ac:dyDescent="0.4">
      <c r="A65" s="241"/>
      <c r="B65" s="25" t="s">
        <v>17</v>
      </c>
      <c r="C65" s="25" t="s">
        <v>3</v>
      </c>
      <c r="D65" s="241"/>
    </row>
    <row r="66" spans="1:14" x14ac:dyDescent="0.35">
      <c r="A66" s="57" t="s">
        <v>488</v>
      </c>
      <c r="B66" s="393">
        <v>0.43</v>
      </c>
      <c r="C66" s="160">
        <v>0.46</v>
      </c>
      <c r="D66" s="160">
        <v>0.43</v>
      </c>
      <c r="E66" s="155"/>
      <c r="F66" s="155"/>
    </row>
    <row r="67" spans="1:14" ht="24" x14ac:dyDescent="0.35">
      <c r="A67" s="57" t="s">
        <v>414</v>
      </c>
      <c r="B67" s="393">
        <v>0.01</v>
      </c>
      <c r="C67" s="160">
        <v>0</v>
      </c>
      <c r="D67" s="160">
        <v>0.01</v>
      </c>
      <c r="E67" s="155"/>
      <c r="F67" s="155"/>
    </row>
    <row r="68" spans="1:14" x14ac:dyDescent="0.35">
      <c r="A68" s="57" t="s">
        <v>489</v>
      </c>
      <c r="B68" s="393">
        <v>0.2910861171730737</v>
      </c>
      <c r="C68" s="160">
        <v>0.27</v>
      </c>
      <c r="D68" s="160">
        <v>0.28999999999999998</v>
      </c>
      <c r="E68" s="155"/>
      <c r="F68" s="155"/>
    </row>
    <row r="69" spans="1:14" x14ac:dyDescent="0.35">
      <c r="A69" s="57" t="s">
        <v>18</v>
      </c>
      <c r="B69" s="393">
        <v>0.09</v>
      </c>
      <c r="C69" s="160">
        <v>0.27</v>
      </c>
      <c r="D69" s="160">
        <v>0.11</v>
      </c>
      <c r="E69" s="155"/>
      <c r="F69" s="155"/>
    </row>
    <row r="70" spans="1:14" x14ac:dyDescent="0.35">
      <c r="A70" s="57" t="s">
        <v>20</v>
      </c>
      <c r="B70" s="393">
        <v>0.03</v>
      </c>
      <c r="C70" s="160">
        <v>0</v>
      </c>
      <c r="D70" s="160">
        <v>0.03</v>
      </c>
      <c r="E70" s="155"/>
      <c r="F70" s="155"/>
    </row>
    <row r="71" spans="1:14" x14ac:dyDescent="0.35">
      <c r="A71" s="57" t="s">
        <v>19</v>
      </c>
      <c r="B71" s="393">
        <v>0.01</v>
      </c>
      <c r="C71" s="160">
        <v>0</v>
      </c>
      <c r="D71" s="160">
        <v>0.01</v>
      </c>
      <c r="E71" s="155"/>
      <c r="F71" s="155"/>
    </row>
    <row r="72" spans="1:14" x14ac:dyDescent="0.35">
      <c r="A72" s="57" t="s">
        <v>21</v>
      </c>
      <c r="B72" s="393">
        <v>0.13</v>
      </c>
      <c r="C72" s="160">
        <v>0</v>
      </c>
      <c r="D72" s="160">
        <v>0.12</v>
      </c>
      <c r="E72" s="155"/>
      <c r="F72" s="155"/>
    </row>
    <row r="73" spans="1:14" ht="15" thickBot="1" x14ac:dyDescent="0.4">
      <c r="A73" s="112" t="s">
        <v>4</v>
      </c>
      <c r="B73" s="2">
        <v>1</v>
      </c>
      <c r="C73" s="2">
        <v>1</v>
      </c>
      <c r="D73" s="2">
        <v>1</v>
      </c>
      <c r="E73" s="48"/>
      <c r="F73" s="48"/>
    </row>
    <row r="74" spans="1:14" x14ac:dyDescent="0.35">
      <c r="B74" s="48"/>
      <c r="C74" s="48"/>
      <c r="D74" s="48"/>
    </row>
    <row r="75" spans="1:14" x14ac:dyDescent="0.35">
      <c r="B75" s="48"/>
      <c r="C75" s="48"/>
      <c r="D75" s="48"/>
    </row>
    <row r="76" spans="1:14" ht="17" x14ac:dyDescent="0.4">
      <c r="A76" s="238" t="s">
        <v>535</v>
      </c>
      <c r="B76" s="238"/>
      <c r="C76" s="238"/>
      <c r="D76" s="238"/>
    </row>
    <row r="77" spans="1:14" x14ac:dyDescent="0.35">
      <c r="A77" t="s">
        <v>523</v>
      </c>
    </row>
    <row r="78" spans="1:14" x14ac:dyDescent="0.35">
      <c r="A78" s="116"/>
      <c r="B78" s="117">
        <v>2010</v>
      </c>
      <c r="C78" s="117">
        <v>2011</v>
      </c>
      <c r="D78" s="117">
        <v>2012</v>
      </c>
      <c r="E78" s="117">
        <v>2013</v>
      </c>
      <c r="F78" s="117">
        <v>2014</v>
      </c>
      <c r="G78" s="117">
        <v>2015</v>
      </c>
      <c r="H78" s="117">
        <v>2016</v>
      </c>
      <c r="I78" s="117">
        <v>2017</v>
      </c>
      <c r="J78" s="117">
        <v>2018</v>
      </c>
      <c r="K78" s="117">
        <v>2019</v>
      </c>
      <c r="L78" s="117">
        <v>2020</v>
      </c>
      <c r="M78" s="147">
        <v>2021</v>
      </c>
      <c r="N78" s="37"/>
    </row>
    <row r="79" spans="1:14" x14ac:dyDescent="0.35">
      <c r="A79" s="66" t="s">
        <v>412</v>
      </c>
      <c r="B79" s="67">
        <v>1360459</v>
      </c>
      <c r="C79" s="67">
        <v>1303550</v>
      </c>
      <c r="D79" s="67">
        <v>1077361</v>
      </c>
      <c r="E79" s="67">
        <v>1080163</v>
      </c>
      <c r="F79" s="67">
        <v>1105343</v>
      </c>
      <c r="G79" s="67">
        <v>1133387</v>
      </c>
      <c r="H79" s="67">
        <v>1322136</v>
      </c>
      <c r="I79" s="67">
        <v>1182546.2231588003</v>
      </c>
      <c r="J79" s="67">
        <v>1133312</v>
      </c>
      <c r="K79" s="67">
        <v>1267090.0850112357</v>
      </c>
      <c r="L79" s="67">
        <v>1416659.5637686539</v>
      </c>
      <c r="M79" s="67">
        <f>B28</f>
        <v>2091061.1913962995</v>
      </c>
      <c r="N79" s="37"/>
    </row>
    <row r="80" spans="1:14" x14ac:dyDescent="0.35">
      <c r="A80" s="66" t="s">
        <v>3</v>
      </c>
      <c r="B80" s="67">
        <v>392298</v>
      </c>
      <c r="C80" s="67">
        <v>377043</v>
      </c>
      <c r="D80" s="67">
        <v>375191</v>
      </c>
      <c r="E80" s="67">
        <v>340065</v>
      </c>
      <c r="F80" s="67">
        <v>316202</v>
      </c>
      <c r="G80" s="67">
        <v>319579</v>
      </c>
      <c r="H80" s="67">
        <v>269510</v>
      </c>
      <c r="I80" s="67">
        <v>256873.32205999995</v>
      </c>
      <c r="J80" s="67">
        <v>282289</v>
      </c>
      <c r="K80" s="67">
        <v>256882.99000000002</v>
      </c>
      <c r="L80" s="67">
        <v>231194.69100000002</v>
      </c>
      <c r="M80" s="67">
        <f>D28</f>
        <v>165673.15367</v>
      </c>
      <c r="N80" s="37"/>
    </row>
    <row r="81" spans="1:15" ht="15" thickBot="1" x14ac:dyDescent="0.4">
      <c r="A81" s="112" t="s">
        <v>432</v>
      </c>
      <c r="B81" s="112">
        <f>SUM(B79:B80)</f>
        <v>1752757</v>
      </c>
      <c r="C81" s="112">
        <f t="shared" ref="C81:L81" si="1">SUM(C79:C80)</f>
        <v>1680593</v>
      </c>
      <c r="D81" s="112">
        <f t="shared" si="1"/>
        <v>1452552</v>
      </c>
      <c r="E81" s="112">
        <f t="shared" si="1"/>
        <v>1420228</v>
      </c>
      <c r="F81" s="112">
        <f t="shared" si="1"/>
        <v>1421545</v>
      </c>
      <c r="G81" s="112">
        <f t="shared" si="1"/>
        <v>1452966</v>
      </c>
      <c r="H81" s="112">
        <f t="shared" si="1"/>
        <v>1591646</v>
      </c>
      <c r="I81" s="112">
        <f t="shared" si="1"/>
        <v>1439419.5452188002</v>
      </c>
      <c r="J81" s="112">
        <v>1415601</v>
      </c>
      <c r="K81" s="112">
        <f t="shared" si="1"/>
        <v>1523973.0750112357</v>
      </c>
      <c r="L81" s="112">
        <f t="shared" si="1"/>
        <v>1647854.254768654</v>
      </c>
      <c r="M81" s="112">
        <f>F28</f>
        <v>2256734.3450663006</v>
      </c>
      <c r="N81" s="37"/>
    </row>
    <row r="82" spans="1:15" x14ac:dyDescent="0.35"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37"/>
      <c r="N82" s="37"/>
    </row>
    <row r="83" spans="1:15" x14ac:dyDescent="0.35">
      <c r="A83" s="311" t="s">
        <v>536</v>
      </c>
      <c r="B83" s="68">
        <v>1752.7572917706998</v>
      </c>
      <c r="C83" s="68">
        <v>1680.5924892277994</v>
      </c>
      <c r="D83" s="68">
        <v>1452.5517741046999</v>
      </c>
      <c r="E83" s="68">
        <v>1420.2281406560001</v>
      </c>
      <c r="F83" s="68">
        <v>1421.5452493713003</v>
      </c>
      <c r="G83" s="68">
        <v>1452.9659686021992</v>
      </c>
      <c r="H83" s="68">
        <v>1591.6460614092989</v>
      </c>
      <c r="I83" s="68">
        <v>1439.4195452188005</v>
      </c>
      <c r="J83" s="68">
        <v>1416</v>
      </c>
      <c r="K83" s="68">
        <f>K81/1000</f>
        <v>1523.9730750112356</v>
      </c>
      <c r="L83" s="68">
        <f>L81/1000</f>
        <v>1647.8542547686541</v>
      </c>
      <c r="M83" s="68">
        <f>M81/1000</f>
        <v>2256.7343450663006</v>
      </c>
      <c r="N83" s="37"/>
    </row>
    <row r="84" spans="1:15" x14ac:dyDescent="0.35"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</row>
    <row r="85" spans="1:15" x14ac:dyDescent="0.35">
      <c r="B85" s="35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</row>
    <row r="86" spans="1:15" x14ac:dyDescent="0.35">
      <c r="B86" s="35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</row>
    <row r="87" spans="1:15" x14ac:dyDescent="0.35">
      <c r="K87"/>
      <c r="N87" s="37"/>
    </row>
  </sheetData>
  <sortState xmlns:xlrd2="http://schemas.microsoft.com/office/spreadsheetml/2017/richdata2" ref="A38:E58">
    <sortCondition descending="1" ref="D38:D58"/>
  </sortState>
  <mergeCells count="13">
    <mergeCell ref="I4:J4"/>
    <mergeCell ref="K4:L4"/>
    <mergeCell ref="M4:N4"/>
    <mergeCell ref="A76:D76"/>
    <mergeCell ref="A64:A65"/>
    <mergeCell ref="D64:D65"/>
    <mergeCell ref="A61:D61"/>
    <mergeCell ref="B4:C4"/>
    <mergeCell ref="D4:E4"/>
    <mergeCell ref="F4:G4"/>
    <mergeCell ref="A34:A36"/>
    <mergeCell ref="B34:B36"/>
    <mergeCell ref="A31:D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6"/>
  <sheetViews>
    <sheetView workbookViewId="0"/>
  </sheetViews>
  <sheetFormatPr baseColWidth="10" defaultRowHeight="14.5" x14ac:dyDescent="0.35"/>
  <cols>
    <col min="1" max="1" width="41.54296875" customWidth="1"/>
    <col min="2" max="2" width="18.81640625" customWidth="1"/>
    <col min="6" max="6" width="13.1796875" bestFit="1" customWidth="1"/>
    <col min="8" max="8" width="9" customWidth="1"/>
    <col min="9" max="9" width="9.453125" customWidth="1"/>
    <col min="10" max="10" width="9.90625" customWidth="1"/>
    <col min="11" max="11" width="35.453125" customWidth="1"/>
    <col min="12" max="12" width="7.7265625" customWidth="1"/>
    <col min="13" max="13" width="6.81640625" customWidth="1"/>
  </cols>
  <sheetData>
    <row r="1" spans="1:18" ht="17" x14ac:dyDescent="0.4">
      <c r="A1" s="312" t="s">
        <v>457</v>
      </c>
      <c r="B1" s="313"/>
      <c r="C1" s="313"/>
      <c r="D1" s="313"/>
      <c r="E1" s="313"/>
      <c r="F1" s="313"/>
      <c r="G1" s="313"/>
      <c r="H1" s="313"/>
    </row>
    <row r="3" spans="1:18" x14ac:dyDescent="0.35">
      <c r="A3" s="307" t="s">
        <v>479</v>
      </c>
      <c r="B3" t="s">
        <v>521</v>
      </c>
      <c r="F3" s="36"/>
    </row>
    <row r="5" spans="1:18" ht="17" x14ac:dyDescent="0.4">
      <c r="A5" s="238" t="s">
        <v>528</v>
      </c>
      <c r="B5" s="238"/>
      <c r="C5" s="238"/>
      <c r="D5" s="238"/>
      <c r="E5" s="238"/>
      <c r="F5" s="238"/>
      <c r="G5" s="238"/>
      <c r="H5" s="238"/>
    </row>
    <row r="6" spans="1:18" ht="15" thickBot="1" x14ac:dyDescent="0.4">
      <c r="A6" s="1" t="s">
        <v>525</v>
      </c>
      <c r="B6" s="310" t="s">
        <v>524</v>
      </c>
      <c r="C6" s="309"/>
      <c r="D6" s="309"/>
      <c r="E6" s="309"/>
      <c r="F6" s="309"/>
      <c r="G6" s="309"/>
      <c r="H6" s="309"/>
      <c r="L6" s="52"/>
      <c r="M6" s="52"/>
      <c r="N6" s="52"/>
      <c r="O6" s="52"/>
      <c r="P6" s="52"/>
    </row>
    <row r="7" spans="1:18" ht="15" thickBot="1" x14ac:dyDescent="0.4">
      <c r="A7" s="256" t="s">
        <v>0</v>
      </c>
      <c r="B7" s="240" t="s">
        <v>23</v>
      </c>
      <c r="C7" s="240" t="s">
        <v>24</v>
      </c>
      <c r="D7" s="28" t="s">
        <v>25</v>
      </c>
      <c r="E7" s="240" t="s">
        <v>26</v>
      </c>
      <c r="F7" s="257" t="s">
        <v>21</v>
      </c>
      <c r="G7" s="252" t="s">
        <v>4</v>
      </c>
      <c r="H7" s="253"/>
      <c r="L7" s="52"/>
      <c r="M7" s="52"/>
      <c r="N7" s="52"/>
      <c r="O7" s="52"/>
      <c r="P7" s="52"/>
    </row>
    <row r="8" spans="1:18" ht="15" thickBot="1" x14ac:dyDescent="0.4">
      <c r="A8" s="256"/>
      <c r="B8" s="244"/>
      <c r="C8" s="244"/>
      <c r="D8" s="24" t="s">
        <v>2</v>
      </c>
      <c r="E8" s="244"/>
      <c r="F8" s="258"/>
      <c r="G8" s="32" t="s">
        <v>4</v>
      </c>
      <c r="H8" s="26" t="s">
        <v>6</v>
      </c>
      <c r="I8" s="5" t="s">
        <v>480</v>
      </c>
      <c r="L8" s="64"/>
      <c r="M8" s="52"/>
      <c r="N8" s="52"/>
      <c r="O8" s="52"/>
      <c r="P8" s="52"/>
    </row>
    <row r="9" spans="1:18" ht="15" thickBot="1" x14ac:dyDescent="0.4">
      <c r="A9" s="129" t="s">
        <v>444</v>
      </c>
      <c r="B9" s="130">
        <v>27798.113399999998</v>
      </c>
      <c r="C9" s="130">
        <v>24288.383000000002</v>
      </c>
      <c r="D9" s="130">
        <v>318797.93317999999</v>
      </c>
      <c r="E9" s="130">
        <v>36776.544000000002</v>
      </c>
      <c r="F9" s="130">
        <v>11126.532887400001</v>
      </c>
      <c r="G9" s="130">
        <v>418787.5064674</v>
      </c>
      <c r="H9" s="158">
        <f t="shared" ref="H9:H30" si="0">G9/G$31</f>
        <v>0.20027510825149783</v>
      </c>
      <c r="I9" s="37"/>
      <c r="J9" s="37"/>
      <c r="L9" s="58"/>
      <c r="M9" s="58"/>
      <c r="N9" s="59"/>
      <c r="O9" s="58"/>
      <c r="P9" s="59"/>
      <c r="Q9" s="59"/>
      <c r="R9" s="4"/>
    </row>
    <row r="10" spans="1:18" ht="15" thickBot="1" x14ac:dyDescent="0.4">
      <c r="A10" s="129" t="s">
        <v>436</v>
      </c>
      <c r="B10" s="130">
        <v>30099.295600000001</v>
      </c>
      <c r="C10" s="130">
        <v>117581.07867</v>
      </c>
      <c r="D10" s="130">
        <v>95516.928620000006</v>
      </c>
      <c r="E10" s="130">
        <v>18468.947</v>
      </c>
      <c r="F10" s="130">
        <v>7295.9190866999998</v>
      </c>
      <c r="G10" s="130">
        <v>268962.16897669999</v>
      </c>
      <c r="H10" s="158">
        <f t="shared" si="0"/>
        <v>0.12862472417514539</v>
      </c>
      <c r="I10" s="37"/>
      <c r="J10" s="37"/>
      <c r="L10" s="59"/>
      <c r="M10" s="59"/>
      <c r="N10" s="59"/>
      <c r="O10" s="59"/>
      <c r="P10" s="59"/>
      <c r="Q10" s="59"/>
      <c r="R10" s="4"/>
    </row>
    <row r="11" spans="1:18" ht="15" thickBot="1" x14ac:dyDescent="0.4">
      <c r="A11" s="129" t="s">
        <v>7</v>
      </c>
      <c r="B11" s="130">
        <v>67544.87096</v>
      </c>
      <c r="C11" s="130">
        <v>8377.9074999999993</v>
      </c>
      <c r="D11" s="130">
        <v>100214.62631000001</v>
      </c>
      <c r="E11" s="130">
        <v>61716.273000000001</v>
      </c>
      <c r="F11" s="130">
        <v>5284.1221431000004</v>
      </c>
      <c r="G11" s="130">
        <v>243137.7999131</v>
      </c>
      <c r="H11" s="158">
        <f t="shared" si="0"/>
        <v>0.11627483734741662</v>
      </c>
      <c r="I11" s="37"/>
      <c r="J11" s="37"/>
      <c r="L11" s="58"/>
      <c r="M11" s="59"/>
      <c r="N11" s="59"/>
      <c r="O11" s="58"/>
      <c r="P11" s="58"/>
      <c r="Q11" s="58"/>
      <c r="R11" s="4"/>
    </row>
    <row r="12" spans="1:18" ht="15" thickBot="1" x14ac:dyDescent="0.4">
      <c r="A12" s="129" t="s">
        <v>397</v>
      </c>
      <c r="B12" s="130">
        <v>15545.23264</v>
      </c>
      <c r="C12" s="130">
        <v>36035.109479999999</v>
      </c>
      <c r="D12" s="130">
        <v>117067.42075999999</v>
      </c>
      <c r="E12" s="130">
        <v>68138.345000000001</v>
      </c>
      <c r="F12" s="130">
        <v>5059.4328863999999</v>
      </c>
      <c r="G12" s="130">
        <v>241845.54076639999</v>
      </c>
      <c r="H12" s="158">
        <f t="shared" si="0"/>
        <v>0.11565684531924594</v>
      </c>
      <c r="I12" s="37"/>
      <c r="J12" s="37"/>
      <c r="L12" s="58"/>
      <c r="M12" s="58"/>
      <c r="N12" s="58"/>
      <c r="O12" s="58"/>
      <c r="P12" s="58"/>
      <c r="Q12" s="58"/>
      <c r="R12" s="4"/>
    </row>
    <row r="13" spans="1:18" ht="15" thickBot="1" x14ac:dyDescent="0.4">
      <c r="A13" s="129" t="s">
        <v>451</v>
      </c>
      <c r="B13" s="130">
        <v>11048.19994</v>
      </c>
      <c r="C13" s="130">
        <v>8079.7683999999999</v>
      </c>
      <c r="D13" s="130">
        <v>153044.24471</v>
      </c>
      <c r="E13" s="130">
        <v>6928.8590000000004</v>
      </c>
      <c r="F13" s="130">
        <v>5165.1663914999999</v>
      </c>
      <c r="G13" s="130">
        <v>184266.2384415</v>
      </c>
      <c r="H13" s="158">
        <f t="shared" si="0"/>
        <v>8.8120921185695561E-2</v>
      </c>
      <c r="I13" s="37"/>
      <c r="J13" s="37"/>
      <c r="L13" s="58"/>
      <c r="M13" s="59"/>
      <c r="N13" s="59"/>
      <c r="O13" s="58"/>
      <c r="P13" s="59"/>
      <c r="Q13" s="59"/>
      <c r="R13" s="4"/>
    </row>
    <row r="14" spans="1:18" ht="15" thickBot="1" x14ac:dyDescent="0.4">
      <c r="A14" s="129" t="s">
        <v>8</v>
      </c>
      <c r="B14" s="130">
        <v>33232.850290000002</v>
      </c>
      <c r="C14" s="130">
        <v>16357.63636</v>
      </c>
      <c r="D14" s="130">
        <v>34164.132640000003</v>
      </c>
      <c r="E14" s="130">
        <v>68499.284</v>
      </c>
      <c r="F14" s="130">
        <v>2512.6385786999999</v>
      </c>
      <c r="G14" s="130">
        <v>154766.54186870001</v>
      </c>
      <c r="H14" s="158">
        <f t="shared" si="0"/>
        <v>7.4013396884552718E-2</v>
      </c>
      <c r="I14" s="37"/>
      <c r="J14" s="37"/>
      <c r="L14" s="58"/>
      <c r="M14" s="58"/>
      <c r="N14" s="58"/>
      <c r="O14" s="58"/>
      <c r="P14" s="58"/>
      <c r="Q14" s="58"/>
      <c r="R14" s="4"/>
    </row>
    <row r="15" spans="1:18" ht="15" thickBot="1" x14ac:dyDescent="0.4">
      <c r="A15" s="129" t="s">
        <v>9</v>
      </c>
      <c r="B15" s="130">
        <v>15057.42685</v>
      </c>
      <c r="C15" s="130">
        <v>27690.24668</v>
      </c>
      <c r="D15" s="130">
        <v>95716.836820000011</v>
      </c>
      <c r="E15" s="130">
        <v>6750.4589999999998</v>
      </c>
      <c r="F15" s="130">
        <v>4153.9353105</v>
      </c>
      <c r="G15" s="130">
        <f>SUM(B15:F15)</f>
        <v>149368.9046605</v>
      </c>
      <c r="H15" s="158">
        <f t="shared" si="0"/>
        <v>7.1432105992440778E-2</v>
      </c>
      <c r="I15" s="37"/>
      <c r="J15" s="37"/>
      <c r="L15" s="60"/>
      <c r="M15" s="61"/>
      <c r="N15" s="61"/>
      <c r="O15" s="61"/>
      <c r="P15" s="61"/>
      <c r="Q15" s="61"/>
      <c r="R15" s="54"/>
    </row>
    <row r="16" spans="1:18" ht="15" thickBot="1" x14ac:dyDescent="0.4">
      <c r="A16" s="129" t="s">
        <v>449</v>
      </c>
      <c r="B16" s="130">
        <v>7704.1316399999996</v>
      </c>
      <c r="C16" s="130">
        <v>14503.9378</v>
      </c>
      <c r="D16" s="130">
        <v>78029.682069999995</v>
      </c>
      <c r="E16" s="130">
        <v>7643.7960000000003</v>
      </c>
      <c r="F16" s="130">
        <v>3007.1325452999999</v>
      </c>
      <c r="G16" s="130">
        <v>110888.68005530001</v>
      </c>
      <c r="H16" s="158">
        <f t="shared" si="0"/>
        <v>5.3029858959437917E-2</v>
      </c>
      <c r="I16" s="37"/>
      <c r="J16" s="37"/>
      <c r="L16" s="59"/>
      <c r="M16" s="59"/>
      <c r="N16" s="59"/>
      <c r="O16" s="58"/>
      <c r="P16" s="62"/>
      <c r="Q16" s="59"/>
      <c r="R16" s="4"/>
    </row>
    <row r="17" spans="1:18" ht="15" thickBot="1" x14ac:dyDescent="0.4">
      <c r="A17" s="129" t="s">
        <v>450</v>
      </c>
      <c r="B17" s="130">
        <v>11718.88531</v>
      </c>
      <c r="C17" s="130">
        <v>3577.58493</v>
      </c>
      <c r="D17" s="130">
        <v>42704.848890000001</v>
      </c>
      <c r="E17" s="130">
        <v>8630.4470000000001</v>
      </c>
      <c r="F17" s="130">
        <v>1740.0395739000001</v>
      </c>
      <c r="G17" s="130">
        <v>68371.805703899998</v>
      </c>
      <c r="H17" s="158">
        <f t="shared" si="0"/>
        <v>3.2697180735416415E-2</v>
      </c>
      <c r="I17" s="37"/>
      <c r="J17" s="37"/>
      <c r="L17" s="58"/>
      <c r="M17" s="59"/>
      <c r="N17" s="59"/>
      <c r="O17" s="58"/>
      <c r="P17" s="63"/>
      <c r="Q17" s="58"/>
      <c r="R17" s="4"/>
    </row>
    <row r="18" spans="1:18" ht="15" thickBot="1" x14ac:dyDescent="0.4">
      <c r="A18" s="129" t="s">
        <v>435</v>
      </c>
      <c r="B18" s="130">
        <v>2481.5626600000001</v>
      </c>
      <c r="C18" s="130">
        <v>4959.6074900000003</v>
      </c>
      <c r="D18" s="130">
        <v>37465.432480000003</v>
      </c>
      <c r="E18" s="130">
        <v>4291.473</v>
      </c>
      <c r="F18" s="130">
        <v>1347.1980788999999</v>
      </c>
      <c r="G18" s="130">
        <v>50545.2737089</v>
      </c>
      <c r="H18" s="158">
        <f t="shared" si="0"/>
        <v>2.4172068190481094E-2</v>
      </c>
      <c r="I18" s="37"/>
      <c r="J18" s="37"/>
      <c r="L18" s="59"/>
      <c r="M18" s="59"/>
      <c r="N18" s="59"/>
      <c r="O18" s="58"/>
      <c r="P18" s="62"/>
      <c r="Q18" s="59"/>
      <c r="R18" s="4"/>
    </row>
    <row r="19" spans="1:18" ht="15" thickBot="1" x14ac:dyDescent="0.4">
      <c r="A19" s="129" t="s">
        <v>448</v>
      </c>
      <c r="B19" s="130">
        <v>7572.0288099999998</v>
      </c>
      <c r="C19" s="130">
        <v>3401.0328199999999</v>
      </c>
      <c r="D19" s="130">
        <v>30750.20491</v>
      </c>
      <c r="E19" s="130">
        <v>1846.4449999999999</v>
      </c>
      <c r="F19" s="130">
        <v>1251.6979962</v>
      </c>
      <c r="G19" s="130">
        <v>44821.409536200001</v>
      </c>
      <c r="H19" s="158">
        <f t="shared" si="0"/>
        <v>2.1434767055415836E-2</v>
      </c>
      <c r="I19" s="37"/>
      <c r="J19" s="37"/>
      <c r="L19" s="59"/>
      <c r="M19" s="58"/>
      <c r="N19" s="59"/>
      <c r="O19" s="58"/>
      <c r="P19" s="62"/>
      <c r="Q19" s="59"/>
      <c r="R19" s="4"/>
    </row>
    <row r="20" spans="1:18" ht="15" thickBot="1" x14ac:dyDescent="0.4">
      <c r="A20" s="136" t="s">
        <v>445</v>
      </c>
      <c r="B20" s="137">
        <v>1674.0478599999999</v>
      </c>
      <c r="C20" s="130">
        <v>3156.8173099999999</v>
      </c>
      <c r="D20" s="137">
        <v>22865.26196</v>
      </c>
      <c r="E20" s="137">
        <v>5009.3559999999998</v>
      </c>
      <c r="F20" s="130">
        <v>830.88381389999995</v>
      </c>
      <c r="G20" s="137">
        <v>33536.3669439</v>
      </c>
      <c r="H20" s="158">
        <f t="shared" si="0"/>
        <v>1.6037965355526582E-2</v>
      </c>
      <c r="I20" s="37"/>
      <c r="J20" s="37"/>
      <c r="L20" s="59"/>
      <c r="M20" s="58"/>
      <c r="N20" s="59"/>
      <c r="O20" s="58"/>
      <c r="P20" s="62"/>
      <c r="Q20" s="59"/>
      <c r="R20" s="4"/>
    </row>
    <row r="21" spans="1:18" ht="15" thickBot="1" x14ac:dyDescent="0.4">
      <c r="A21" s="136" t="s">
        <v>440</v>
      </c>
      <c r="B21" s="137">
        <v>2503.8495600000001</v>
      </c>
      <c r="C21" s="130">
        <v>2004.6231</v>
      </c>
      <c r="D21" s="137">
        <v>13916.717409999999</v>
      </c>
      <c r="E21" s="137">
        <v>3431.7049999999999</v>
      </c>
      <c r="F21" s="130">
        <v>552.75570210000001</v>
      </c>
      <c r="G21" s="137">
        <v>22409.650772100002</v>
      </c>
      <c r="H21" s="158">
        <f t="shared" si="0"/>
        <v>1.0716879479330791E-2</v>
      </c>
      <c r="I21" s="37"/>
      <c r="J21" s="37"/>
      <c r="L21" s="59"/>
      <c r="M21" s="58"/>
      <c r="N21" s="59"/>
      <c r="O21" s="58"/>
      <c r="P21" s="62"/>
      <c r="Q21" s="59"/>
      <c r="R21" s="4"/>
    </row>
    <row r="22" spans="1:18" ht="15" thickBot="1" x14ac:dyDescent="0.4">
      <c r="A22" s="136" t="s">
        <v>437</v>
      </c>
      <c r="B22" s="137">
        <v>349.42867000000001</v>
      </c>
      <c r="C22" s="130">
        <v>132.97114999999999</v>
      </c>
      <c r="D22" s="137">
        <v>15465.41999</v>
      </c>
      <c r="E22" s="137">
        <v>3739.627</v>
      </c>
      <c r="F22" s="130">
        <v>478.43459430000001</v>
      </c>
      <c r="G22" s="137">
        <v>20165.881404299998</v>
      </c>
      <c r="H22" s="158">
        <f t="shared" si="0"/>
        <v>9.643850446497116E-3</v>
      </c>
      <c r="I22" s="37"/>
      <c r="J22" s="37"/>
      <c r="L22" s="59"/>
      <c r="M22" s="58"/>
      <c r="N22" s="59"/>
      <c r="O22" s="58"/>
      <c r="P22" s="62"/>
      <c r="Q22" s="59"/>
      <c r="R22" s="4"/>
    </row>
    <row r="23" spans="1:18" ht="15" thickBot="1" x14ac:dyDescent="0.4">
      <c r="A23" s="136" t="s">
        <v>442</v>
      </c>
      <c r="B23" s="137">
        <v>1423.1879300000001</v>
      </c>
      <c r="C23" s="137">
        <v>623.32633999999996</v>
      </c>
      <c r="D23" s="137">
        <v>13857.46984</v>
      </c>
      <c r="E23" s="137">
        <v>3120.951</v>
      </c>
      <c r="F23" s="137">
        <v>477.11952330000003</v>
      </c>
      <c r="G23" s="137">
        <v>19502.054633299998</v>
      </c>
      <c r="H23" s="158">
        <f t="shared" si="0"/>
        <v>9.3263911709238687E-3</v>
      </c>
      <c r="I23" s="37"/>
      <c r="J23" s="37"/>
      <c r="L23" s="59"/>
      <c r="M23" s="58"/>
      <c r="N23" s="59"/>
      <c r="O23" s="58"/>
      <c r="P23" s="62"/>
      <c r="Q23" s="59"/>
      <c r="R23" s="4"/>
    </row>
    <row r="24" spans="1:18" ht="15" thickBot="1" x14ac:dyDescent="0.4">
      <c r="A24" s="136" t="s">
        <v>438</v>
      </c>
      <c r="B24" s="137">
        <v>1829.7126699999999</v>
      </c>
      <c r="C24" s="130">
        <v>2058.7977099999998</v>
      </c>
      <c r="D24" s="137">
        <v>7163.9921899999999</v>
      </c>
      <c r="E24" s="137">
        <v>6607.1390000000001</v>
      </c>
      <c r="F24" s="130">
        <v>331.57507709999999</v>
      </c>
      <c r="G24" s="137">
        <v>17991.216647099998</v>
      </c>
      <c r="H24" s="158">
        <f t="shared" si="0"/>
        <v>8.6038690408129174E-3</v>
      </c>
      <c r="I24" s="37"/>
      <c r="J24" s="37"/>
      <c r="L24" s="59"/>
      <c r="M24" s="58"/>
      <c r="N24" s="59"/>
      <c r="O24" s="58"/>
      <c r="P24" s="62"/>
      <c r="Q24" s="59"/>
      <c r="R24" s="4"/>
    </row>
    <row r="25" spans="1:18" ht="24.5" thickBot="1" x14ac:dyDescent="0.4">
      <c r="A25" s="136" t="s">
        <v>447</v>
      </c>
      <c r="B25" s="137">
        <v>2463.01424</v>
      </c>
      <c r="C25" s="130">
        <v>3076.0230200000001</v>
      </c>
      <c r="D25" s="137">
        <v>6583.9562800000003</v>
      </c>
      <c r="E25" s="137">
        <v>5246.6390000000001</v>
      </c>
      <c r="F25" s="130">
        <v>363.68980620000002</v>
      </c>
      <c r="G25" s="137">
        <v>17733.322346199999</v>
      </c>
      <c r="H25" s="158">
        <f t="shared" si="0"/>
        <v>8.4805372598200368E-3</v>
      </c>
      <c r="I25" s="37"/>
      <c r="J25" s="37"/>
      <c r="L25" s="59"/>
      <c r="M25" s="58"/>
      <c r="N25" s="59"/>
      <c r="O25" s="58"/>
      <c r="P25" s="62"/>
      <c r="Q25" s="59"/>
      <c r="R25" s="4"/>
    </row>
    <row r="26" spans="1:18" ht="15" thickBot="1" x14ac:dyDescent="0.4">
      <c r="A26" s="136" t="s">
        <v>441</v>
      </c>
      <c r="B26" s="137">
        <v>3804.4129200000002</v>
      </c>
      <c r="C26" s="130">
        <v>233.37987000000001</v>
      </c>
      <c r="D26" s="137">
        <v>3060.1055900000001</v>
      </c>
      <c r="E26" s="137">
        <v>1049.4380000000001</v>
      </c>
      <c r="F26" s="130">
        <v>212.9369514</v>
      </c>
      <c r="G26" s="137">
        <v>8360.2733313999997</v>
      </c>
      <c r="H26" s="158">
        <f t="shared" si="0"/>
        <v>3.9981007565911796E-3</v>
      </c>
      <c r="I26" s="37"/>
      <c r="J26" s="37"/>
      <c r="L26" s="59"/>
      <c r="M26" s="58"/>
      <c r="N26" s="59"/>
      <c r="O26" s="58"/>
      <c r="P26" s="62"/>
      <c r="Q26" s="59"/>
      <c r="R26" s="4"/>
    </row>
    <row r="27" spans="1:18" ht="15" thickBot="1" x14ac:dyDescent="0.4">
      <c r="A27" s="136" t="s">
        <v>446</v>
      </c>
      <c r="B27" s="137">
        <v>10.13133</v>
      </c>
      <c r="C27" s="130"/>
      <c r="D27" s="137">
        <v>1404.75918</v>
      </c>
      <c r="E27" s="137">
        <v>5540.4880000000003</v>
      </c>
      <c r="F27" s="130">
        <v>42.446715300000001</v>
      </c>
      <c r="G27" s="137">
        <v>6997.8252253000001</v>
      </c>
      <c r="H27" s="158">
        <f t="shared" si="0"/>
        <v>3.3465425373932853E-3</v>
      </c>
      <c r="I27" s="37"/>
      <c r="J27" s="37"/>
      <c r="L27" s="59"/>
      <c r="M27" s="58"/>
      <c r="N27" s="59"/>
      <c r="O27" s="58"/>
      <c r="P27" s="62"/>
      <c r="Q27" s="59"/>
      <c r="R27" s="4"/>
    </row>
    <row r="28" spans="1:18" ht="15" thickBot="1" x14ac:dyDescent="0.4">
      <c r="A28" s="136" t="s">
        <v>443</v>
      </c>
      <c r="B28" s="137">
        <v>54.736179999999997</v>
      </c>
      <c r="C28" s="130">
        <v>279.38952999999998</v>
      </c>
      <c r="D28" s="137">
        <v>2847.8346499999998</v>
      </c>
      <c r="E28" s="137">
        <v>359.32400000000001</v>
      </c>
      <c r="F28" s="130">
        <v>95.458810799999995</v>
      </c>
      <c r="G28" s="137">
        <v>3636.7431707999999</v>
      </c>
      <c r="H28" s="158">
        <f t="shared" si="0"/>
        <v>1.7391854364489331E-3</v>
      </c>
      <c r="I28" s="37"/>
      <c r="J28" s="37"/>
      <c r="L28" s="59"/>
      <c r="M28" s="58"/>
      <c r="N28" s="59"/>
      <c r="O28" s="58"/>
      <c r="P28" s="62"/>
      <c r="Q28" s="59"/>
      <c r="R28" s="4"/>
    </row>
    <row r="29" spans="1:18" ht="15" thickBot="1" x14ac:dyDescent="0.4">
      <c r="A29" s="136" t="s">
        <v>439</v>
      </c>
      <c r="B29" s="137">
        <v>341.63544000000002</v>
      </c>
      <c r="C29" s="130">
        <v>120.92241</v>
      </c>
      <c r="D29" s="137">
        <v>1873.33763</v>
      </c>
      <c r="E29" s="137">
        <v>417.61700000000002</v>
      </c>
      <c r="F29" s="130">
        <v>70.076864400000005</v>
      </c>
      <c r="G29" s="137">
        <v>2823.5893443999998</v>
      </c>
      <c r="H29" s="158">
        <f t="shared" si="0"/>
        <v>1.3503140682911132E-3</v>
      </c>
      <c r="I29" s="37"/>
      <c r="J29" s="37"/>
      <c r="L29" s="59"/>
      <c r="M29" s="58"/>
      <c r="N29" s="59"/>
      <c r="O29" s="58"/>
      <c r="P29" s="62"/>
      <c r="Q29" s="59"/>
      <c r="R29" s="4"/>
    </row>
    <row r="30" spans="1:18" ht="15" thickBot="1" x14ac:dyDescent="0.4">
      <c r="A30" s="136" t="s">
        <v>452</v>
      </c>
      <c r="B30" s="137">
        <v>361.63234999999997</v>
      </c>
      <c r="C30" s="130">
        <v>604.16593999999998</v>
      </c>
      <c r="D30" s="137">
        <v>938.66333999999995</v>
      </c>
      <c r="E30" s="137">
        <v>180.80199999999999</v>
      </c>
      <c r="F30" s="130">
        <v>57.133848899999997</v>
      </c>
      <c r="G30" s="137">
        <v>2142.3974788999999</v>
      </c>
      <c r="H30" s="158">
        <f t="shared" si="0"/>
        <v>1.0245503516180796E-3</v>
      </c>
      <c r="I30" s="37"/>
      <c r="J30" s="37"/>
      <c r="L30" s="59"/>
      <c r="M30" s="58"/>
      <c r="N30" s="59"/>
      <c r="O30" s="58"/>
      <c r="P30" s="62"/>
      <c r="Q30" s="59"/>
      <c r="R30" s="4"/>
    </row>
    <row r="31" spans="1:18" x14ac:dyDescent="0.35">
      <c r="A31" s="75" t="s">
        <v>4</v>
      </c>
      <c r="B31" s="95">
        <f t="shared" ref="B31:G31" si="1">SUM(B9:B30)</f>
        <v>244618.38724999997</v>
      </c>
      <c r="C31" s="95">
        <f t="shared" si="1"/>
        <v>277142.70951000007</v>
      </c>
      <c r="D31" s="95">
        <f t="shared" si="1"/>
        <v>1193449.8094500003</v>
      </c>
      <c r="E31" s="95">
        <f t="shared" si="1"/>
        <v>324393.95800000004</v>
      </c>
      <c r="F31" s="95">
        <f t="shared" si="1"/>
        <v>51456.327186300012</v>
      </c>
      <c r="G31" s="95">
        <f t="shared" si="1"/>
        <v>2091061.1913963</v>
      </c>
      <c r="H31" s="76">
        <v>1</v>
      </c>
      <c r="I31" s="37"/>
      <c r="J31" s="37"/>
    </row>
    <row r="32" spans="1:18" x14ac:dyDescent="0.35">
      <c r="A32" s="138" t="s">
        <v>413</v>
      </c>
      <c r="B32" s="139">
        <f t="shared" ref="B32:G32" si="2">AVERAGE(B9:B30)</f>
        <v>11119.017602272726</v>
      </c>
      <c r="C32" s="139">
        <f t="shared" si="2"/>
        <v>13197.271881428574</v>
      </c>
      <c r="D32" s="139">
        <f t="shared" si="2"/>
        <v>54247.718611363649</v>
      </c>
      <c r="E32" s="139">
        <f t="shared" si="2"/>
        <v>14745.179909090912</v>
      </c>
      <c r="F32" s="139">
        <f t="shared" si="2"/>
        <v>2338.9239630136367</v>
      </c>
      <c r="G32" s="139">
        <f t="shared" si="2"/>
        <v>95048.235972559094</v>
      </c>
    </row>
    <row r="34" spans="1:10" x14ac:dyDescent="0.35">
      <c r="A34" s="259" t="s">
        <v>123</v>
      </c>
      <c r="B34" s="259"/>
      <c r="C34" s="164"/>
      <c r="D34" s="164"/>
      <c r="E34" s="164"/>
      <c r="F34" s="164"/>
      <c r="G34" s="164"/>
    </row>
    <row r="35" spans="1:10" x14ac:dyDescent="0.35">
      <c r="A35" s="229"/>
      <c r="B35" s="229"/>
      <c r="C35" s="164"/>
      <c r="D35" s="164"/>
      <c r="E35" s="164"/>
      <c r="F35" s="164"/>
      <c r="G35" s="164"/>
    </row>
    <row r="36" spans="1:10" ht="17" x14ac:dyDescent="0.4">
      <c r="A36" s="238" t="s">
        <v>529</v>
      </c>
      <c r="B36" s="238"/>
      <c r="C36" s="238"/>
      <c r="D36" s="238"/>
      <c r="E36" s="238"/>
      <c r="F36" s="238"/>
    </row>
    <row r="37" spans="1:10" ht="15" thickBot="1" x14ac:dyDescent="0.4">
      <c r="A37" s="1" t="s">
        <v>530</v>
      </c>
      <c r="B37" s="6"/>
      <c r="F37" s="1" t="s">
        <v>99</v>
      </c>
    </row>
    <row r="38" spans="1:10" x14ac:dyDescent="0.35">
      <c r="A38" s="254" t="s">
        <v>0</v>
      </c>
      <c r="B38" s="240" t="s">
        <v>23</v>
      </c>
      <c r="C38" s="240" t="s">
        <v>24</v>
      </c>
      <c r="D38" s="28" t="s">
        <v>25</v>
      </c>
      <c r="E38" s="240" t="s">
        <v>26</v>
      </c>
      <c r="F38" s="240" t="s">
        <v>21</v>
      </c>
    </row>
    <row r="39" spans="1:10" x14ac:dyDescent="0.35">
      <c r="A39" s="255"/>
      <c r="B39" s="244"/>
      <c r="C39" s="244"/>
      <c r="D39" s="24" t="s">
        <v>2</v>
      </c>
      <c r="E39" s="244"/>
      <c r="F39" s="244"/>
    </row>
    <row r="40" spans="1:10" x14ac:dyDescent="0.35">
      <c r="A40" s="129" t="s">
        <v>444</v>
      </c>
      <c r="B40" s="121">
        <v>6.6377609099386795E-2</v>
      </c>
      <c r="C40" s="121">
        <v>5.7996914007487708E-2</v>
      </c>
      <c r="D40" s="121">
        <v>0.76124031461482111</v>
      </c>
      <c r="E40" s="121">
        <v>8.7816717146653525E-2</v>
      </c>
      <c r="F40" s="121">
        <v>2.656844513165087E-2</v>
      </c>
      <c r="G40" s="227"/>
      <c r="H40" s="20"/>
      <c r="I40" s="51"/>
      <c r="J40" s="51"/>
    </row>
    <row r="41" spans="1:10" x14ac:dyDescent="0.35">
      <c r="A41" s="129" t="s">
        <v>436</v>
      </c>
      <c r="B41" s="121">
        <v>0.11190903060648459</v>
      </c>
      <c r="C41" s="121">
        <v>0.43716586283250108</v>
      </c>
      <c r="D41" s="121">
        <v>0.35513146322178335</v>
      </c>
      <c r="E41" s="121">
        <v>6.8667452639408003E-2</v>
      </c>
      <c r="F41" s="121">
        <v>2.7126190699823069E-2</v>
      </c>
      <c r="G41" s="227"/>
      <c r="H41" s="20"/>
      <c r="I41" s="51"/>
      <c r="J41" s="51"/>
    </row>
    <row r="42" spans="1:10" x14ac:dyDescent="0.35">
      <c r="A42" s="129" t="s">
        <v>7</v>
      </c>
      <c r="B42" s="121">
        <v>0.27780489493670357</v>
      </c>
      <c r="C42" s="121">
        <v>3.4457445543203694E-2</v>
      </c>
      <c r="D42" s="121">
        <v>0.41217213590736518</v>
      </c>
      <c r="E42" s="121">
        <v>0.25383248932110947</v>
      </c>
      <c r="F42" s="121">
        <v>2.1733034291618172E-2</v>
      </c>
      <c r="G42" s="227"/>
      <c r="H42" s="20"/>
      <c r="I42" s="51"/>
      <c r="J42" s="51"/>
    </row>
    <row r="43" spans="1:10" x14ac:dyDescent="0.35">
      <c r="A43" s="129" t="s">
        <v>397</v>
      </c>
      <c r="B43" s="121">
        <v>6.4277524368395247E-2</v>
      </c>
      <c r="C43" s="121">
        <v>0.14900051233446773</v>
      </c>
      <c r="D43" s="121">
        <v>0.48405862844945358</v>
      </c>
      <c r="E43" s="121">
        <v>0.28174323489311398</v>
      </c>
      <c r="F43" s="121">
        <v>2.0920099954569497E-2</v>
      </c>
      <c r="G43" s="227"/>
      <c r="H43" s="20"/>
      <c r="I43" s="51"/>
      <c r="J43" s="51"/>
    </row>
    <row r="44" spans="1:10" x14ac:dyDescent="0.35">
      <c r="A44" s="129" t="s">
        <v>451</v>
      </c>
      <c r="B44" s="121">
        <v>5.9957809056310291E-2</v>
      </c>
      <c r="C44" s="121">
        <v>4.3848338514627723E-2</v>
      </c>
      <c r="D44" s="121">
        <v>0.83056042172689049</v>
      </c>
      <c r="E44" s="121">
        <v>3.7602433623236647E-2</v>
      </c>
      <c r="F44" s="121">
        <v>2.8030997078934854E-2</v>
      </c>
      <c r="G44" s="227"/>
      <c r="H44" s="20"/>
      <c r="I44" s="51"/>
      <c r="J44" s="51"/>
    </row>
    <row r="45" spans="1:10" x14ac:dyDescent="0.35">
      <c r="A45" s="129" t="s">
        <v>8</v>
      </c>
      <c r="B45" s="121">
        <v>0.2147289064466783</v>
      </c>
      <c r="C45" s="121">
        <v>0.10569232963722484</v>
      </c>
      <c r="D45" s="121">
        <v>0.22074624287324313</v>
      </c>
      <c r="E45" s="121">
        <v>0.44259749667413933</v>
      </c>
      <c r="F45" s="121">
        <v>1.6235024368714386E-2</v>
      </c>
      <c r="G45" s="227"/>
      <c r="H45" s="20"/>
      <c r="I45" s="51"/>
      <c r="J45" s="51"/>
    </row>
    <row r="46" spans="1:10" x14ac:dyDescent="0.35">
      <c r="A46" s="129" t="s">
        <v>9</v>
      </c>
      <c r="B46" s="121">
        <v>0.10080697106418479</v>
      </c>
      <c r="C46" s="121">
        <v>0.18538160096264381</v>
      </c>
      <c r="D46" s="121">
        <v>0.64080831976075903</v>
      </c>
      <c r="E46" s="121">
        <v>4.5193201458784825E-2</v>
      </c>
      <c r="F46" s="121">
        <v>2.7809906753627624E-2</v>
      </c>
      <c r="G46" s="227"/>
      <c r="H46" s="20"/>
      <c r="I46" s="51"/>
      <c r="J46" s="51"/>
    </row>
    <row r="47" spans="1:10" x14ac:dyDescent="0.35">
      <c r="A47" s="129" t="s">
        <v>449</v>
      </c>
      <c r="B47" s="121">
        <v>6.9476267876558376E-2</v>
      </c>
      <c r="C47" s="121">
        <v>0.13079728059497966</v>
      </c>
      <c r="D47" s="121">
        <v>0.70367581281594049</v>
      </c>
      <c r="E47" s="121">
        <v>6.893215787389706E-2</v>
      </c>
      <c r="F47" s="121">
        <v>2.7118480838624354E-2</v>
      </c>
      <c r="G47" s="227"/>
      <c r="H47" s="20"/>
      <c r="I47" s="51"/>
      <c r="J47" s="51"/>
    </row>
    <row r="48" spans="1:10" x14ac:dyDescent="0.35">
      <c r="A48" s="129" t="s">
        <v>450</v>
      </c>
      <c r="B48" s="121">
        <v>0.17139938296717447</v>
      </c>
      <c r="C48" s="121">
        <v>5.2325441651980983E-2</v>
      </c>
      <c r="D48" s="121">
        <v>0.62459735340241385</v>
      </c>
      <c r="E48" s="121">
        <v>0.12622815663778367</v>
      </c>
      <c r="F48" s="121">
        <v>2.544966534064708E-2</v>
      </c>
      <c r="G48" s="227"/>
      <c r="H48" s="20"/>
      <c r="I48" s="51"/>
      <c r="J48" s="51"/>
    </row>
    <row r="49" spans="1:15" x14ac:dyDescent="0.35">
      <c r="A49" s="129" t="s">
        <v>435</v>
      </c>
      <c r="B49" s="121">
        <v>4.9095839786956127E-2</v>
      </c>
      <c r="C49" s="121">
        <v>9.8122081968797681E-2</v>
      </c>
      <c r="D49" s="121">
        <v>0.74122523691870124</v>
      </c>
      <c r="E49" s="121">
        <v>8.4903546565311377E-2</v>
      </c>
      <c r="F49" s="121">
        <v>2.6653294760233648E-2</v>
      </c>
      <c r="G49" s="227"/>
      <c r="H49" s="20"/>
      <c r="I49" s="51"/>
      <c r="J49" s="51"/>
    </row>
    <row r="50" spans="1:15" x14ac:dyDescent="0.35">
      <c r="A50" s="129" t="s">
        <v>448</v>
      </c>
      <c r="B50" s="121">
        <v>0.1689377663119776</v>
      </c>
      <c r="C50" s="121">
        <v>7.5879648926550525E-2</v>
      </c>
      <c r="D50" s="121">
        <v>0.68606063995298061</v>
      </c>
      <c r="E50" s="121">
        <v>4.1195603152745987E-2</v>
      </c>
      <c r="F50" s="121">
        <v>2.7926341655745264E-2</v>
      </c>
      <c r="G50" s="227"/>
      <c r="H50" s="20"/>
      <c r="I50" s="51"/>
      <c r="J50" s="51"/>
    </row>
    <row r="51" spans="1:15" x14ac:dyDescent="0.35">
      <c r="A51" s="136" t="s">
        <v>445</v>
      </c>
      <c r="B51" s="121">
        <v>4.9917388571050804E-2</v>
      </c>
      <c r="C51" s="121">
        <v>9.4131165587517523E-2</v>
      </c>
      <c r="D51" s="121">
        <v>0.68180497900232484</v>
      </c>
      <c r="E51" s="121">
        <v>0.14937086084428003</v>
      </c>
      <c r="F51" s="121">
        <v>2.4775605994826793E-2</v>
      </c>
      <c r="G51" s="227"/>
      <c r="H51" s="20"/>
      <c r="I51" s="51"/>
      <c r="J51" s="51"/>
    </row>
    <row r="52" spans="1:15" x14ac:dyDescent="0.35">
      <c r="A52" s="136" t="s">
        <v>440</v>
      </c>
      <c r="B52" s="121">
        <v>0.11173086030940255</v>
      </c>
      <c r="C52" s="121">
        <v>8.9453562680938972E-2</v>
      </c>
      <c r="D52" s="121">
        <v>0.62101447057471781</v>
      </c>
      <c r="E52" s="121">
        <v>0.15313513962798878</v>
      </c>
      <c r="F52" s="121">
        <v>2.4665966806951781E-2</v>
      </c>
      <c r="G52" s="227"/>
      <c r="H52" s="20"/>
      <c r="I52" s="51"/>
      <c r="J52" s="51"/>
    </row>
    <row r="53" spans="1:15" x14ac:dyDescent="0.35">
      <c r="A53" s="136" t="s">
        <v>437</v>
      </c>
      <c r="B53" s="121">
        <v>1.7327716205129066E-2</v>
      </c>
      <c r="C53" s="121">
        <v>6.5938674999668689E-3</v>
      </c>
      <c r="D53" s="121">
        <v>0.76691019251468417</v>
      </c>
      <c r="E53" s="121">
        <v>0.18544327049362663</v>
      </c>
      <c r="F53" s="121">
        <v>2.3724953286593402E-2</v>
      </c>
      <c r="G53" s="227"/>
      <c r="H53" s="20"/>
      <c r="I53" s="51"/>
      <c r="J53" s="51"/>
    </row>
    <row r="54" spans="1:15" x14ac:dyDescent="0.35">
      <c r="A54" s="136" t="s">
        <v>442</v>
      </c>
      <c r="B54" s="121">
        <v>7.2976307202518506E-2</v>
      </c>
      <c r="C54" s="121">
        <v>3.196208562228426E-2</v>
      </c>
      <c r="D54" s="121">
        <v>0.71056460975851232</v>
      </c>
      <c r="E54" s="121">
        <v>0.16003190733918557</v>
      </c>
      <c r="F54" s="121">
        <v>2.4465090077499453E-2</v>
      </c>
      <c r="G54" s="227"/>
      <c r="H54" s="20"/>
      <c r="I54" s="51"/>
      <c r="J54" s="51"/>
    </row>
    <row r="55" spans="1:15" x14ac:dyDescent="0.35">
      <c r="A55" s="136" t="s">
        <v>438</v>
      </c>
      <c r="B55" s="121">
        <v>0.10170032999379901</v>
      </c>
      <c r="C55" s="121">
        <v>0.11443348998478417</v>
      </c>
      <c r="D55" s="121">
        <v>0.39819387040479903</v>
      </c>
      <c r="E55" s="121">
        <v>0.36724247890511641</v>
      </c>
      <c r="F55" s="121">
        <v>1.8429830711501467E-2</v>
      </c>
      <c r="G55" s="227"/>
      <c r="H55" s="20"/>
      <c r="I55" s="51"/>
      <c r="J55" s="51"/>
    </row>
    <row r="56" spans="1:15" ht="24" x14ac:dyDescent="0.35">
      <c r="A56" s="136" t="s">
        <v>447</v>
      </c>
      <c r="B56" s="121">
        <v>0.13889186650508212</v>
      </c>
      <c r="C56" s="121">
        <v>0.17346005220838656</v>
      </c>
      <c r="D56" s="121">
        <v>0.37127596010856079</v>
      </c>
      <c r="E56" s="121">
        <v>0.2958632848133097</v>
      </c>
      <c r="F56" s="121">
        <v>2.0508836364660884E-2</v>
      </c>
      <c r="G56" s="227"/>
      <c r="H56" s="20"/>
      <c r="I56" s="51"/>
      <c r="J56" s="51"/>
    </row>
    <row r="57" spans="1:15" ht="15" customHeight="1" x14ac:dyDescent="0.35">
      <c r="A57" s="136" t="s">
        <v>441</v>
      </c>
      <c r="B57" s="121">
        <v>0.45505843758853737</v>
      </c>
      <c r="C57" s="121">
        <v>2.7915339696306142E-2</v>
      </c>
      <c r="D57" s="121">
        <v>0.36602937113391709</v>
      </c>
      <c r="E57" s="121">
        <v>0.12552675712867664</v>
      </c>
      <c r="F57" s="121">
        <v>2.5470094452562816E-2</v>
      </c>
      <c r="G57" s="227"/>
      <c r="H57" s="20"/>
      <c r="I57" s="51"/>
      <c r="J57" s="51"/>
      <c r="L57" s="69"/>
      <c r="M57" s="69"/>
      <c r="N57" s="69"/>
      <c r="O57" s="69"/>
    </row>
    <row r="58" spans="1:15" x14ac:dyDescent="0.35">
      <c r="A58" s="136" t="s">
        <v>446</v>
      </c>
      <c r="B58" s="121">
        <v>1.4477826572991705E-3</v>
      </c>
      <c r="C58" s="121">
        <v>0</v>
      </c>
      <c r="D58" s="121">
        <v>0.20074224988089459</v>
      </c>
      <c r="E58" s="121">
        <v>0.79174426648566043</v>
      </c>
      <c r="F58" s="121">
        <v>6.0657009761458129E-3</v>
      </c>
      <c r="G58" s="227"/>
      <c r="H58" s="20"/>
      <c r="I58" s="51"/>
      <c r="J58" s="51"/>
    </row>
    <row r="59" spans="1:15" x14ac:dyDescent="0.35">
      <c r="A59" s="136" t="s">
        <v>443</v>
      </c>
      <c r="B59" s="121">
        <v>1.5050878610149228E-2</v>
      </c>
      <c r="C59" s="121">
        <v>7.6824102467082031E-2</v>
      </c>
      <c r="D59" s="121">
        <v>0.78307279789942974</v>
      </c>
      <c r="E59" s="121">
        <v>9.8803787654039091E-2</v>
      </c>
      <c r="F59" s="121">
        <v>2.6248433369299832E-2</v>
      </c>
      <c r="G59" s="227"/>
      <c r="H59" s="20"/>
      <c r="I59" s="51"/>
      <c r="J59" s="51"/>
    </row>
    <row r="60" spans="1:15" x14ac:dyDescent="0.35">
      <c r="A60" s="136" t="s">
        <v>439</v>
      </c>
      <c r="B60" s="121">
        <v>0.12099331677871734</v>
      </c>
      <c r="C60" s="121">
        <v>4.2825777848972395E-2</v>
      </c>
      <c r="D60" s="121">
        <v>0.66345966126957312</v>
      </c>
      <c r="E60" s="121">
        <v>0.14790288142581928</v>
      </c>
      <c r="F60" s="121">
        <v>2.481836267691789E-2</v>
      </c>
      <c r="G60" s="227"/>
      <c r="H60" s="20"/>
      <c r="I60" s="51"/>
      <c r="J60" s="51"/>
    </row>
    <row r="61" spans="1:15" x14ac:dyDescent="0.35">
      <c r="A61" s="136" t="s">
        <v>452</v>
      </c>
      <c r="B61" s="121">
        <v>0.16879797216045911</v>
      </c>
      <c r="C61" s="121">
        <v>0.2820045980964303</v>
      </c>
      <c r="D61" s="121">
        <v>0.4381368766742344</v>
      </c>
      <c r="E61" s="121">
        <v>8.4392369660942476E-2</v>
      </c>
      <c r="F61" s="121">
        <v>2.6668183407933713E-2</v>
      </c>
      <c r="G61" s="227"/>
      <c r="H61" s="20"/>
      <c r="I61" s="51"/>
      <c r="J61" s="51"/>
    </row>
    <row r="62" spans="1:15" x14ac:dyDescent="0.35">
      <c r="A62" s="134" t="s">
        <v>4</v>
      </c>
      <c r="B62" s="135">
        <f>B31/$G31</f>
        <v>0.11698289282804621</v>
      </c>
      <c r="C62" s="135">
        <f>C31/$G31</f>
        <v>0.1325368720199617</v>
      </c>
      <c r="D62" s="135">
        <f>D31/$G31</f>
        <v>0.57073882598962955</v>
      </c>
      <c r="E62" s="135">
        <f>E31/$G31</f>
        <v>0.15513365143723362</v>
      </c>
      <c r="F62" s="135">
        <f>F31/$G31</f>
        <v>2.4607757725129124E-2</v>
      </c>
      <c r="G62" s="227"/>
    </row>
    <row r="63" spans="1:15" ht="15" thickBot="1" x14ac:dyDescent="0.4">
      <c r="A63" s="49"/>
      <c r="B63" s="4"/>
      <c r="C63" s="4"/>
      <c r="D63" s="4"/>
      <c r="E63" s="4"/>
      <c r="F63" s="4"/>
    </row>
    <row r="66" spans="1:10" ht="17" x14ac:dyDescent="0.4">
      <c r="A66" s="238" t="s">
        <v>27</v>
      </c>
      <c r="B66" s="238"/>
      <c r="C66" s="238"/>
      <c r="D66" s="238"/>
      <c r="E66" s="238"/>
      <c r="F66" s="238"/>
      <c r="G66" s="238"/>
      <c r="H66" s="238"/>
      <c r="I66" s="238"/>
    </row>
    <row r="67" spans="1:10" ht="15" thickBot="1" x14ac:dyDescent="0.4">
      <c r="A67" s="6" t="s">
        <v>531</v>
      </c>
      <c r="H67" s="6" t="s">
        <v>532</v>
      </c>
    </row>
    <row r="68" spans="1:10" ht="15" customHeight="1" x14ac:dyDescent="0.35">
      <c r="A68" s="240" t="s">
        <v>28</v>
      </c>
      <c r="B68" s="246" t="s">
        <v>23</v>
      </c>
      <c r="C68" s="247"/>
      <c r="D68" s="246" t="s">
        <v>24</v>
      </c>
      <c r="E68" s="247"/>
      <c r="F68" s="246" t="s">
        <v>25</v>
      </c>
      <c r="G68" s="250"/>
      <c r="H68" s="260" t="s">
        <v>4</v>
      </c>
      <c r="I68" s="261"/>
    </row>
    <row r="69" spans="1:10" ht="15" thickBot="1" x14ac:dyDescent="0.4">
      <c r="A69" s="244"/>
      <c r="B69" s="248"/>
      <c r="C69" s="249"/>
      <c r="D69" s="248"/>
      <c r="E69" s="249"/>
      <c r="F69" s="248" t="s">
        <v>2</v>
      </c>
      <c r="G69" s="251"/>
      <c r="H69" s="262"/>
      <c r="I69" s="263"/>
    </row>
    <row r="70" spans="1:10" x14ac:dyDescent="0.35">
      <c r="A70" s="244"/>
      <c r="B70" s="24" t="s">
        <v>5</v>
      </c>
      <c r="C70" s="28" t="s">
        <v>6</v>
      </c>
      <c r="D70" s="24" t="s">
        <v>5</v>
      </c>
      <c r="E70" s="24" t="s">
        <v>6</v>
      </c>
      <c r="F70" s="24" t="s">
        <v>5</v>
      </c>
      <c r="G70" s="32" t="s">
        <v>6</v>
      </c>
      <c r="H70" s="32" t="s">
        <v>5</v>
      </c>
      <c r="I70" s="32" t="s">
        <v>6</v>
      </c>
    </row>
    <row r="71" spans="1:10" x14ac:dyDescent="0.35">
      <c r="A71" s="124" t="s">
        <v>76</v>
      </c>
      <c r="B71" s="125">
        <v>43018.806709999997</v>
      </c>
      <c r="C71" s="158">
        <v>0.17586088762017199</v>
      </c>
      <c r="D71" s="125">
        <v>19136.523990000002</v>
      </c>
      <c r="E71" s="158">
        <v>6.9049350148283395E-2</v>
      </c>
      <c r="F71" s="125">
        <v>99902.116949999996</v>
      </c>
      <c r="G71" s="158">
        <v>8.3708687335615498E-2</v>
      </c>
      <c r="H71" s="125">
        <v>162057.44764999999</v>
      </c>
      <c r="I71" s="158">
        <v>9.4482519358560307E-2</v>
      </c>
      <c r="J71" s="159"/>
    </row>
    <row r="72" spans="1:10" x14ac:dyDescent="0.35">
      <c r="A72" s="124" t="s">
        <v>30</v>
      </c>
      <c r="B72" s="125">
        <v>991.27814000000001</v>
      </c>
      <c r="C72" s="158">
        <v>4.0523451697313103E-3</v>
      </c>
      <c r="D72" s="125">
        <v>1126.44453</v>
      </c>
      <c r="E72" s="158">
        <v>4.0644927373034703E-3</v>
      </c>
      <c r="F72" s="125">
        <v>76886.351439200007</v>
      </c>
      <c r="G72" s="158">
        <v>6.4423615329607303E-2</v>
      </c>
      <c r="H72" s="125">
        <v>79004.074109199995</v>
      </c>
      <c r="I72" s="158">
        <v>4.606085107269442E-2</v>
      </c>
      <c r="J72" s="159"/>
    </row>
    <row r="73" spans="1:10" x14ac:dyDescent="0.35">
      <c r="A73" s="124" t="s">
        <v>517</v>
      </c>
      <c r="B73" s="125">
        <v>2931.51082</v>
      </c>
      <c r="C73" s="158">
        <v>1.19840166266978E-2</v>
      </c>
      <c r="D73" s="125">
        <v>67424.10643</v>
      </c>
      <c r="E73" s="158">
        <v>0.24328298784842201</v>
      </c>
      <c r="F73" s="125">
        <v>2000.6005500000001</v>
      </c>
      <c r="G73" s="158">
        <v>1.67631728972496E-3</v>
      </c>
      <c r="H73" s="125">
        <v>72356.217799999999</v>
      </c>
      <c r="I73" s="158">
        <v>4.2185026656506808E-2</v>
      </c>
      <c r="J73" s="159"/>
    </row>
    <row r="74" spans="1:10" x14ac:dyDescent="0.35">
      <c r="A74" s="124" t="s">
        <v>415</v>
      </c>
      <c r="B74" s="126"/>
      <c r="C74" s="158"/>
      <c r="D74" s="125"/>
      <c r="E74" s="158"/>
      <c r="F74" s="125">
        <v>58296.421329999997</v>
      </c>
      <c r="G74" s="158">
        <v>4.8846981974772601E-2</v>
      </c>
      <c r="H74" s="125">
        <v>58296.421329999997</v>
      </c>
      <c r="I74" s="158">
        <v>3.3987902664876467E-2</v>
      </c>
      <c r="J74" s="159"/>
    </row>
    <row r="75" spans="1:10" x14ac:dyDescent="0.35">
      <c r="A75" s="124" t="s">
        <v>481</v>
      </c>
      <c r="B75" s="125">
        <v>14862.517099999999</v>
      </c>
      <c r="C75" s="158">
        <v>6.0757971905074003E-2</v>
      </c>
      <c r="D75" s="125">
        <v>14961.060240000001</v>
      </c>
      <c r="E75" s="158">
        <v>5.3983235808193503E-2</v>
      </c>
      <c r="F75" s="125">
        <v>23088.1366686</v>
      </c>
      <c r="G75" s="158">
        <v>1.9345712308790002E-2</v>
      </c>
      <c r="H75" s="125">
        <v>52911.7140086</v>
      </c>
      <c r="I75" s="158">
        <v>3.0848517705333346E-2</v>
      </c>
      <c r="J75" s="159"/>
    </row>
    <row r="76" spans="1:10" x14ac:dyDescent="0.35">
      <c r="A76" s="124" t="s">
        <v>29</v>
      </c>
      <c r="B76" s="125">
        <v>229.90526</v>
      </c>
      <c r="C76" s="158">
        <v>9.3985273382183199E-4</v>
      </c>
      <c r="D76" s="125">
        <v>11914.74726</v>
      </c>
      <c r="E76" s="158">
        <v>4.2991378994113802E-2</v>
      </c>
      <c r="F76" s="125">
        <v>37085.996370000001</v>
      </c>
      <c r="G76" s="158">
        <v>3.1074617530075298E-2</v>
      </c>
      <c r="H76" s="125">
        <v>49230.648889999997</v>
      </c>
      <c r="I76" s="158">
        <v>2.8702387975588425E-2</v>
      </c>
      <c r="J76" s="159"/>
    </row>
    <row r="77" spans="1:10" x14ac:dyDescent="0.35">
      <c r="A77" s="124" t="s">
        <v>518</v>
      </c>
      <c r="B77" s="125"/>
      <c r="C77" s="158"/>
      <c r="D77" s="125">
        <v>344.94648999999998</v>
      </c>
      <c r="E77" s="158">
        <v>1.24465294652665E-3</v>
      </c>
      <c r="F77" s="125">
        <v>46969.242169999998</v>
      </c>
      <c r="G77" s="158">
        <v>3.9355858786927697E-2</v>
      </c>
      <c r="H77" s="125">
        <v>47314.18866</v>
      </c>
      <c r="I77" s="158">
        <v>2.7585055860300817E-2</v>
      </c>
      <c r="J77" s="159"/>
    </row>
    <row r="78" spans="1:10" x14ac:dyDescent="0.35">
      <c r="A78" s="124" t="s">
        <v>483</v>
      </c>
      <c r="B78" s="127">
        <v>359.84625540000002</v>
      </c>
      <c r="C78" s="158">
        <v>1.4710515405051601E-3</v>
      </c>
      <c r="D78" s="127">
        <v>1403.5064050000001</v>
      </c>
      <c r="E78" s="158">
        <v>5.06420106623572E-3</v>
      </c>
      <c r="F78" s="125">
        <v>40892.9692201</v>
      </c>
      <c r="G78" s="158">
        <v>3.4264506891115501E-2</v>
      </c>
      <c r="H78" s="125">
        <v>42656.3218805</v>
      </c>
      <c r="I78" s="158">
        <v>2.4869432514719243E-2</v>
      </c>
      <c r="J78" s="159"/>
    </row>
    <row r="79" spans="1:10" x14ac:dyDescent="0.35">
      <c r="A79" s="124" t="s">
        <v>484</v>
      </c>
      <c r="B79" s="125">
        <v>2923.1347467999999</v>
      </c>
      <c r="C79" s="158">
        <v>1.1949775238328899E-2</v>
      </c>
      <c r="D79" s="125">
        <v>34556.459209200002</v>
      </c>
      <c r="E79" s="158">
        <v>0.124688321299511</v>
      </c>
      <c r="F79" s="125">
        <v>1375.3267916</v>
      </c>
      <c r="G79" s="158">
        <v>1.15239600418037E-3</v>
      </c>
      <c r="H79" s="125">
        <v>38854.920747600001</v>
      </c>
      <c r="I79" s="158">
        <v>2.2653144640652646E-2</v>
      </c>
      <c r="J79" s="159"/>
    </row>
    <row r="80" spans="1:10" x14ac:dyDescent="0.35">
      <c r="A80" s="124" t="s">
        <v>33</v>
      </c>
      <c r="B80" s="126">
        <v>11495.01851</v>
      </c>
      <c r="C80" s="158">
        <v>4.69916372159387E-2</v>
      </c>
      <c r="D80" s="125">
        <v>11910.498519999999</v>
      </c>
      <c r="E80" s="158">
        <v>4.2976048480792603E-2</v>
      </c>
      <c r="F80" s="125">
        <v>14264.1983571</v>
      </c>
      <c r="G80" s="158">
        <v>1.19520722565397E-2</v>
      </c>
      <c r="H80" s="125">
        <v>37669.715387099997</v>
      </c>
      <c r="I80" s="158">
        <v>2.1962147774780984E-2</v>
      </c>
      <c r="J80" s="159"/>
    </row>
    <row r="81" spans="1:10" x14ac:dyDescent="0.35">
      <c r="A81" s="124" t="s">
        <v>485</v>
      </c>
      <c r="B81" s="127"/>
      <c r="C81" s="158"/>
      <c r="D81" s="127">
        <v>319.61786999999998</v>
      </c>
      <c r="E81" s="158">
        <v>1.1532609700074701E-3</v>
      </c>
      <c r="F81" s="125">
        <v>32304.8904086</v>
      </c>
      <c r="G81" s="158">
        <v>2.7068495174914501E-2</v>
      </c>
      <c r="H81" s="125">
        <v>32624.508278599998</v>
      </c>
      <c r="I81" s="158">
        <v>1.9020697781527325E-2</v>
      </c>
      <c r="J81" s="159"/>
    </row>
    <row r="82" spans="1:10" x14ac:dyDescent="0.35">
      <c r="A82" s="124" t="s">
        <v>486</v>
      </c>
      <c r="B82" s="126">
        <v>1415.095</v>
      </c>
      <c r="C82" s="158">
        <v>5.7849085504507597E-3</v>
      </c>
      <c r="D82" s="127">
        <v>619.89887999999996</v>
      </c>
      <c r="E82" s="158">
        <v>2.2367497275898301E-3</v>
      </c>
      <c r="F82" s="125">
        <v>30314.49453</v>
      </c>
      <c r="G82" s="158">
        <v>2.5400728451220201E-2</v>
      </c>
      <c r="H82" s="125">
        <v>32349.488410000002</v>
      </c>
      <c r="I82" s="158">
        <v>1.8860356060515483E-2</v>
      </c>
      <c r="J82" s="159"/>
    </row>
    <row r="83" spans="1:10" x14ac:dyDescent="0.35">
      <c r="A83" s="124" t="s">
        <v>487</v>
      </c>
      <c r="B83" s="126">
        <v>3695.34</v>
      </c>
      <c r="C83" s="158">
        <v>1.51065504173379E-2</v>
      </c>
      <c r="D83" s="126"/>
      <c r="E83" s="158"/>
      <c r="F83" s="125">
        <v>26392.470368599999</v>
      </c>
      <c r="G83" s="158">
        <v>2.2114436786212999E-2</v>
      </c>
      <c r="H83" s="125">
        <v>30087.810368599999</v>
      </c>
      <c r="I83" s="158">
        <v>1.7541755512203029E-2</v>
      </c>
      <c r="J83" s="159"/>
    </row>
    <row r="84" spans="1:10" ht="15" customHeight="1" x14ac:dyDescent="0.35">
      <c r="A84" s="124" t="s">
        <v>31</v>
      </c>
      <c r="B84" s="126">
        <v>768.69902000000002</v>
      </c>
      <c r="C84" s="158">
        <v>3.14244169721547E-3</v>
      </c>
      <c r="D84" s="127">
        <v>3246.7566400000001</v>
      </c>
      <c r="E84" s="158">
        <v>1.1715107518939999E-2</v>
      </c>
      <c r="F84" s="125">
        <v>23632.068050000002</v>
      </c>
      <c r="G84" s="158">
        <v>1.98014762438069E-2</v>
      </c>
      <c r="H84" s="125">
        <v>27647.523710000001</v>
      </c>
      <c r="I84" s="158">
        <v>1.6119022803493664E-2</v>
      </c>
      <c r="J84" s="159"/>
    </row>
    <row r="85" spans="1:10" ht="15" customHeight="1" x14ac:dyDescent="0.35">
      <c r="A85" s="124" t="s">
        <v>34</v>
      </c>
      <c r="B85" s="125"/>
      <c r="C85" s="158"/>
      <c r="D85" s="127"/>
      <c r="E85" s="158"/>
      <c r="F85" s="125">
        <v>25727.072240000001</v>
      </c>
      <c r="G85" s="158">
        <v>2.1556895008308999E-2</v>
      </c>
      <c r="H85" s="125">
        <v>25727.072240000001</v>
      </c>
      <c r="I85" s="158">
        <v>1.4999363720726105E-2</v>
      </c>
      <c r="J85" s="159"/>
    </row>
    <row r="86" spans="1:10" ht="15" customHeight="1" x14ac:dyDescent="0.35">
      <c r="A86" s="124" t="s">
        <v>417</v>
      </c>
      <c r="B86" s="128">
        <v>161927.23000000001</v>
      </c>
      <c r="C86" s="158">
        <v>0.66190000000000004</v>
      </c>
      <c r="D86" s="128">
        <v>110178.14</v>
      </c>
      <c r="E86" s="158">
        <v>0.39750000000000002</v>
      </c>
      <c r="F86" s="128">
        <v>654317.44999999995</v>
      </c>
      <c r="G86" s="158">
        <v>0.54820000000000002</v>
      </c>
      <c r="H86" s="125">
        <v>926422.83</v>
      </c>
      <c r="I86" s="158">
        <v>0.54010000000000002</v>
      </c>
      <c r="J86" s="159"/>
    </row>
    <row r="87" spans="1:10" ht="15" thickBot="1" x14ac:dyDescent="0.4">
      <c r="A87" s="33" t="s">
        <v>4</v>
      </c>
      <c r="B87" s="122">
        <f t="shared" ref="B87:I87" si="3">SUM(B71:B86)</f>
        <v>244618.38156220003</v>
      </c>
      <c r="C87" s="123">
        <f t="shared" si="3"/>
        <v>0.99994143871527386</v>
      </c>
      <c r="D87" s="122">
        <f t="shared" si="3"/>
        <v>277142.70646419999</v>
      </c>
      <c r="E87" s="123">
        <f t="shared" si="3"/>
        <v>0.99994978754591934</v>
      </c>
      <c r="F87" s="122">
        <f t="shared" si="3"/>
        <v>1193449.8054438001</v>
      </c>
      <c r="G87" s="123">
        <f t="shared" si="3"/>
        <v>0.99994279737181258</v>
      </c>
      <c r="H87" s="122">
        <f t="shared" si="3"/>
        <v>1715210.9034701998</v>
      </c>
      <c r="I87" s="123">
        <f t="shared" si="3"/>
        <v>0.99997818210247913</v>
      </c>
    </row>
    <row r="88" spans="1:10" ht="15" thickBot="1" x14ac:dyDescent="0.4">
      <c r="A88" s="143"/>
      <c r="B88" s="144"/>
      <c r="C88" s="72"/>
      <c r="D88" s="144"/>
      <c r="E88" s="72"/>
      <c r="F88" s="144"/>
      <c r="G88" s="72"/>
      <c r="H88" s="144"/>
      <c r="I88" s="20"/>
    </row>
    <row r="90" spans="1:10" x14ac:dyDescent="0.35">
      <c r="A90" s="38"/>
      <c r="B90" s="39"/>
      <c r="C90" s="39"/>
      <c r="D90" s="40"/>
    </row>
    <row r="91" spans="1:10" x14ac:dyDescent="0.35">
      <c r="A91" s="38"/>
      <c r="B91" s="39"/>
      <c r="C91" s="39"/>
      <c r="D91" s="40"/>
    </row>
    <row r="92" spans="1:10" ht="17" x14ac:dyDescent="0.4">
      <c r="A92" s="238" t="s">
        <v>37</v>
      </c>
      <c r="B92" s="238"/>
      <c r="C92" s="238"/>
      <c r="D92" s="238"/>
      <c r="E92" s="238"/>
    </row>
    <row r="93" spans="1:10" ht="15" thickBot="1" x14ac:dyDescent="0.4">
      <c r="A93" s="6" t="s">
        <v>533</v>
      </c>
      <c r="D93" s="7" t="s">
        <v>534</v>
      </c>
      <c r="E93" s="377"/>
      <c r="F93" s="377"/>
    </row>
    <row r="94" spans="1:10" x14ac:dyDescent="0.35">
      <c r="A94" s="240" t="s">
        <v>38</v>
      </c>
      <c r="B94" s="240" t="s">
        <v>23</v>
      </c>
      <c r="C94" s="240" t="s">
        <v>24</v>
      </c>
      <c r="D94" s="29" t="s">
        <v>25</v>
      </c>
      <c r="E94" s="378"/>
      <c r="F94" s="377"/>
    </row>
    <row r="95" spans="1:10" ht="15" thickBot="1" x14ac:dyDescent="0.4">
      <c r="A95" s="244"/>
      <c r="B95" s="244"/>
      <c r="C95" s="244"/>
      <c r="D95" s="32" t="s">
        <v>2</v>
      </c>
      <c r="E95" s="396"/>
      <c r="F95" s="377"/>
    </row>
    <row r="96" spans="1:10" ht="15" thickBot="1" x14ac:dyDescent="0.4">
      <c r="A96" s="197" t="s">
        <v>512</v>
      </c>
      <c r="B96" s="198">
        <v>0.17</v>
      </c>
      <c r="C96" s="198">
        <v>0.08</v>
      </c>
      <c r="D96" s="198">
        <v>0.56999999999999995</v>
      </c>
      <c r="E96" s="379"/>
      <c r="F96" s="398"/>
    </row>
    <row r="97" spans="1:8" ht="16.5" customHeight="1" thickBot="1" x14ac:dyDescent="0.4">
      <c r="A97" s="197" t="s">
        <v>414</v>
      </c>
      <c r="B97" s="198">
        <v>0.01</v>
      </c>
      <c r="C97" s="198">
        <v>0.01</v>
      </c>
      <c r="D97" s="198">
        <v>0.01</v>
      </c>
      <c r="E97" s="379"/>
      <c r="F97" s="398"/>
    </row>
    <row r="98" spans="1:8" ht="15" thickBot="1" x14ac:dyDescent="0.4">
      <c r="A98" s="197" t="s">
        <v>489</v>
      </c>
      <c r="B98" s="198">
        <v>0.63</v>
      </c>
      <c r="C98" s="198">
        <v>0.79</v>
      </c>
      <c r="D98" s="198">
        <v>0.11</v>
      </c>
      <c r="E98" s="379"/>
      <c r="F98" s="398"/>
    </row>
    <row r="99" spans="1:8" ht="15" thickBot="1" x14ac:dyDescent="0.4">
      <c r="A99" s="197" t="s">
        <v>18</v>
      </c>
      <c r="B99" s="198">
        <v>0.17</v>
      </c>
      <c r="C99" s="198">
        <v>0.08</v>
      </c>
      <c r="D99" s="198">
        <v>0.08</v>
      </c>
      <c r="E99" s="379"/>
      <c r="F99" s="398"/>
    </row>
    <row r="100" spans="1:8" ht="15" thickBot="1" x14ac:dyDescent="0.4">
      <c r="A100" s="197" t="s">
        <v>20</v>
      </c>
      <c r="B100" s="198">
        <v>0</v>
      </c>
      <c r="C100" s="198">
        <v>0.02</v>
      </c>
      <c r="D100" s="198">
        <v>0.04</v>
      </c>
      <c r="E100" s="379"/>
      <c r="F100" s="398"/>
    </row>
    <row r="101" spans="1:8" ht="15" thickBot="1" x14ac:dyDescent="0.4">
      <c r="A101" s="197" t="s">
        <v>19</v>
      </c>
      <c r="B101" s="198">
        <v>0.02</v>
      </c>
      <c r="C101" s="198">
        <v>0.02</v>
      </c>
      <c r="D101" s="198">
        <v>0.01</v>
      </c>
      <c r="E101" s="379"/>
      <c r="F101" s="398"/>
    </row>
    <row r="102" spans="1:8" ht="15" thickBot="1" x14ac:dyDescent="0.4">
      <c r="A102" s="197" t="s">
        <v>21</v>
      </c>
      <c r="B102" s="198">
        <v>0</v>
      </c>
      <c r="C102" s="198">
        <v>0.01</v>
      </c>
      <c r="D102" s="198">
        <v>0.19</v>
      </c>
      <c r="E102" s="379"/>
      <c r="F102" s="398"/>
    </row>
    <row r="103" spans="1:8" x14ac:dyDescent="0.35">
      <c r="A103" s="119" t="s">
        <v>4</v>
      </c>
      <c r="B103" s="120">
        <f>SUM(B96:B102)</f>
        <v>1</v>
      </c>
      <c r="C103" s="120">
        <f t="shared" ref="C103:E103" si="4">SUM(C96:C102)</f>
        <v>1.01</v>
      </c>
      <c r="D103" s="120">
        <f t="shared" si="4"/>
        <v>1.01</v>
      </c>
      <c r="E103" s="397"/>
      <c r="F103" s="397"/>
    </row>
    <row r="104" spans="1:8" x14ac:dyDescent="0.35">
      <c r="B104" s="200"/>
      <c r="C104" s="200"/>
      <c r="D104" s="200"/>
      <c r="E104" s="200"/>
    </row>
    <row r="106" spans="1:8" x14ac:dyDescent="0.35">
      <c r="A106" s="6" t="s">
        <v>537</v>
      </c>
    </row>
    <row r="107" spans="1:8" ht="23" x14ac:dyDescent="0.35">
      <c r="A107" s="78" t="s">
        <v>424</v>
      </c>
      <c r="B107" s="77" t="s">
        <v>23</v>
      </c>
      <c r="C107" s="77" t="s">
        <v>24</v>
      </c>
      <c r="D107" s="77" t="s">
        <v>399</v>
      </c>
      <c r="E107" s="77" t="s">
        <v>26</v>
      </c>
      <c r="F107" s="77" t="s">
        <v>21</v>
      </c>
      <c r="G107" s="77" t="s">
        <v>110</v>
      </c>
    </row>
    <row r="108" spans="1:8" x14ac:dyDescent="0.35">
      <c r="A108" s="131">
        <v>2013</v>
      </c>
      <c r="B108" s="132">
        <v>118313.52793</v>
      </c>
      <c r="C108" s="132">
        <v>117377.32493800001</v>
      </c>
      <c r="D108" s="132">
        <v>489398.79204069998</v>
      </c>
      <c r="E108" s="132">
        <v>333320.46954999998</v>
      </c>
      <c r="F108" s="132">
        <v>21752.689347299998</v>
      </c>
      <c r="G108" s="133">
        <v>1080162.8038059999</v>
      </c>
      <c r="H108" s="37"/>
    </row>
    <row r="109" spans="1:8" x14ac:dyDescent="0.35">
      <c r="A109" s="131">
        <v>2014</v>
      </c>
      <c r="B109" s="132">
        <v>163243</v>
      </c>
      <c r="C109" s="132">
        <v>137390</v>
      </c>
      <c r="D109" s="132">
        <v>475918</v>
      </c>
      <c r="E109" s="132">
        <v>305495</v>
      </c>
      <c r="F109" s="132">
        <v>23297</v>
      </c>
      <c r="G109" s="133">
        <v>1105343</v>
      </c>
      <c r="H109" s="37"/>
    </row>
    <row r="110" spans="1:8" x14ac:dyDescent="0.35">
      <c r="A110" s="131">
        <v>2015</v>
      </c>
      <c r="B110" s="132">
        <v>167369</v>
      </c>
      <c r="C110" s="132">
        <v>119690</v>
      </c>
      <c r="D110" s="132">
        <v>518802</v>
      </c>
      <c r="E110" s="132">
        <v>303350</v>
      </c>
      <c r="F110" s="132">
        <v>24176</v>
      </c>
      <c r="G110" s="133">
        <v>1133387</v>
      </c>
      <c r="H110" s="37"/>
    </row>
    <row r="111" spans="1:8" x14ac:dyDescent="0.35">
      <c r="A111" s="131">
        <v>2016</v>
      </c>
      <c r="B111" s="132">
        <v>102917</v>
      </c>
      <c r="C111" s="132">
        <v>165704</v>
      </c>
      <c r="D111" s="132">
        <v>738029</v>
      </c>
      <c r="E111" s="132">
        <v>285287</v>
      </c>
      <c r="F111" s="132">
        <v>30199</v>
      </c>
      <c r="G111" s="133">
        <v>1322136</v>
      </c>
      <c r="H111" s="37"/>
    </row>
    <row r="112" spans="1:8" x14ac:dyDescent="0.35">
      <c r="A112" s="131">
        <v>2017</v>
      </c>
      <c r="B112" s="132">
        <v>226322.40340000018</v>
      </c>
      <c r="C112" s="132">
        <v>120889.61125999995</v>
      </c>
      <c r="D112" s="132">
        <v>514670.94646500039</v>
      </c>
      <c r="E112" s="132">
        <v>294806.7732</v>
      </c>
      <c r="F112" s="132">
        <v>25856.488833799998</v>
      </c>
      <c r="G112" s="133">
        <v>1182546.2231588005</v>
      </c>
      <c r="H112" s="37"/>
    </row>
    <row r="113" spans="1:8" x14ac:dyDescent="0.35">
      <c r="A113" s="131">
        <v>2018</v>
      </c>
      <c r="B113" s="132">
        <v>157249</v>
      </c>
      <c r="C113" s="132">
        <v>132099</v>
      </c>
      <c r="D113" s="132">
        <v>584806</v>
      </c>
      <c r="E113" s="132">
        <v>232934</v>
      </c>
      <c r="F113" s="132">
        <v>26223</v>
      </c>
      <c r="G113" s="133">
        <v>1133312</v>
      </c>
      <c r="H113" s="37"/>
    </row>
    <row r="114" spans="1:8" x14ac:dyDescent="0.35">
      <c r="A114" s="161">
        <v>2021</v>
      </c>
      <c r="B114" s="118">
        <v>244618.38</v>
      </c>
      <c r="C114" s="118">
        <v>277142.7</v>
      </c>
      <c r="D114" s="118">
        <v>1193449.8</v>
      </c>
      <c r="E114" s="118">
        <v>324393.95</v>
      </c>
      <c r="F114" s="118">
        <v>51456.32</v>
      </c>
      <c r="G114" s="118">
        <v>2091061.19</v>
      </c>
      <c r="H114" s="37"/>
    </row>
    <row r="115" spans="1:8" x14ac:dyDescent="0.35">
      <c r="H115" s="37"/>
    </row>
    <row r="116" spans="1:8" x14ac:dyDescent="0.35">
      <c r="H116" s="37"/>
    </row>
  </sheetData>
  <sortState xmlns:xlrd2="http://schemas.microsoft.com/office/spreadsheetml/2017/richdata2" ref="A9:H30">
    <sortCondition descending="1" ref="G9:G30"/>
  </sortState>
  <mergeCells count="26">
    <mergeCell ref="A34:B34"/>
    <mergeCell ref="A94:A95"/>
    <mergeCell ref="B94:B95"/>
    <mergeCell ref="C94:C95"/>
    <mergeCell ref="E94:E95"/>
    <mergeCell ref="A92:E92"/>
    <mergeCell ref="A5:H5"/>
    <mergeCell ref="A36:F36"/>
    <mergeCell ref="A66:I66"/>
    <mergeCell ref="H68:I69"/>
    <mergeCell ref="G7:H7"/>
    <mergeCell ref="A38:A39"/>
    <mergeCell ref="B38:B39"/>
    <mergeCell ref="C38:C39"/>
    <mergeCell ref="E38:E39"/>
    <mergeCell ref="A7:A8"/>
    <mergeCell ref="B7:B8"/>
    <mergeCell ref="C7:C8"/>
    <mergeCell ref="E7:E8"/>
    <mergeCell ref="F7:F8"/>
    <mergeCell ref="F38:F39"/>
    <mergeCell ref="D68:E69"/>
    <mergeCell ref="F68:G68"/>
    <mergeCell ref="F69:G69"/>
    <mergeCell ref="B68:C69"/>
    <mergeCell ref="A68:A7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38"/>
  <sheetViews>
    <sheetView workbookViewId="0"/>
  </sheetViews>
  <sheetFormatPr baseColWidth="10" defaultColWidth="11.453125" defaultRowHeight="14.5" x14ac:dyDescent="0.35"/>
  <cols>
    <col min="1" max="1" width="45.1796875" style="8" customWidth="1"/>
    <col min="2" max="2" width="14.453125" style="8" customWidth="1"/>
    <col min="3" max="3" width="11.453125" style="8"/>
    <col min="4" max="4" width="13.453125" style="8" customWidth="1"/>
    <col min="5" max="9" width="11.453125" style="8"/>
    <col min="10" max="10" width="12.36328125" style="8" bestFit="1" customWidth="1"/>
    <col min="11" max="11" width="11.453125" style="8"/>
    <col min="12" max="12" width="12.54296875" style="8" bestFit="1" customWidth="1"/>
    <col min="13" max="13" width="13.36328125" style="8" bestFit="1" customWidth="1"/>
    <col min="14" max="16384" width="11.453125" style="8"/>
  </cols>
  <sheetData>
    <row r="1" spans="1:15" ht="17" x14ac:dyDescent="0.4">
      <c r="A1" s="312" t="s">
        <v>538</v>
      </c>
      <c r="B1" s="312"/>
      <c r="C1" s="312"/>
      <c r="D1" s="312"/>
      <c r="E1" s="312"/>
      <c r="F1" s="312"/>
      <c r="G1" s="312"/>
      <c r="H1" s="312"/>
      <c r="I1" s="312"/>
      <c r="J1" s="314"/>
      <c r="K1" s="314"/>
    </row>
    <row r="3" spans="1:15" ht="15" thickBot="1" x14ac:dyDescent="0.4">
      <c r="A3" s="1" t="s">
        <v>539</v>
      </c>
      <c r="B3" s="324" t="s">
        <v>540</v>
      </c>
      <c r="C3" s="324"/>
      <c r="D3" s="324"/>
      <c r="E3" s="324"/>
      <c r="F3" s="324"/>
      <c r="H3" s="324"/>
      <c r="I3" s="324"/>
    </row>
    <row r="4" spans="1:15" ht="15" customHeight="1" x14ac:dyDescent="0.35">
      <c r="A4" s="240" t="s">
        <v>0</v>
      </c>
      <c r="B4" s="246" t="s">
        <v>39</v>
      </c>
      <c r="C4" s="247"/>
      <c r="D4" s="246" t="s">
        <v>41</v>
      </c>
      <c r="E4" s="247"/>
      <c r="F4" s="246" t="s">
        <v>456</v>
      </c>
      <c r="G4" s="247"/>
      <c r="H4" s="246" t="s">
        <v>43</v>
      </c>
      <c r="I4" s="250"/>
      <c r="J4" s="145" t="s">
        <v>4</v>
      </c>
      <c r="K4" s="26"/>
    </row>
    <row r="5" spans="1:15" ht="15" thickBot="1" x14ac:dyDescent="0.4">
      <c r="A5" s="244"/>
      <c r="B5" s="248" t="s">
        <v>40</v>
      </c>
      <c r="C5" s="249"/>
      <c r="D5" s="248" t="s">
        <v>42</v>
      </c>
      <c r="E5" s="249"/>
      <c r="F5" s="248"/>
      <c r="G5" s="249"/>
      <c r="H5" s="248"/>
      <c r="I5" s="251"/>
      <c r="J5" s="146"/>
      <c r="K5" s="27"/>
    </row>
    <row r="6" spans="1:15" ht="15" thickBot="1" x14ac:dyDescent="0.4">
      <c r="A6" s="241"/>
      <c r="B6" s="25" t="s">
        <v>5</v>
      </c>
      <c r="C6" s="18" t="s">
        <v>6</v>
      </c>
      <c r="D6" s="25" t="s">
        <v>5</v>
      </c>
      <c r="E6" s="25" t="s">
        <v>6</v>
      </c>
      <c r="F6" s="25" t="s">
        <v>5</v>
      </c>
      <c r="G6" s="25" t="s">
        <v>6</v>
      </c>
      <c r="H6" s="25" t="s">
        <v>5</v>
      </c>
      <c r="I6" s="27" t="s">
        <v>6</v>
      </c>
      <c r="J6" s="27" t="s">
        <v>5</v>
      </c>
      <c r="K6" s="27" t="s">
        <v>6</v>
      </c>
      <c r="L6" s="233" t="s">
        <v>44</v>
      </c>
    </row>
    <row r="7" spans="1:15" x14ac:dyDescent="0.35">
      <c r="A7" s="148" t="s">
        <v>7</v>
      </c>
      <c r="B7" s="73">
        <v>11847.55</v>
      </c>
      <c r="C7" s="70">
        <v>0.29691202769947589</v>
      </c>
      <c r="D7" s="73">
        <v>4475.96</v>
      </c>
      <c r="E7" s="70">
        <v>0.20413024753374714</v>
      </c>
      <c r="F7" s="315">
        <v>979.97</v>
      </c>
      <c r="G7" s="316">
        <v>0.14936800204539222</v>
      </c>
      <c r="H7" s="315">
        <v>49416.82</v>
      </c>
      <c r="I7" s="316">
        <v>0.3452992691510558</v>
      </c>
      <c r="J7" s="315">
        <v>66720.31</v>
      </c>
      <c r="K7" s="316">
        <v>0.3154574153522271</v>
      </c>
      <c r="L7" s="169"/>
      <c r="M7" s="35"/>
      <c r="N7" s="168"/>
    </row>
    <row r="8" spans="1:15" x14ac:dyDescent="0.35">
      <c r="A8" s="148" t="s">
        <v>444</v>
      </c>
      <c r="B8" s="73">
        <v>6909.27</v>
      </c>
      <c r="C8" s="70">
        <v>0.17315355205280061</v>
      </c>
      <c r="D8" s="73">
        <v>1366.21</v>
      </c>
      <c r="E8" s="70">
        <v>6.2307255981528135E-2</v>
      </c>
      <c r="F8" s="315">
        <v>403.71</v>
      </c>
      <c r="G8" s="316">
        <v>6.1533879716466101E-2</v>
      </c>
      <c r="H8" s="315">
        <v>19118.919999999998</v>
      </c>
      <c r="I8" s="316">
        <v>0.13359315923115861</v>
      </c>
      <c r="J8" s="315">
        <v>27798.11</v>
      </c>
      <c r="K8" s="316">
        <v>0.13143104299540723</v>
      </c>
      <c r="L8" s="169"/>
      <c r="M8" s="35"/>
      <c r="N8" s="168"/>
    </row>
    <row r="9" spans="1:15" x14ac:dyDescent="0.35">
      <c r="A9" s="148" t="s">
        <v>436</v>
      </c>
      <c r="B9" s="73">
        <v>110.69</v>
      </c>
      <c r="C9" s="70">
        <v>2.7740074822267037E-3</v>
      </c>
      <c r="D9" s="73">
        <v>875.38589000000002</v>
      </c>
      <c r="E9" s="70">
        <v>3.992277375428948E-2</v>
      </c>
      <c r="F9" s="315">
        <v>88.383769999999984</v>
      </c>
      <c r="G9" s="316">
        <v>1.3471542126942123E-2</v>
      </c>
      <c r="H9" s="315">
        <v>24693.27</v>
      </c>
      <c r="I9" s="316">
        <v>0.17254384405855519</v>
      </c>
      <c r="J9" s="315">
        <v>25767.74</v>
      </c>
      <c r="K9" s="316">
        <v>0.1218313415267291</v>
      </c>
      <c r="L9" s="169"/>
      <c r="M9" s="35"/>
      <c r="N9" s="168"/>
    </row>
    <row r="10" spans="1:15" x14ac:dyDescent="0.35">
      <c r="A10" s="148" t="s">
        <v>397</v>
      </c>
      <c r="B10" s="73">
        <v>6624.38</v>
      </c>
      <c r="C10" s="70">
        <v>0.16601390988447856</v>
      </c>
      <c r="D10" s="73">
        <v>978.98054999999999</v>
      </c>
      <c r="E10" s="70">
        <v>4.4647302925455976E-2</v>
      </c>
      <c r="F10" s="315">
        <v>117</v>
      </c>
      <c r="G10" s="316">
        <v>1.7833256364287568E-2</v>
      </c>
      <c r="H10" s="315">
        <v>7783.2</v>
      </c>
      <c r="I10" s="316">
        <v>5.4384990204883632E-2</v>
      </c>
      <c r="J10" s="315">
        <v>15503.56</v>
      </c>
      <c r="K10" s="316">
        <v>7.3301714873023713E-2</v>
      </c>
      <c r="L10" s="317"/>
      <c r="M10" s="318"/>
      <c r="N10" s="319"/>
      <c r="O10" s="317"/>
    </row>
    <row r="11" spans="1:15" x14ac:dyDescent="0.35">
      <c r="A11" s="148" t="s">
        <v>9</v>
      </c>
      <c r="B11" s="73">
        <v>578.72</v>
      </c>
      <c r="C11" s="70">
        <v>1.4295990640612153E-2</v>
      </c>
      <c r="D11" s="73">
        <v>7016.3128200000001</v>
      </c>
      <c r="E11" s="70">
        <v>0.31998536017319268</v>
      </c>
      <c r="F11" s="315">
        <v>2342.3456699999997</v>
      </c>
      <c r="G11" s="316">
        <v>0.35702265664007626</v>
      </c>
      <c r="H11" s="315">
        <v>5120.05</v>
      </c>
      <c r="I11" s="316">
        <v>3.5776270569754659E-2</v>
      </c>
      <c r="J11" s="315">
        <v>15057.42</v>
      </c>
      <c r="K11" s="316">
        <v>7.1192369399306246E-2</v>
      </c>
      <c r="L11" s="317"/>
      <c r="M11" s="318"/>
      <c r="N11" s="319"/>
      <c r="O11" s="320"/>
    </row>
    <row r="12" spans="1:15" x14ac:dyDescent="0.35">
      <c r="A12" s="148" t="s">
        <v>8</v>
      </c>
      <c r="B12" s="73">
        <v>3466.63</v>
      </c>
      <c r="C12" s="70">
        <v>8.6877383305732761E-2</v>
      </c>
      <c r="D12" s="73">
        <v>1793.62725</v>
      </c>
      <c r="E12" s="70">
        <v>8.1800010394591144E-2</v>
      </c>
      <c r="F12" s="315">
        <v>614</v>
      </c>
      <c r="G12" s="316">
        <v>9.3586490663868094E-2</v>
      </c>
      <c r="H12" s="315">
        <v>7036.57</v>
      </c>
      <c r="I12" s="316">
        <v>4.9167924571638655E-2</v>
      </c>
      <c r="J12" s="315">
        <v>12910.82</v>
      </c>
      <c r="K12" s="316">
        <v>6.1043124564980324E-2</v>
      </c>
      <c r="L12" s="317"/>
      <c r="M12" s="318"/>
      <c r="N12" s="319"/>
      <c r="O12" s="317"/>
    </row>
    <row r="13" spans="1:15" x14ac:dyDescent="0.35">
      <c r="A13" s="148" t="s">
        <v>451</v>
      </c>
      <c r="B13" s="73">
        <v>2422.54</v>
      </c>
      <c r="C13" s="70">
        <v>6.0711392953234071E-2</v>
      </c>
      <c r="D13" s="73">
        <v>655.19722000000002</v>
      </c>
      <c r="E13" s="70">
        <v>2.9880868171749297E-2</v>
      </c>
      <c r="F13" s="315">
        <v>224.99950000000001</v>
      </c>
      <c r="G13" s="316">
        <v>3.4294647566978809E-2</v>
      </c>
      <c r="H13" s="315">
        <v>7745.46</v>
      </c>
      <c r="I13" s="316">
        <v>5.4121282535758812E-2</v>
      </c>
      <c r="J13" s="315">
        <v>11048.19</v>
      </c>
      <c r="K13" s="316">
        <v>5.2236516847224343E-2</v>
      </c>
      <c r="L13" s="169"/>
      <c r="M13" s="35"/>
      <c r="N13" s="168"/>
    </row>
    <row r="14" spans="1:15" x14ac:dyDescent="0.35">
      <c r="A14" s="148" t="s">
        <v>449</v>
      </c>
      <c r="B14" s="73">
        <v>4518.9799999999996</v>
      </c>
      <c r="C14" s="70">
        <v>0.1132503779206146</v>
      </c>
      <c r="D14" s="73">
        <v>318.9692</v>
      </c>
      <c r="E14" s="70">
        <v>1.4546881954182186E-2</v>
      </c>
      <c r="F14" s="315">
        <v>567.51423</v>
      </c>
      <c r="G14" s="316">
        <v>8.6501083367275716E-2</v>
      </c>
      <c r="H14" s="315">
        <v>2298.66</v>
      </c>
      <c r="I14" s="316">
        <v>1.6061851370176509E-2</v>
      </c>
      <c r="J14" s="315">
        <v>7704.13</v>
      </c>
      <c r="K14" s="316">
        <v>3.642557198381894E-2</v>
      </c>
      <c r="L14" s="169"/>
      <c r="M14" s="35"/>
      <c r="N14" s="168"/>
    </row>
    <row r="15" spans="1:15" x14ac:dyDescent="0.35">
      <c r="A15" s="148" t="s">
        <v>448</v>
      </c>
      <c r="B15" s="73">
        <v>570.69000000000005</v>
      </c>
      <c r="C15" s="70">
        <v>1.4302089890974413E-2</v>
      </c>
      <c r="D15" s="73">
        <v>278.68937</v>
      </c>
      <c r="E15" s="70">
        <v>1.2709883484911403E-2</v>
      </c>
      <c r="F15" s="315">
        <v>29.689309999999999</v>
      </c>
      <c r="G15" s="316">
        <v>4.5252741581949278E-3</v>
      </c>
      <c r="H15" s="315">
        <v>6692.9573700000001</v>
      </c>
      <c r="I15" s="316">
        <v>4.6766936608227172E-2</v>
      </c>
      <c r="J15" s="315">
        <v>7572.02</v>
      </c>
      <c r="K15" s="316">
        <v>3.5800982300220129E-2</v>
      </c>
      <c r="L15" s="169"/>
      <c r="M15" s="35"/>
      <c r="N15" s="168"/>
    </row>
    <row r="16" spans="1:15" x14ac:dyDescent="0.35">
      <c r="A16" s="148" t="s">
        <v>450</v>
      </c>
      <c r="B16" s="73">
        <v>165.59</v>
      </c>
      <c r="C16" s="70">
        <v>4.149859056662028E-3</v>
      </c>
      <c r="D16" s="73">
        <v>1739.9926700000001</v>
      </c>
      <c r="E16" s="70">
        <v>7.9353956343221482E-2</v>
      </c>
      <c r="F16" s="315">
        <v>439.02866</v>
      </c>
      <c r="G16" s="316">
        <v>6.6917185000424304E-2</v>
      </c>
      <c r="H16" s="315">
        <v>2163.71965</v>
      </c>
      <c r="I16" s="316">
        <v>1.5118957751485794E-2</v>
      </c>
      <c r="J16" s="315">
        <v>4508.3304200000002</v>
      </c>
      <c r="K16" s="316">
        <v>2.1315642296131726E-2</v>
      </c>
      <c r="L16" s="169"/>
      <c r="M16" s="35"/>
      <c r="N16" s="168"/>
    </row>
    <row r="17" spans="1:16" x14ac:dyDescent="0.35">
      <c r="A17" s="148" t="s">
        <v>441</v>
      </c>
      <c r="B17" s="73">
        <v>608.65</v>
      </c>
      <c r="C17" s="70">
        <v>1.5253407300183245E-2</v>
      </c>
      <c r="D17" s="73">
        <v>316.27100000000002</v>
      </c>
      <c r="E17" s="70">
        <v>1.442382807660161E-2</v>
      </c>
      <c r="F17" s="315">
        <v>22.842550000000003</v>
      </c>
      <c r="G17" s="316">
        <v>3.4816841894363851E-3</v>
      </c>
      <c r="H17" s="315">
        <v>2856.6524300000001</v>
      </c>
      <c r="I17" s="316">
        <v>1.9960814886461484E-2</v>
      </c>
      <c r="J17" s="315">
        <v>3804.4129200000002</v>
      </c>
      <c r="K17" s="316">
        <v>1.7987480374054305E-2</v>
      </c>
      <c r="L17" s="317"/>
      <c r="M17" s="318"/>
      <c r="N17" s="319"/>
      <c r="O17" s="320"/>
      <c r="P17" s="320"/>
    </row>
    <row r="18" spans="1:16" x14ac:dyDescent="0.35">
      <c r="A18" s="148" t="s">
        <v>435</v>
      </c>
      <c r="B18" s="73">
        <v>359.08</v>
      </c>
      <c r="C18" s="70">
        <v>8.9989213724633189E-3</v>
      </c>
      <c r="D18" s="73">
        <v>408.81070999999997</v>
      </c>
      <c r="E18" s="70">
        <v>1.8644186147049328E-2</v>
      </c>
      <c r="F18" s="315">
        <v>0</v>
      </c>
      <c r="G18" s="316">
        <v>0</v>
      </c>
      <c r="H18" s="315">
        <v>1708.0311200000001</v>
      </c>
      <c r="I18" s="316">
        <v>1.1934841161840428E-2</v>
      </c>
      <c r="J18" s="315">
        <v>2475.9279299999998</v>
      </c>
      <c r="K18" s="316">
        <v>1.1706327884210818E-2</v>
      </c>
      <c r="L18" s="317"/>
      <c r="M18" s="318"/>
      <c r="N18" s="319"/>
      <c r="O18" s="320"/>
      <c r="P18" s="320"/>
    </row>
    <row r="19" spans="1:16" ht="29" x14ac:dyDescent="0.35">
      <c r="A19" s="325" t="s">
        <v>447</v>
      </c>
      <c r="B19" s="73">
        <v>587.66999999999996</v>
      </c>
      <c r="C19" s="70">
        <v>1.4727626498149489E-2</v>
      </c>
      <c r="D19" s="73">
        <v>430.75709000000001</v>
      </c>
      <c r="E19" s="70">
        <v>1.9645070869403793E-2</v>
      </c>
      <c r="F19" s="315">
        <v>138</v>
      </c>
      <c r="G19" s="316">
        <v>2.1034097250185336E-2</v>
      </c>
      <c r="H19" s="315">
        <v>1306.8234199999999</v>
      </c>
      <c r="I19" s="316">
        <v>9.1314085332784099E-3</v>
      </c>
      <c r="J19" s="315">
        <v>2463.2505099999998</v>
      </c>
      <c r="K19" s="316">
        <v>1.1646388322381225E-2</v>
      </c>
      <c r="L19" s="317"/>
      <c r="M19" s="318"/>
      <c r="N19" s="319"/>
      <c r="O19" s="317"/>
      <c r="P19" s="320"/>
    </row>
    <row r="20" spans="1:16" x14ac:dyDescent="0.35">
      <c r="A20" s="148" t="s">
        <v>440</v>
      </c>
      <c r="B20" s="73">
        <v>497.26</v>
      </c>
      <c r="C20" s="70">
        <v>1.2461857083856272E-2</v>
      </c>
      <c r="D20" s="73">
        <v>375.56536999999997</v>
      </c>
      <c r="E20" s="70">
        <v>1.7128002024862449E-2</v>
      </c>
      <c r="F20" s="315">
        <v>120.2668</v>
      </c>
      <c r="G20" s="316">
        <v>1.8331185269337608E-2</v>
      </c>
      <c r="H20" s="315">
        <v>1262.5798400000001</v>
      </c>
      <c r="I20" s="316">
        <v>8.822257199003437E-3</v>
      </c>
      <c r="J20" s="315">
        <v>2255.6756599999999</v>
      </c>
      <c r="K20" s="316">
        <v>1.0664962641458485E-2</v>
      </c>
      <c r="L20" s="317"/>
      <c r="M20" s="318"/>
      <c r="N20" s="319"/>
      <c r="O20" s="320"/>
      <c r="P20" s="320"/>
    </row>
    <row r="21" spans="1:16" x14ac:dyDescent="0.35">
      <c r="A21" s="148" t="s">
        <v>438</v>
      </c>
      <c r="B21" s="73">
        <v>269.23</v>
      </c>
      <c r="C21" s="70">
        <v>6.7471861454503164E-3</v>
      </c>
      <c r="D21" s="73">
        <v>341.95875999999998</v>
      </c>
      <c r="E21" s="70">
        <v>1.559534185406778E-2</v>
      </c>
      <c r="F21" s="315">
        <v>0</v>
      </c>
      <c r="G21" s="316">
        <v>0</v>
      </c>
      <c r="H21" s="315">
        <v>1218.5209500000001</v>
      </c>
      <c r="I21" s="316">
        <v>8.5143963832608055E-3</v>
      </c>
      <c r="J21" s="315">
        <v>1829.7126700000001</v>
      </c>
      <c r="K21" s="316">
        <v>8.6509854303048438E-3</v>
      </c>
      <c r="L21" s="317"/>
      <c r="M21" s="318"/>
      <c r="N21" s="319"/>
      <c r="O21" s="320"/>
      <c r="P21" s="320"/>
    </row>
    <row r="22" spans="1:16" x14ac:dyDescent="0.35">
      <c r="A22" s="148" t="s">
        <v>445</v>
      </c>
      <c r="B22" s="73">
        <v>324.45999999999998</v>
      </c>
      <c r="C22" s="70">
        <v>8.1313078659614804E-3</v>
      </c>
      <c r="D22" s="73">
        <v>80.935230000000004</v>
      </c>
      <c r="E22" s="70">
        <v>3.6911251517218113E-3</v>
      </c>
      <c r="F22" s="315">
        <v>62.881680000000003</v>
      </c>
      <c r="G22" s="316">
        <v>9.5844882056161911E-3</v>
      </c>
      <c r="H22" s="315">
        <v>1194.72612</v>
      </c>
      <c r="I22" s="316"/>
      <c r="J22" s="315">
        <v>1663.00298</v>
      </c>
      <c r="K22" s="316"/>
      <c r="L22" s="169"/>
      <c r="M22" s="35"/>
      <c r="N22" s="168"/>
    </row>
    <row r="23" spans="1:16" x14ac:dyDescent="0.35">
      <c r="A23" s="148" t="s">
        <v>442</v>
      </c>
      <c r="B23" s="73"/>
      <c r="C23" s="70"/>
      <c r="D23" s="73">
        <v>146.27542</v>
      </c>
      <c r="E23" s="70">
        <v>6.6710242479161626E-3</v>
      </c>
      <c r="F23" s="315">
        <v>378.65959999999995</v>
      </c>
      <c r="G23" s="316">
        <v>5.7715672834175932E-2</v>
      </c>
      <c r="H23" s="315">
        <v>778.23348999999996</v>
      </c>
      <c r="I23" s="316"/>
      <c r="J23" s="315">
        <v>1303.16851</v>
      </c>
      <c r="K23" s="316"/>
      <c r="L23" s="169"/>
      <c r="M23" s="35"/>
      <c r="N23" s="168"/>
    </row>
    <row r="24" spans="1:16" x14ac:dyDescent="0.35">
      <c r="A24" s="148" t="s">
        <v>452</v>
      </c>
      <c r="B24" s="73">
        <v>41.17</v>
      </c>
      <c r="C24" s="70">
        <v>1.03176337558292E-3</v>
      </c>
      <c r="D24" s="73">
        <v>86.133610000000004</v>
      </c>
      <c r="E24" s="70">
        <v>3.928202023761436E-3</v>
      </c>
      <c r="F24" s="315">
        <v>0</v>
      </c>
      <c r="G24" s="316">
        <v>0</v>
      </c>
      <c r="H24" s="315">
        <v>234.32324</v>
      </c>
      <c r="I24" s="316">
        <v>1.6373300329140452E-3</v>
      </c>
      <c r="J24" s="315">
        <v>361.63234999999997</v>
      </c>
      <c r="K24" s="316">
        <v>1.7098182912931904E-3</v>
      </c>
      <c r="L24" s="169"/>
      <c r="M24" s="35"/>
      <c r="N24" s="168"/>
    </row>
    <row r="25" spans="1:16" x14ac:dyDescent="0.35">
      <c r="A25" s="148" t="s">
        <v>437</v>
      </c>
      <c r="B25" s="73"/>
      <c r="C25" s="70"/>
      <c r="D25" s="73"/>
      <c r="E25" s="70"/>
      <c r="F25" s="315">
        <v>0</v>
      </c>
      <c r="G25" s="316">
        <v>0</v>
      </c>
      <c r="H25" s="315">
        <v>349.42867000000001</v>
      </c>
      <c r="I25" s="316">
        <v>2.4416274533939145E-3</v>
      </c>
      <c r="J25" s="315">
        <v>349.42867000000001</v>
      </c>
      <c r="K25" s="316">
        <v>1.6521185990917356E-3</v>
      </c>
      <c r="L25" s="169"/>
      <c r="M25" s="35"/>
      <c r="N25" s="168"/>
    </row>
    <row r="26" spans="1:16" x14ac:dyDescent="0.35">
      <c r="A26" s="148" t="s">
        <v>439</v>
      </c>
      <c r="B26" s="73"/>
      <c r="C26" s="70"/>
      <c r="D26" s="73">
        <v>223.09863000000001</v>
      </c>
      <c r="E26" s="70">
        <v>1.0174616968502817E-2</v>
      </c>
      <c r="F26" s="315">
        <v>12.705</v>
      </c>
      <c r="G26" s="316">
        <v>1.9365087359681501E-3</v>
      </c>
      <c r="H26" s="315">
        <v>105.83181</v>
      </c>
      <c r="I26" s="316">
        <v>7.3949814346478389E-4</v>
      </c>
      <c r="J26" s="315">
        <v>341.63544000000002</v>
      </c>
      <c r="K26" s="316">
        <v>1.6152717650011049E-3</v>
      </c>
      <c r="L26" s="169"/>
      <c r="M26" s="35"/>
      <c r="N26" s="168"/>
    </row>
    <row r="27" spans="1:16" x14ac:dyDescent="0.35">
      <c r="A27" s="148" t="s">
        <v>443</v>
      </c>
      <c r="B27" s="73"/>
      <c r="C27" s="70"/>
      <c r="D27" s="73">
        <v>17.849920000000001</v>
      </c>
      <c r="E27" s="70">
        <v>8.1406191924360001E-4</v>
      </c>
      <c r="F27" s="315">
        <v>18.779209999999999</v>
      </c>
      <c r="G27" s="316">
        <v>2.862345865374297E-3</v>
      </c>
      <c r="H27" s="315">
        <v>18.107050000000001</v>
      </c>
      <c r="I27" s="316">
        <v>1.2652273318035489E-4</v>
      </c>
      <c r="J27" s="315">
        <v>54.736180000000004</v>
      </c>
      <c r="K27" s="316">
        <v>2.5879576802107586E-4</v>
      </c>
      <c r="L27" s="169"/>
      <c r="M27" s="35"/>
      <c r="N27" s="168"/>
    </row>
    <row r="28" spans="1:16" x14ac:dyDescent="0.35">
      <c r="A28" s="148" t="s">
        <v>446</v>
      </c>
      <c r="B28" s="73"/>
      <c r="C28" s="70"/>
      <c r="D28" s="73"/>
      <c r="E28" s="70"/>
      <c r="F28" s="315">
        <v>0</v>
      </c>
      <c r="G28" s="316">
        <v>0</v>
      </c>
      <c r="H28" s="315">
        <v>10.13133</v>
      </c>
      <c r="I28" s="316">
        <v>7.0792512438642676E-5</v>
      </c>
      <c r="J28" s="315">
        <v>10.13133</v>
      </c>
      <c r="K28" s="316">
        <v>4.7901503693260408E-5</v>
      </c>
      <c r="L28" s="169"/>
      <c r="M28" s="35"/>
      <c r="N28" s="168"/>
    </row>
    <row r="29" spans="1:16" x14ac:dyDescent="0.35">
      <c r="A29" s="79" t="s">
        <v>4</v>
      </c>
      <c r="B29" s="80">
        <f>SUM(B7:B28)</f>
        <v>39902.560000000005</v>
      </c>
      <c r="C29" s="81">
        <v>1</v>
      </c>
      <c r="D29" s="80">
        <f>SUM(D7:D28)</f>
        <v>21926.980710000007</v>
      </c>
      <c r="E29" s="81">
        <v>0.99999999999999989</v>
      </c>
      <c r="F29" s="80">
        <f>SUM(F7:F28)</f>
        <v>6560.7759799999994</v>
      </c>
      <c r="G29" s="81">
        <f>SUM(G7:G28)</f>
        <v>1</v>
      </c>
      <c r="H29" s="80">
        <f>SUM(H7:H28)</f>
        <v>143113.01649000001</v>
      </c>
      <c r="I29" s="81">
        <v>0.99999999999999978</v>
      </c>
      <c r="J29" s="80">
        <f>SUM(J7:J28)</f>
        <v>211503.34557000006</v>
      </c>
      <c r="K29" s="81">
        <v>1</v>
      </c>
    </row>
    <row r="30" spans="1:16" x14ac:dyDescent="0.35">
      <c r="A30" s="321" t="s">
        <v>413</v>
      </c>
      <c r="B30" s="322">
        <f>AVERAGE(B7:B28)</f>
        <v>2347.2094117647061</v>
      </c>
      <c r="C30" s="322"/>
      <c r="D30" s="322">
        <f>AVERAGE(D7:D28)</f>
        <v>1096.3490355000004</v>
      </c>
      <c r="E30" s="322"/>
      <c r="F30" s="322">
        <f>AVERAGE(F7:F28)</f>
        <v>298.21708999999998</v>
      </c>
      <c r="G30" s="322"/>
      <c r="H30" s="322">
        <f>AVERAGE(H7:H28)</f>
        <v>6505.1371131818187</v>
      </c>
      <c r="I30" s="322"/>
      <c r="J30" s="322">
        <f>AVERAGE(J7:J28)</f>
        <v>9613.7884350000022</v>
      </c>
      <c r="K30" s="323"/>
      <c r="L30" s="35"/>
    </row>
    <row r="31" spans="1:16" x14ac:dyDescent="0.35">
      <c r="K31" s="73"/>
    </row>
    <row r="32" spans="1:16" x14ac:dyDescent="0.35">
      <c r="B32" s="163">
        <f>B29/$J29</f>
        <v>0.18866160198299881</v>
      </c>
      <c r="C32" s="163">
        <f t="shared" ref="C32:J32" si="0">C29/$J29</f>
        <v>4.7280575978834138E-6</v>
      </c>
      <c r="D32" s="163">
        <f t="shared" si="0"/>
        <v>0.10367202774455858</v>
      </c>
      <c r="E32" s="163">
        <f t="shared" si="0"/>
        <v>4.7280575978834129E-6</v>
      </c>
      <c r="F32" s="163">
        <f t="shared" si="0"/>
        <v>3.1019726720249996E-2</v>
      </c>
      <c r="G32" s="163">
        <f t="shared" si="0"/>
        <v>4.7280575978834138E-6</v>
      </c>
      <c r="H32" s="163">
        <f t="shared" si="0"/>
        <v>0.67664658497155883</v>
      </c>
      <c r="I32" s="163">
        <f t="shared" si="0"/>
        <v>4.7280575978834121E-6</v>
      </c>
      <c r="J32" s="163">
        <f t="shared" si="0"/>
        <v>1</v>
      </c>
    </row>
    <row r="33" spans="1:9" ht="17" x14ac:dyDescent="0.4">
      <c r="A33" s="239" t="s">
        <v>45</v>
      </c>
      <c r="B33" s="239"/>
      <c r="C33" s="239"/>
      <c r="D33" s="239"/>
      <c r="E33" s="239"/>
      <c r="F33" s="239"/>
      <c r="G33" s="239"/>
    </row>
    <row r="34" spans="1:9" ht="15" thickBot="1" x14ac:dyDescent="0.4">
      <c r="A34" s="1" t="s">
        <v>541</v>
      </c>
      <c r="B34" s="326" t="s">
        <v>542</v>
      </c>
      <c r="C34" s="327"/>
      <c r="D34" s="327"/>
      <c r="E34" s="327"/>
      <c r="F34" s="327" t="s">
        <v>532</v>
      </c>
      <c r="G34" s="327"/>
    </row>
    <row r="35" spans="1:9" ht="15" thickBot="1" x14ac:dyDescent="0.4">
      <c r="A35" s="240" t="s">
        <v>0</v>
      </c>
      <c r="B35" s="242" t="s">
        <v>47</v>
      </c>
      <c r="C35" s="243"/>
      <c r="D35" s="242" t="s">
        <v>48</v>
      </c>
      <c r="E35" s="268"/>
      <c r="F35" s="252" t="s">
        <v>4</v>
      </c>
      <c r="G35" s="253"/>
    </row>
    <row r="36" spans="1:9" x14ac:dyDescent="0.35">
      <c r="A36" s="244"/>
      <c r="B36" s="24" t="s">
        <v>5</v>
      </c>
      <c r="C36" s="28" t="s">
        <v>6</v>
      </c>
      <c r="D36" s="24" t="s">
        <v>5</v>
      </c>
      <c r="E36" s="32" t="s">
        <v>6</v>
      </c>
      <c r="F36" s="32" t="s">
        <v>5</v>
      </c>
      <c r="G36" s="32" t="s">
        <v>6</v>
      </c>
    </row>
    <row r="37" spans="1:9" x14ac:dyDescent="0.35">
      <c r="A37" s="148" t="s">
        <v>435</v>
      </c>
      <c r="B37" s="73">
        <v>0</v>
      </c>
      <c r="C37" s="70">
        <v>0</v>
      </c>
      <c r="D37" s="73">
        <v>359.08609999999999</v>
      </c>
      <c r="E37" s="70">
        <v>8.6737889246601627E-3</v>
      </c>
      <c r="F37" s="73">
        <v>359.08609999999999</v>
      </c>
      <c r="G37" s="70">
        <v>7.329358765878537E-3</v>
      </c>
    </row>
    <row r="38" spans="1:9" x14ac:dyDescent="0.35">
      <c r="A38" s="148" t="s">
        <v>436</v>
      </c>
      <c r="B38" s="73">
        <v>181.49</v>
      </c>
      <c r="C38" s="70">
        <v>2.3899603188497563E-2</v>
      </c>
      <c r="D38" s="73">
        <v>110.69244</v>
      </c>
      <c r="E38" s="70">
        <v>2.6737956721677881E-3</v>
      </c>
      <c r="F38" s="73">
        <v>292.18244000000004</v>
      </c>
      <c r="G38" s="70">
        <v>5.9637784025886268E-3</v>
      </c>
      <c r="I38" s="35"/>
    </row>
    <row r="39" spans="1:9" x14ac:dyDescent="0.35">
      <c r="A39" s="148" t="s">
        <v>438</v>
      </c>
      <c r="B39" s="73">
        <v>0</v>
      </c>
      <c r="C39" s="70">
        <v>0</v>
      </c>
      <c r="D39" s="73">
        <v>269.23296000000005</v>
      </c>
      <c r="E39" s="70">
        <v>6.5033702685831415E-3</v>
      </c>
      <c r="F39" s="73">
        <v>269.23296000000005</v>
      </c>
      <c r="G39" s="70">
        <v>5.4953532187389763E-3</v>
      </c>
      <c r="I39" s="35"/>
    </row>
    <row r="40" spans="1:9" x14ac:dyDescent="0.35">
      <c r="A40" s="148" t="s">
        <v>439</v>
      </c>
      <c r="B40" s="73">
        <v>0</v>
      </c>
      <c r="C40" s="70">
        <v>0</v>
      </c>
      <c r="D40" s="73">
        <v>0</v>
      </c>
      <c r="E40" s="70">
        <v>0</v>
      </c>
      <c r="F40" s="73">
        <v>0</v>
      </c>
      <c r="G40" s="70">
        <v>0</v>
      </c>
      <c r="I40" s="35"/>
    </row>
    <row r="41" spans="1:9" x14ac:dyDescent="0.35">
      <c r="A41" s="148" t="s">
        <v>440</v>
      </c>
      <c r="B41" s="73">
        <v>0</v>
      </c>
      <c r="C41" s="70">
        <v>0</v>
      </c>
      <c r="D41" s="73">
        <v>497.26365000000004</v>
      </c>
      <c r="E41" s="70">
        <v>1.2011492341268814E-2</v>
      </c>
      <c r="F41" s="73">
        <v>497.26365000000004</v>
      </c>
      <c r="G41" s="70">
        <v>1.014972089446029E-2</v>
      </c>
      <c r="I41" s="35"/>
    </row>
    <row r="42" spans="1:9" x14ac:dyDescent="0.35">
      <c r="A42" s="148" t="s">
        <v>8</v>
      </c>
      <c r="B42" s="73">
        <v>90.774000000000001</v>
      </c>
      <c r="C42" s="70">
        <v>1.1953620474035361E-2</v>
      </c>
      <c r="D42" s="73">
        <v>5159.1311500000002</v>
      </c>
      <c r="E42" s="70">
        <v>0.12461973501547191</v>
      </c>
      <c r="F42" s="73">
        <v>5249.9051500000005</v>
      </c>
      <c r="G42" s="70">
        <v>0.10715657980407312</v>
      </c>
      <c r="I42" s="35"/>
    </row>
    <row r="43" spans="1:9" x14ac:dyDescent="0.35">
      <c r="A43" s="148" t="s">
        <v>441</v>
      </c>
      <c r="B43" s="73">
        <v>0</v>
      </c>
      <c r="C43" s="70">
        <v>0</v>
      </c>
      <c r="D43" s="73">
        <v>608.64693999999997</v>
      </c>
      <c r="E43" s="70">
        <v>1.4701975618661647E-2</v>
      </c>
      <c r="F43" s="73">
        <v>608.64693999999997</v>
      </c>
      <c r="G43" s="70">
        <v>1.2423181473786226E-2</v>
      </c>
      <c r="I43" s="35"/>
    </row>
    <row r="44" spans="1:9" x14ac:dyDescent="0.35">
      <c r="A44" s="148" t="s">
        <v>442</v>
      </c>
      <c r="B44" s="73">
        <v>0</v>
      </c>
      <c r="C44" s="70">
        <v>0</v>
      </c>
      <c r="D44" s="73">
        <v>0</v>
      </c>
      <c r="E44" s="70">
        <v>0</v>
      </c>
      <c r="F44" s="73">
        <v>0</v>
      </c>
      <c r="G44" s="70">
        <v>0</v>
      </c>
      <c r="I44" s="35"/>
    </row>
    <row r="45" spans="1:9" x14ac:dyDescent="0.35">
      <c r="A45" s="148" t="s">
        <v>397</v>
      </c>
      <c r="B45" s="73">
        <v>0</v>
      </c>
      <c r="C45" s="70">
        <v>0</v>
      </c>
      <c r="D45" s="73">
        <v>6624.3849700000001</v>
      </c>
      <c r="E45" s="70">
        <v>0.16001320292116916</v>
      </c>
      <c r="F45" s="73">
        <v>6624.3849700000001</v>
      </c>
      <c r="G45" s="70">
        <v>0.13521128790121237</v>
      </c>
      <c r="I45" s="35"/>
    </row>
    <row r="46" spans="1:9" x14ac:dyDescent="0.35">
      <c r="A46" s="148" t="s">
        <v>443</v>
      </c>
      <c r="B46" s="73">
        <v>0</v>
      </c>
      <c r="C46" s="70">
        <v>0</v>
      </c>
      <c r="D46" s="73">
        <v>0</v>
      </c>
      <c r="E46" s="70">
        <v>0</v>
      </c>
      <c r="F46" s="73">
        <v>0</v>
      </c>
      <c r="G46" s="70">
        <v>0</v>
      </c>
      <c r="I46" s="35"/>
    </row>
    <row r="47" spans="1:9" x14ac:dyDescent="0.35">
      <c r="A47" s="148" t="s">
        <v>444</v>
      </c>
      <c r="B47" s="73">
        <v>196.09573</v>
      </c>
      <c r="C47" s="70">
        <v>2.5822966190747462E-2</v>
      </c>
      <c r="D47" s="73">
        <v>6713.1716900000001</v>
      </c>
      <c r="E47" s="70">
        <v>0.16215786201154583</v>
      </c>
      <c r="F47" s="73">
        <v>6909.2674200000001</v>
      </c>
      <c r="G47" s="70">
        <v>0.14102606514308402</v>
      </c>
      <c r="I47" s="35"/>
    </row>
    <row r="48" spans="1:9" x14ac:dyDescent="0.35">
      <c r="A48" s="148" t="s">
        <v>445</v>
      </c>
      <c r="B48" s="73">
        <v>0</v>
      </c>
      <c r="C48" s="70">
        <v>0</v>
      </c>
      <c r="D48" s="73">
        <v>324.45994999999999</v>
      </c>
      <c r="E48" s="70">
        <v>7.837388082707156E-3</v>
      </c>
      <c r="F48" s="73">
        <v>324.45994999999999</v>
      </c>
      <c r="G48" s="70">
        <v>6.6225993674191557E-3</v>
      </c>
      <c r="I48" s="35"/>
    </row>
    <row r="49" spans="1:11" x14ac:dyDescent="0.35">
      <c r="A49" s="148" t="s">
        <v>7</v>
      </c>
      <c r="B49" s="73">
        <v>0</v>
      </c>
      <c r="C49" s="70">
        <v>0</v>
      </c>
      <c r="D49" s="73">
        <v>11847.549429999999</v>
      </c>
      <c r="E49" s="70">
        <v>0.28617967398431132</v>
      </c>
      <c r="F49" s="73">
        <v>11847.549429999999</v>
      </c>
      <c r="G49" s="70">
        <v>0.24182205958111372</v>
      </c>
      <c r="I49" s="35"/>
    </row>
    <row r="50" spans="1:11" x14ac:dyDescent="0.35">
      <c r="A50" s="148" t="s">
        <v>9</v>
      </c>
      <c r="B50" s="73">
        <v>0</v>
      </c>
      <c r="C50" s="70">
        <v>0</v>
      </c>
      <c r="D50" s="73">
        <v>578.71741000000009</v>
      </c>
      <c r="E50" s="70">
        <v>1.3979022472231631E-2</v>
      </c>
      <c r="F50" s="73">
        <v>578.71741000000009</v>
      </c>
      <c r="G50" s="70">
        <v>1.1812285471228276E-2</v>
      </c>
      <c r="I50" s="35"/>
    </row>
    <row r="51" spans="1:11" x14ac:dyDescent="0.35">
      <c r="A51" s="148" t="s">
        <v>447</v>
      </c>
      <c r="B51" s="73">
        <v>0</v>
      </c>
      <c r="C51" s="70">
        <v>0</v>
      </c>
      <c r="D51" s="73">
        <v>587.67137000000002</v>
      </c>
      <c r="E51" s="70">
        <v>1.4195306976365459E-2</v>
      </c>
      <c r="F51" s="73">
        <v>587.67137000000002</v>
      </c>
      <c r="G51" s="70">
        <v>1.199504605487472E-2</v>
      </c>
      <c r="I51" s="35"/>
    </row>
    <row r="52" spans="1:11" x14ac:dyDescent="0.35">
      <c r="A52" s="148" t="s">
        <v>448</v>
      </c>
      <c r="B52" s="73">
        <v>0</v>
      </c>
      <c r="C52" s="70">
        <v>0</v>
      </c>
      <c r="D52" s="73">
        <v>570.69276000000002</v>
      </c>
      <c r="E52" s="70">
        <v>1.3785185617242606E-2</v>
      </c>
      <c r="F52" s="73">
        <v>570.69276000000002</v>
      </c>
      <c r="G52" s="70">
        <v>1.1648493169547405E-2</v>
      </c>
      <c r="I52" s="35"/>
    </row>
    <row r="53" spans="1:11" x14ac:dyDescent="0.35">
      <c r="A53" s="148" t="s">
        <v>449</v>
      </c>
      <c r="B53" s="73">
        <v>0</v>
      </c>
      <c r="C53" s="70">
        <v>0</v>
      </c>
      <c r="D53" s="73">
        <v>4518.98423</v>
      </c>
      <c r="E53" s="70">
        <v>0.10915687174994501</v>
      </c>
      <c r="F53" s="73">
        <v>4518.98423</v>
      </c>
      <c r="G53" s="70">
        <v>9.2237646288779687E-2</v>
      </c>
      <c r="I53" s="35"/>
    </row>
    <row r="54" spans="1:11" x14ac:dyDescent="0.35">
      <c r="A54" s="148" t="s">
        <v>450</v>
      </c>
      <c r="B54" s="73">
        <v>7125.4902000000002</v>
      </c>
      <c r="C54" s="70">
        <v>0.93832381014671962</v>
      </c>
      <c r="D54" s="73">
        <v>165.58944</v>
      </c>
      <c r="E54" s="70">
        <v>3.9998425188629647E-3</v>
      </c>
      <c r="F54" s="73">
        <v>7291.0796399999999</v>
      </c>
      <c r="G54" s="70">
        <v>0.14881929005927139</v>
      </c>
      <c r="I54" s="35"/>
    </row>
    <row r="55" spans="1:11" x14ac:dyDescent="0.35">
      <c r="A55" s="148" t="s">
        <v>451</v>
      </c>
      <c r="B55" s="73">
        <v>0</v>
      </c>
      <c r="C55" s="70">
        <v>0</v>
      </c>
      <c r="D55" s="73">
        <v>2422.5398999999998</v>
      </c>
      <c r="E55" s="70">
        <v>5.8516884263042579E-2</v>
      </c>
      <c r="F55" s="73">
        <v>2422.5398999999998</v>
      </c>
      <c r="G55" s="70">
        <v>4.9446815267300832E-2</v>
      </c>
      <c r="I55" s="35"/>
    </row>
    <row r="56" spans="1:11" x14ac:dyDescent="0.35">
      <c r="A56" s="148" t="s">
        <v>452</v>
      </c>
      <c r="B56" s="73">
        <v>0</v>
      </c>
      <c r="C56" s="70">
        <v>0</v>
      </c>
      <c r="D56" s="73">
        <v>41.1755</v>
      </c>
      <c r="E56" s="70">
        <v>9.9460156176288785E-4</v>
      </c>
      <c r="F56" s="73">
        <v>41.1755</v>
      </c>
      <c r="G56" s="70">
        <v>8.4043913664280428E-4</v>
      </c>
      <c r="I56" s="35"/>
    </row>
    <row r="57" spans="1:11" x14ac:dyDescent="0.35">
      <c r="A57" s="82" t="s">
        <v>4</v>
      </c>
      <c r="B57" s="80">
        <f t="shared" ref="B57:G57" si="1">SUM(B37:B56)</f>
        <v>7593.8499300000003</v>
      </c>
      <c r="C57" s="80">
        <f t="shared" si="1"/>
        <v>1</v>
      </c>
      <c r="D57" s="80">
        <f t="shared" si="1"/>
        <v>41398.989889999997</v>
      </c>
      <c r="E57" s="80">
        <f t="shared" si="1"/>
        <v>1.0000000000000002</v>
      </c>
      <c r="F57" s="80">
        <f t="shared" si="1"/>
        <v>48992.839819999994</v>
      </c>
      <c r="G57" s="80">
        <f t="shared" si="1"/>
        <v>1.0000000000000002</v>
      </c>
    </row>
    <row r="58" spans="1:11" x14ac:dyDescent="0.35">
      <c r="A58" s="329" t="s">
        <v>413</v>
      </c>
      <c r="B58" s="322">
        <f>AVERAGE(B37:B56)</f>
        <v>379.6924965</v>
      </c>
      <c r="C58" s="328"/>
      <c r="D58" s="322">
        <f t="shared" ref="D58:F58" si="2">AVERAGE(D37:D56)</f>
        <v>2069.9494944999997</v>
      </c>
      <c r="E58" s="328"/>
      <c r="F58" s="322">
        <f t="shared" si="2"/>
        <v>2449.6419909999995</v>
      </c>
      <c r="G58" s="328"/>
    </row>
    <row r="59" spans="1:11" x14ac:dyDescent="0.35">
      <c r="A59"/>
      <c r="F59" s="35"/>
      <c r="H59" s="35"/>
    </row>
    <row r="60" spans="1:11" x14ac:dyDescent="0.35">
      <c r="B60" s="152"/>
      <c r="C60" s="152"/>
      <c r="D60" s="152"/>
      <c r="E60" s="152"/>
      <c r="F60" s="152"/>
      <c r="G60" s="152"/>
      <c r="H60" s="152"/>
      <c r="I60" s="152"/>
      <c r="J60" s="152"/>
    </row>
    <row r="61" spans="1:11" ht="17" x14ac:dyDescent="0.4">
      <c r="A61" s="239" t="s">
        <v>49</v>
      </c>
      <c r="B61" s="239"/>
      <c r="C61" s="239"/>
      <c r="D61" s="239"/>
      <c r="E61" s="239"/>
      <c r="F61" s="239"/>
      <c r="G61" s="239"/>
      <c r="H61" s="239"/>
      <c r="I61" s="239"/>
    </row>
    <row r="62" spans="1:11" ht="15" thickBot="1" x14ac:dyDescent="0.4">
      <c r="A62" s="1" t="s">
        <v>546</v>
      </c>
      <c r="C62" s="234"/>
      <c r="D62" s="234"/>
      <c r="E62" s="234"/>
      <c r="F62" s="234"/>
      <c r="G62" s="234"/>
      <c r="H62" s="327" t="s">
        <v>545</v>
      </c>
      <c r="I62" s="234"/>
    </row>
    <row r="63" spans="1:11" ht="15" customHeight="1" x14ac:dyDescent="0.35">
      <c r="A63" s="240" t="s">
        <v>0</v>
      </c>
      <c r="B63" s="246" t="s">
        <v>50</v>
      </c>
      <c r="C63" s="247"/>
      <c r="D63" s="246" t="s">
        <v>52</v>
      </c>
      <c r="E63" s="247"/>
      <c r="F63" s="246" t="s">
        <v>53</v>
      </c>
      <c r="G63" s="250"/>
      <c r="H63" s="246" t="s">
        <v>455</v>
      </c>
      <c r="I63" s="250"/>
      <c r="J63" s="260" t="s">
        <v>4</v>
      </c>
      <c r="K63" s="274"/>
    </row>
    <row r="64" spans="1:11" ht="15" thickBot="1" x14ac:dyDescent="0.4">
      <c r="A64" s="244"/>
      <c r="B64" s="248" t="s">
        <v>51</v>
      </c>
      <c r="C64" s="249"/>
      <c r="D64" s="248"/>
      <c r="E64" s="249"/>
      <c r="F64" s="248"/>
      <c r="G64" s="251"/>
      <c r="H64" s="248"/>
      <c r="I64" s="251"/>
      <c r="J64" s="262"/>
      <c r="K64" s="275"/>
    </row>
    <row r="65" spans="1:13" x14ac:dyDescent="0.35">
      <c r="A65" s="244"/>
      <c r="B65" s="24" t="s">
        <v>5</v>
      </c>
      <c r="C65" s="28" t="s">
        <v>6</v>
      </c>
      <c r="D65" s="24" t="s">
        <v>5</v>
      </c>
      <c r="E65" s="24" t="s">
        <v>6</v>
      </c>
      <c r="F65" s="24" t="s">
        <v>5</v>
      </c>
      <c r="G65" s="32" t="s">
        <v>6</v>
      </c>
      <c r="H65" s="24" t="s">
        <v>5</v>
      </c>
      <c r="I65" s="32" t="s">
        <v>6</v>
      </c>
      <c r="J65" s="32" t="s">
        <v>5</v>
      </c>
      <c r="K65" s="32" t="s">
        <v>6</v>
      </c>
      <c r="L65" s="233" t="s">
        <v>44</v>
      </c>
      <c r="M65" s="233"/>
    </row>
    <row r="66" spans="1:13" x14ac:dyDescent="0.35">
      <c r="A66" s="330" t="s">
        <v>9</v>
      </c>
      <c r="B66" s="150">
        <v>58.409120000000001</v>
      </c>
      <c r="C66" s="151">
        <f t="shared" ref="C66:C85" si="3">B66/B$86</f>
        <v>6.5892389083811531E-3</v>
      </c>
      <c r="D66" s="150">
        <v>5959.02574</v>
      </c>
      <c r="E66" s="151">
        <f t="shared" ref="E66:E85" si="4">D66/D$86</f>
        <v>0.46889993906349386</v>
      </c>
      <c r="F66" s="150">
        <v>998.87795999999992</v>
      </c>
      <c r="G66" s="151">
        <f t="shared" ref="G66:G85" si="5">F66/F$86</f>
        <v>0.62360579762289881</v>
      </c>
      <c r="H66" s="150">
        <v>2342.35</v>
      </c>
      <c r="I66" s="151">
        <f t="shared" ref="I66:I85" si="6">H66/H$86</f>
        <v>0.35701122320987305</v>
      </c>
      <c r="J66" s="150">
        <f>B66+D66+F66+H66</f>
        <v>9358.6628199999996</v>
      </c>
      <c r="K66" s="151">
        <f t="shared" ref="K66:K85" si="7">J66/J$86</f>
        <v>0.31472904089622655</v>
      </c>
    </row>
    <row r="67" spans="1:13" x14ac:dyDescent="0.35">
      <c r="A67" s="65" t="s">
        <v>7</v>
      </c>
      <c r="B67" s="150">
        <v>3245.2810099999997</v>
      </c>
      <c r="C67" s="151">
        <f t="shared" si="3"/>
        <v>0.366106044736207</v>
      </c>
      <c r="D67" s="150">
        <v>719.98901999999998</v>
      </c>
      <c r="E67" s="151">
        <f t="shared" si="4"/>
        <v>5.6654027408914107E-2</v>
      </c>
      <c r="F67" s="150">
        <v>510.69103000000001</v>
      </c>
      <c r="G67" s="151">
        <f t="shared" si="5"/>
        <v>0.31882762444974738</v>
      </c>
      <c r="H67" s="150">
        <v>979.97343999999998</v>
      </c>
      <c r="I67" s="151">
        <f t="shared" si="6"/>
        <v>0.14936346682928989</v>
      </c>
      <c r="J67" s="150">
        <f t="shared" ref="J67:J85" si="8">B67+D67+F67+H67</f>
        <v>5455.9344999999994</v>
      </c>
      <c r="K67" s="151">
        <f t="shared" si="7"/>
        <v>0.18348145086582288</v>
      </c>
    </row>
    <row r="68" spans="1:13" x14ac:dyDescent="0.35">
      <c r="A68" s="65" t="s">
        <v>450</v>
      </c>
      <c r="B68" s="150">
        <v>957.46019999999999</v>
      </c>
      <c r="C68" s="151">
        <f t="shared" si="3"/>
        <v>0.10801282407724</v>
      </c>
      <c r="D68" s="150">
        <v>786.01447999999993</v>
      </c>
      <c r="E68" s="151">
        <f t="shared" si="4"/>
        <v>6.1849395833457797E-2</v>
      </c>
      <c r="F68" s="150">
        <v>6.5930499999999999</v>
      </c>
      <c r="G68" s="151">
        <f t="shared" si="5"/>
        <v>4.1160826133531401E-3</v>
      </c>
      <c r="H68" s="150">
        <v>439.02866</v>
      </c>
      <c r="I68" s="151">
        <f t="shared" si="6"/>
        <v>6.6914918321681852E-2</v>
      </c>
      <c r="J68" s="150">
        <f t="shared" si="8"/>
        <v>2189.0963899999997</v>
      </c>
      <c r="K68" s="151">
        <f t="shared" si="7"/>
        <v>7.3618659044080395E-2</v>
      </c>
    </row>
    <row r="69" spans="1:13" x14ac:dyDescent="0.35">
      <c r="A69" s="65" t="s">
        <v>8</v>
      </c>
      <c r="B69" s="150">
        <v>1576.42309</v>
      </c>
      <c r="C69" s="151">
        <f t="shared" si="3"/>
        <v>0.17783915184304169</v>
      </c>
      <c r="D69" s="150">
        <v>1442.85842</v>
      </c>
      <c r="E69" s="151">
        <f t="shared" si="4"/>
        <v>0.11353470428460492</v>
      </c>
      <c r="F69" s="150">
        <v>11.905190000000001</v>
      </c>
      <c r="G69" s="151">
        <f t="shared" si="5"/>
        <v>7.4324850513291536E-3</v>
      </c>
      <c r="H69" s="150">
        <v>614.0222</v>
      </c>
      <c r="I69" s="151">
        <f t="shared" si="6"/>
        <v>9.3586704250012726E-2</v>
      </c>
      <c r="J69" s="150">
        <f t="shared" si="8"/>
        <v>3645.2088999999996</v>
      </c>
      <c r="K69" s="151">
        <f t="shared" si="7"/>
        <v>0.12258728870022363</v>
      </c>
    </row>
    <row r="70" spans="1:13" x14ac:dyDescent="0.35">
      <c r="A70" s="65" t="s">
        <v>444</v>
      </c>
      <c r="B70" s="150">
        <v>510.70722999999998</v>
      </c>
      <c r="C70" s="151">
        <f t="shared" si="3"/>
        <v>5.7613810149982785E-2</v>
      </c>
      <c r="D70" s="150">
        <v>855.50718000000006</v>
      </c>
      <c r="E70" s="151">
        <f t="shared" si="4"/>
        <v>6.7317592182506922E-2</v>
      </c>
      <c r="F70" s="150">
        <v>0</v>
      </c>
      <c r="G70" s="151">
        <f t="shared" si="5"/>
        <v>0</v>
      </c>
      <c r="H70" s="150">
        <v>403.71178000000003</v>
      </c>
      <c r="I70" s="151">
        <f t="shared" si="6"/>
        <v>6.1532066686035468E-2</v>
      </c>
      <c r="J70" s="150">
        <f t="shared" si="8"/>
        <v>1769.9261900000001</v>
      </c>
      <c r="K70" s="151">
        <f t="shared" si="7"/>
        <v>5.9522090169267634E-2</v>
      </c>
    </row>
    <row r="71" spans="1:13" x14ac:dyDescent="0.35">
      <c r="A71" s="65" t="s">
        <v>397</v>
      </c>
      <c r="B71" s="150">
        <v>193.84276</v>
      </c>
      <c r="C71" s="151">
        <f t="shared" si="3"/>
        <v>2.1867753807966801E-2</v>
      </c>
      <c r="D71" s="150">
        <v>771.18753000000004</v>
      </c>
      <c r="E71" s="151">
        <f t="shared" si="4"/>
        <v>6.0682702441813306E-2</v>
      </c>
      <c r="F71" s="150">
        <v>13.95026</v>
      </c>
      <c r="G71" s="151">
        <f t="shared" si="5"/>
        <v>8.7092351245259443E-3</v>
      </c>
      <c r="H71" s="150">
        <v>117.42813000000001</v>
      </c>
      <c r="I71" s="151">
        <f t="shared" si="6"/>
        <v>1.7897906090271733E-2</v>
      </c>
      <c r="J71" s="150">
        <f t="shared" si="8"/>
        <v>1096.40868</v>
      </c>
      <c r="K71" s="151">
        <f t="shared" si="7"/>
        <v>3.6871897077994931E-2</v>
      </c>
    </row>
    <row r="72" spans="1:13" x14ac:dyDescent="0.35">
      <c r="A72" s="65" t="s">
        <v>449</v>
      </c>
      <c r="B72" s="150">
        <v>0</v>
      </c>
      <c r="C72" s="151">
        <f t="shared" si="3"/>
        <v>0</v>
      </c>
      <c r="D72" s="150">
        <v>290.70274999999998</v>
      </c>
      <c r="E72" s="151">
        <f t="shared" si="4"/>
        <v>2.287462879134838E-2</v>
      </c>
      <c r="F72" s="150">
        <v>28.266449999999999</v>
      </c>
      <c r="G72" s="151">
        <f t="shared" si="5"/>
        <v>1.7646922651309464E-2</v>
      </c>
      <c r="H72" s="150">
        <v>567.51423</v>
      </c>
      <c r="I72" s="151">
        <f t="shared" si="6"/>
        <v>8.6498153325211533E-2</v>
      </c>
      <c r="J72" s="150">
        <f t="shared" si="8"/>
        <v>886.48343</v>
      </c>
      <c r="K72" s="151">
        <f t="shared" si="7"/>
        <v>2.9812173497484464E-2</v>
      </c>
    </row>
    <row r="73" spans="1:13" x14ac:dyDescent="0.35">
      <c r="A73" s="65" t="s">
        <v>451</v>
      </c>
      <c r="B73" s="150">
        <v>251.07437999999999</v>
      </c>
      <c r="C73" s="151">
        <f t="shared" si="3"/>
        <v>2.8324156802801939E-2</v>
      </c>
      <c r="D73" s="150">
        <v>404.12284000000005</v>
      </c>
      <c r="E73" s="151">
        <f t="shared" si="4"/>
        <v>3.1799355015064278E-2</v>
      </c>
      <c r="F73" s="150">
        <v>0</v>
      </c>
      <c r="G73" s="151">
        <f t="shared" si="5"/>
        <v>0</v>
      </c>
      <c r="H73" s="150">
        <v>224.99950000000001</v>
      </c>
      <c r="I73" s="151">
        <f t="shared" si="6"/>
        <v>3.4293485908002581E-2</v>
      </c>
      <c r="J73" s="150">
        <f t="shared" si="8"/>
        <v>880.19672000000003</v>
      </c>
      <c r="K73" s="151">
        <f t="shared" si="7"/>
        <v>2.9600753314200982E-2</v>
      </c>
    </row>
    <row r="74" spans="1:13" x14ac:dyDescent="0.35">
      <c r="A74" s="65" t="s">
        <v>436</v>
      </c>
      <c r="B74" s="150">
        <v>485.84095000000002</v>
      </c>
      <c r="C74" s="151">
        <f t="shared" si="3"/>
        <v>5.4808599941667716E-2</v>
      </c>
      <c r="D74" s="150">
        <v>389.54494</v>
      </c>
      <c r="E74" s="151">
        <f t="shared" si="4"/>
        <v>3.065225870772835E-2</v>
      </c>
      <c r="F74" s="150">
        <v>0</v>
      </c>
      <c r="G74" s="151">
        <f t="shared" si="5"/>
        <v>0</v>
      </c>
      <c r="H74" s="150">
        <v>88.383769999999998</v>
      </c>
      <c r="I74" s="151">
        <f t="shared" si="6"/>
        <v>1.3471085806817974E-2</v>
      </c>
      <c r="J74" s="150">
        <f t="shared" si="8"/>
        <v>963.76966000000004</v>
      </c>
      <c r="K74" s="151">
        <f t="shared" si="7"/>
        <v>3.2411286373995297E-2</v>
      </c>
    </row>
    <row r="75" spans="1:13" ht="24" x14ac:dyDescent="0.35">
      <c r="A75" s="65" t="s">
        <v>447</v>
      </c>
      <c r="B75" s="150">
        <v>364.15699000000001</v>
      </c>
      <c r="C75" s="151">
        <f t="shared" si="3"/>
        <v>4.1081211414706581E-2</v>
      </c>
      <c r="D75" s="150">
        <v>65.473470000000006</v>
      </c>
      <c r="E75" s="151">
        <f t="shared" si="4"/>
        <v>5.1519337946802522E-3</v>
      </c>
      <c r="F75" s="150">
        <v>1.12663</v>
      </c>
      <c r="G75" s="151">
        <f t="shared" si="5"/>
        <v>7.0336220029911022E-4</v>
      </c>
      <c r="H75" s="150">
        <v>137.76235999999997</v>
      </c>
      <c r="I75" s="151">
        <f t="shared" si="6"/>
        <v>2.0997164666202266E-2</v>
      </c>
      <c r="J75" s="150">
        <f t="shared" si="8"/>
        <v>568.51945000000001</v>
      </c>
      <c r="K75" s="151">
        <f t="shared" si="7"/>
        <v>1.9119139632530351E-2</v>
      </c>
    </row>
    <row r="76" spans="1:13" x14ac:dyDescent="0.35">
      <c r="A76" s="65" t="s">
        <v>440</v>
      </c>
      <c r="B76" s="150">
        <v>61.783360000000002</v>
      </c>
      <c r="C76" s="151">
        <f t="shared" si="3"/>
        <v>6.9698930509913487E-3</v>
      </c>
      <c r="D76" s="150">
        <v>313.78201000000001</v>
      </c>
      <c r="E76" s="151">
        <f t="shared" si="4"/>
        <v>2.4690674581348701E-2</v>
      </c>
      <c r="F76" s="150">
        <v>0</v>
      </c>
      <c r="G76" s="151">
        <f t="shared" si="5"/>
        <v>0</v>
      </c>
      <c r="H76" s="150">
        <v>120.2668</v>
      </c>
      <c r="I76" s="151">
        <f t="shared" si="6"/>
        <v>1.8330564339034374E-2</v>
      </c>
      <c r="J76" s="150">
        <f t="shared" si="8"/>
        <v>495.83217000000002</v>
      </c>
      <c r="K76" s="151">
        <f t="shared" si="7"/>
        <v>1.6674688073610368E-2</v>
      </c>
    </row>
    <row r="77" spans="1:13" x14ac:dyDescent="0.35">
      <c r="A77" s="65" t="s">
        <v>441</v>
      </c>
      <c r="B77" s="150">
        <v>206.06964000000002</v>
      </c>
      <c r="C77" s="151">
        <f t="shared" si="3"/>
        <v>2.3247090346920091E-2</v>
      </c>
      <c r="D77" s="150">
        <v>110.20135999999999</v>
      </c>
      <c r="E77" s="151">
        <f t="shared" si="4"/>
        <v>8.6714528923505108E-3</v>
      </c>
      <c r="F77" s="150">
        <v>0</v>
      </c>
      <c r="G77" s="151">
        <f t="shared" si="5"/>
        <v>0</v>
      </c>
      <c r="H77" s="150">
        <v>22.842549999999999</v>
      </c>
      <c r="I77" s="151">
        <f t="shared" si="6"/>
        <v>3.481566254715429E-3</v>
      </c>
      <c r="J77" s="150">
        <f t="shared" si="8"/>
        <v>339.11355000000003</v>
      </c>
      <c r="K77" s="151">
        <f t="shared" si="7"/>
        <v>1.1404287599541339E-2</v>
      </c>
    </row>
    <row r="78" spans="1:13" x14ac:dyDescent="0.35">
      <c r="A78" s="65" t="s">
        <v>448</v>
      </c>
      <c r="B78" s="150">
        <v>231.87876</v>
      </c>
      <c r="C78" s="151">
        <f t="shared" si="3"/>
        <v>2.6158664047997562E-2</v>
      </c>
      <c r="D78" s="150">
        <v>46.810610000000004</v>
      </c>
      <c r="E78" s="151">
        <f t="shared" si="4"/>
        <v>3.683402813515113E-3</v>
      </c>
      <c r="F78" s="150">
        <v>0</v>
      </c>
      <c r="G78" s="151">
        <f t="shared" si="5"/>
        <v>0</v>
      </c>
      <c r="H78" s="150">
        <v>29.689310000000003</v>
      </c>
      <c r="I78" s="151">
        <f t="shared" si="6"/>
        <v>4.5251208740611426E-3</v>
      </c>
      <c r="J78" s="150">
        <f t="shared" si="8"/>
        <v>308.37867999999997</v>
      </c>
      <c r="K78" s="151">
        <f t="shared" si="7"/>
        <v>1.0370683083253165E-2</v>
      </c>
    </row>
    <row r="79" spans="1:13" x14ac:dyDescent="0.35">
      <c r="A79" s="65" t="s">
        <v>435</v>
      </c>
      <c r="B79" s="150">
        <v>378.33471999999995</v>
      </c>
      <c r="C79" s="151">
        <f t="shared" si="3"/>
        <v>4.2680626885244786E-2</v>
      </c>
      <c r="D79" s="150">
        <v>30.076499999999999</v>
      </c>
      <c r="E79" s="151">
        <f t="shared" si="4"/>
        <v>2.3666400570444882E-3</v>
      </c>
      <c r="F79" s="150">
        <v>0.39949000000000001</v>
      </c>
      <c r="G79" s="151">
        <f t="shared" si="5"/>
        <v>2.4940412149285169E-4</v>
      </c>
      <c r="H79" s="150">
        <v>0</v>
      </c>
      <c r="I79" s="151">
        <f t="shared" si="6"/>
        <v>0</v>
      </c>
      <c r="J79" s="150">
        <f t="shared" si="8"/>
        <v>408.81070999999997</v>
      </c>
      <c r="K79" s="151">
        <f t="shared" si="7"/>
        <v>1.3748182314191486E-2</v>
      </c>
    </row>
    <row r="80" spans="1:13" x14ac:dyDescent="0.35">
      <c r="A80" s="65" t="s">
        <v>438</v>
      </c>
      <c r="B80" s="150">
        <v>170.03329000000002</v>
      </c>
      <c r="C80" s="151">
        <f t="shared" si="3"/>
        <v>1.9181764255103588E-2</v>
      </c>
      <c r="D80" s="150">
        <v>171.92546999999999</v>
      </c>
      <c r="E80" s="151">
        <f t="shared" si="4"/>
        <v>1.3528359487580018E-2</v>
      </c>
      <c r="F80" s="150">
        <v>0</v>
      </c>
      <c r="G80" s="151">
        <f t="shared" si="5"/>
        <v>0</v>
      </c>
      <c r="H80" s="150">
        <v>0</v>
      </c>
      <c r="I80" s="151">
        <f t="shared" si="6"/>
        <v>0</v>
      </c>
      <c r="J80" s="150">
        <f t="shared" si="8"/>
        <v>341.95875999999998</v>
      </c>
      <c r="K80" s="151">
        <f t="shared" si="7"/>
        <v>1.1499971163707651E-2</v>
      </c>
    </row>
    <row r="81" spans="1:14" x14ac:dyDescent="0.35">
      <c r="A81" s="65" t="s">
        <v>442</v>
      </c>
      <c r="B81" s="150">
        <v>39.262</v>
      </c>
      <c r="C81" s="151">
        <f t="shared" si="3"/>
        <v>4.4292175266612615E-3</v>
      </c>
      <c r="D81" s="150">
        <v>77.04562</v>
      </c>
      <c r="E81" s="151">
        <f t="shared" si="4"/>
        <v>6.06251560227513E-3</v>
      </c>
      <c r="F81" s="150">
        <v>29.9678</v>
      </c>
      <c r="G81" s="151">
        <f t="shared" si="5"/>
        <v>1.8709086165044134E-2</v>
      </c>
      <c r="H81" s="150">
        <v>378.65959999999995</v>
      </c>
      <c r="I81" s="151">
        <f t="shared" si="6"/>
        <v>5.7713717837283594E-2</v>
      </c>
      <c r="J81" s="150">
        <f t="shared" si="8"/>
        <v>524.93501999999989</v>
      </c>
      <c r="K81" s="151">
        <f t="shared" si="7"/>
        <v>1.7653408243790268E-2</v>
      </c>
    </row>
    <row r="82" spans="1:14" x14ac:dyDescent="0.35">
      <c r="A82" s="65" t="s">
        <v>445</v>
      </c>
      <c r="B82" s="150">
        <v>2.6855700000000002</v>
      </c>
      <c r="C82" s="151">
        <f t="shared" si="3"/>
        <v>3.0296402916498615E-4</v>
      </c>
      <c r="D82" s="150">
        <v>78.249660000000006</v>
      </c>
      <c r="E82" s="151">
        <f t="shared" si="4"/>
        <v>6.1572583181590881E-3</v>
      </c>
      <c r="F82" s="150">
        <v>0</v>
      </c>
      <c r="G82" s="151">
        <f t="shared" si="5"/>
        <v>0</v>
      </c>
      <c r="H82" s="150">
        <v>62.881680000000003</v>
      </c>
      <c r="I82" s="151">
        <f t="shared" si="6"/>
        <v>9.5841635512591249E-3</v>
      </c>
      <c r="J82" s="150">
        <f t="shared" si="8"/>
        <v>143.81691000000001</v>
      </c>
      <c r="K82" s="151">
        <f t="shared" si="7"/>
        <v>4.8365198126626109E-3</v>
      </c>
    </row>
    <row r="83" spans="1:14" x14ac:dyDescent="0.35">
      <c r="A83" s="65" t="s">
        <v>439</v>
      </c>
      <c r="B83" s="150">
        <v>79.192999999999998</v>
      </c>
      <c r="C83" s="151">
        <f t="shared" si="3"/>
        <v>8.933906158343571E-3</v>
      </c>
      <c r="D83" s="150">
        <v>143.90563</v>
      </c>
      <c r="E83" s="151">
        <f t="shared" si="4"/>
        <v>1.1323552554061244E-2</v>
      </c>
      <c r="F83" s="150">
        <v>0</v>
      </c>
      <c r="G83" s="151">
        <f t="shared" si="5"/>
        <v>0</v>
      </c>
      <c r="H83" s="150">
        <v>12.705</v>
      </c>
      <c r="I83" s="151">
        <f t="shared" si="6"/>
        <v>1.9364431408121917E-3</v>
      </c>
      <c r="J83" s="150">
        <f t="shared" si="8"/>
        <v>235.80363000000003</v>
      </c>
      <c r="K83" s="151">
        <f t="shared" si="7"/>
        <v>7.9300057857783456E-3</v>
      </c>
    </row>
    <row r="84" spans="1:14" x14ac:dyDescent="0.35">
      <c r="A84" s="65" t="s">
        <v>452</v>
      </c>
      <c r="B84" s="150">
        <v>34.033670000000001</v>
      </c>
      <c r="C84" s="151">
        <f t="shared" si="3"/>
        <v>3.8394001237992354E-3</v>
      </c>
      <c r="D84" s="150">
        <v>52.099940000000004</v>
      </c>
      <c r="E84" s="151">
        <f t="shared" si="4"/>
        <v>4.0996061700535108E-3</v>
      </c>
      <c r="F84" s="150">
        <v>0</v>
      </c>
      <c r="G84" s="151">
        <f t="shared" si="5"/>
        <v>0</v>
      </c>
      <c r="H84" s="150">
        <v>0</v>
      </c>
      <c r="I84" s="151">
        <f t="shared" si="6"/>
        <v>0</v>
      </c>
      <c r="J84" s="150">
        <f t="shared" si="8"/>
        <v>86.133610000000004</v>
      </c>
      <c r="K84" s="151">
        <f t="shared" si="7"/>
        <v>2.8966476285796597E-3</v>
      </c>
    </row>
    <row r="85" spans="1:14" x14ac:dyDescent="0.35">
      <c r="A85" s="65" t="s">
        <v>443</v>
      </c>
      <c r="B85" s="150">
        <v>17.849919999999997</v>
      </c>
      <c r="C85" s="151">
        <f t="shared" si="3"/>
        <v>2.0136818937777335E-3</v>
      </c>
      <c r="D85" s="150">
        <v>0</v>
      </c>
      <c r="E85" s="151">
        <f t="shared" si="4"/>
        <v>0</v>
      </c>
      <c r="F85" s="150">
        <v>0</v>
      </c>
      <c r="G85" s="151">
        <f t="shared" si="5"/>
        <v>0</v>
      </c>
      <c r="H85" s="150">
        <v>18.779209999999999</v>
      </c>
      <c r="I85" s="151">
        <f t="shared" si="6"/>
        <v>2.8622489094350034E-3</v>
      </c>
      <c r="J85" s="150">
        <f t="shared" si="8"/>
        <v>36.629129999999996</v>
      </c>
      <c r="K85" s="151">
        <f t="shared" si="7"/>
        <v>1.2318267230577711E-3</v>
      </c>
    </row>
    <row r="86" spans="1:14" x14ac:dyDescent="0.35">
      <c r="A86" s="83" t="s">
        <v>4</v>
      </c>
      <c r="B86" s="170">
        <f t="shared" ref="B86:K86" si="9">SUM(B66:B85)</f>
        <v>8864.319660000001</v>
      </c>
      <c r="C86" s="84">
        <f t="shared" si="9"/>
        <v>0.99999999999999978</v>
      </c>
      <c r="D86" s="170">
        <f t="shared" si="9"/>
        <v>12708.52317</v>
      </c>
      <c r="E86" s="84">
        <f t="shared" si="9"/>
        <v>0.99999999999999978</v>
      </c>
      <c r="F86" s="170">
        <f t="shared" si="9"/>
        <v>1601.7778599999999</v>
      </c>
      <c r="G86" s="84">
        <f t="shared" si="9"/>
        <v>1.0000000000000002</v>
      </c>
      <c r="H86" s="170">
        <f t="shared" si="9"/>
        <v>6560.9982200000004</v>
      </c>
      <c r="I86" s="84">
        <f t="shared" si="9"/>
        <v>0.99999999999999989</v>
      </c>
      <c r="J86" s="170">
        <f t="shared" si="9"/>
        <v>29735.618910000005</v>
      </c>
      <c r="K86" s="84">
        <f t="shared" si="9"/>
        <v>0.99999999999999967</v>
      </c>
    </row>
    <row r="87" spans="1:14" x14ac:dyDescent="0.35">
      <c r="A87" s="331" t="s">
        <v>413</v>
      </c>
      <c r="B87" s="332">
        <f>AVERAGE(B66:B85)</f>
        <v>443.21598300000005</v>
      </c>
      <c r="C87" s="333"/>
      <c r="D87" s="332">
        <f>AVERAGE(D66:D85)</f>
        <v>635.42615850000004</v>
      </c>
      <c r="E87" s="333"/>
      <c r="F87" s="332">
        <f>AVERAGE(F66:F85)</f>
        <v>80.088892999999999</v>
      </c>
      <c r="G87" s="333"/>
      <c r="H87" s="332">
        <f>AVERAGE(H66:H85)</f>
        <v>328.04991100000001</v>
      </c>
      <c r="I87" s="332"/>
      <c r="J87" s="332">
        <f>AVERAGE(J66:J85)</f>
        <v>1486.7809455000001</v>
      </c>
    </row>
    <row r="88" spans="1:14" x14ac:dyDescent="0.35">
      <c r="B88" s="151"/>
      <c r="D88" s="151"/>
      <c r="F88" s="151"/>
      <c r="H88" s="151"/>
      <c r="J88" s="151"/>
    </row>
    <row r="89" spans="1:14" x14ac:dyDescent="0.35">
      <c r="B89" s="152"/>
      <c r="C89" s="152"/>
      <c r="D89" s="152"/>
      <c r="E89" s="152"/>
      <c r="F89" s="152"/>
      <c r="G89" s="152"/>
      <c r="H89" s="152"/>
      <c r="I89" s="152"/>
      <c r="J89" s="152"/>
      <c r="K89" s="152"/>
    </row>
    <row r="90" spans="1:14" ht="17" x14ac:dyDescent="0.4">
      <c r="A90" s="239" t="s">
        <v>54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</row>
    <row r="91" spans="1:14" ht="15" thickBot="1" x14ac:dyDescent="0.4">
      <c r="A91" s="1" t="s">
        <v>543</v>
      </c>
      <c r="B91" s="264" t="s">
        <v>544</v>
      </c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</row>
    <row r="92" spans="1:14" ht="15" customHeight="1" x14ac:dyDescent="0.35">
      <c r="A92" s="240" t="s">
        <v>0</v>
      </c>
      <c r="B92" s="246" t="s">
        <v>55</v>
      </c>
      <c r="C92" s="247"/>
      <c r="D92" s="246" t="s">
        <v>55</v>
      </c>
      <c r="E92" s="247"/>
      <c r="F92" s="246" t="s">
        <v>50</v>
      </c>
      <c r="G92" s="247"/>
      <c r="H92" s="246" t="s">
        <v>61</v>
      </c>
      <c r="I92" s="247"/>
      <c r="J92" s="246" t="s">
        <v>63</v>
      </c>
      <c r="K92" s="250"/>
      <c r="L92" s="260" t="s">
        <v>4</v>
      </c>
      <c r="M92" s="261"/>
    </row>
    <row r="93" spans="1:14" ht="15" customHeight="1" x14ac:dyDescent="0.35">
      <c r="A93" s="244"/>
      <c r="B93" s="271" t="s">
        <v>56</v>
      </c>
      <c r="C93" s="256"/>
      <c r="D93" s="271" t="s">
        <v>57</v>
      </c>
      <c r="E93" s="256"/>
      <c r="F93" s="271" t="s">
        <v>59</v>
      </c>
      <c r="G93" s="256"/>
      <c r="H93" s="271" t="s">
        <v>62</v>
      </c>
      <c r="I93" s="256"/>
      <c r="J93" s="271"/>
      <c r="K93" s="270"/>
      <c r="L93" s="269"/>
      <c r="M93" s="270"/>
    </row>
    <row r="94" spans="1:14" ht="16.5" customHeight="1" thickBot="1" x14ac:dyDescent="0.4">
      <c r="A94" s="244"/>
      <c r="B94" s="272"/>
      <c r="C94" s="273"/>
      <c r="D94" s="248" t="s">
        <v>58</v>
      </c>
      <c r="E94" s="249"/>
      <c r="F94" s="248" t="s">
        <v>60</v>
      </c>
      <c r="G94" s="249"/>
      <c r="H94" s="272"/>
      <c r="I94" s="273"/>
      <c r="J94" s="248"/>
      <c r="K94" s="251"/>
      <c r="L94" s="262"/>
      <c r="M94" s="263"/>
    </row>
    <row r="95" spans="1:14" x14ac:dyDescent="0.35">
      <c r="A95" s="244"/>
      <c r="B95" s="24" t="s">
        <v>5</v>
      </c>
      <c r="C95" s="28" t="s">
        <v>6</v>
      </c>
      <c r="D95" s="24" t="s">
        <v>5</v>
      </c>
      <c r="E95" s="24" t="s">
        <v>6</v>
      </c>
      <c r="F95" s="24" t="s">
        <v>5</v>
      </c>
      <c r="G95" s="24" t="s">
        <v>6</v>
      </c>
      <c r="H95" s="24" t="s">
        <v>5</v>
      </c>
      <c r="I95" s="24" t="s">
        <v>6</v>
      </c>
      <c r="J95" s="24" t="s">
        <v>5</v>
      </c>
      <c r="K95" s="32" t="s">
        <v>6</v>
      </c>
      <c r="L95" s="32" t="s">
        <v>5</v>
      </c>
      <c r="M95" s="32" t="s">
        <v>6</v>
      </c>
      <c r="N95" s="233" t="s">
        <v>44</v>
      </c>
    </row>
    <row r="96" spans="1:14" x14ac:dyDescent="0.35">
      <c r="A96" s="225" t="s">
        <v>7</v>
      </c>
      <c r="B96" s="171">
        <v>8315.8502599999993</v>
      </c>
      <c r="C96" s="172">
        <f t="shared" ref="C96:C118" si="10">B96/B$118</f>
        <v>0.26396953194580153</v>
      </c>
      <c r="D96" s="171">
        <v>6492.2513499999995</v>
      </c>
      <c r="E96" s="172">
        <f t="shared" ref="E96:E117" si="11">D96/D$118</f>
        <v>0.44786261245530534</v>
      </c>
      <c r="F96" s="171">
        <v>3096.2652799999996</v>
      </c>
      <c r="G96" s="172">
        <f t="shared" ref="G96:G117" si="12">F96/F$118</f>
        <v>4.9930750354020052E-2</v>
      </c>
      <c r="H96" s="171">
        <v>16887.588050000002</v>
      </c>
      <c r="I96" s="172">
        <f t="shared" ref="I96:I117" si="13">H96/H$118</f>
        <v>0.47403587445831785</v>
      </c>
      <c r="J96" s="171">
        <v>15449.43209</v>
      </c>
      <c r="K96" s="172">
        <f t="shared" ref="K96:K117" si="14">J96/J$118</f>
        <v>0.69421742655192276</v>
      </c>
      <c r="L96" s="171">
        <f t="shared" ref="L96:L117" si="15">B96+D96+F96+H96+J96</f>
        <v>50241.387029999998</v>
      </c>
      <c r="M96" s="172">
        <f t="shared" ref="M96:M117" si="16">L96/L$118</f>
        <v>0.30285979214889625</v>
      </c>
    </row>
    <row r="97" spans="1:13" x14ac:dyDescent="0.35">
      <c r="A97" s="225" t="s">
        <v>436</v>
      </c>
      <c r="B97" s="171">
        <v>1330.3544899999999</v>
      </c>
      <c r="C97" s="172">
        <f t="shared" si="10"/>
        <v>4.2229362129867824E-2</v>
      </c>
      <c r="D97" s="171">
        <v>125.09205</v>
      </c>
      <c r="E97" s="172">
        <f t="shared" si="11"/>
        <v>8.6293720452443184E-3</v>
      </c>
      <c r="F97" s="171">
        <v>27286.776579999998</v>
      </c>
      <c r="G97" s="172">
        <f t="shared" si="12"/>
        <v>0.44002987669774252</v>
      </c>
      <c r="H97" s="171">
        <v>10.71669</v>
      </c>
      <c r="I97" s="172">
        <f t="shared" si="13"/>
        <v>3.0081829923893187E-4</v>
      </c>
      <c r="J97" s="171">
        <v>90.394530000000003</v>
      </c>
      <c r="K97" s="172">
        <f t="shared" si="14"/>
        <v>4.0618617969516947E-3</v>
      </c>
      <c r="L97" s="171">
        <f t="shared" si="15"/>
        <v>28843.334340000001</v>
      </c>
      <c r="M97" s="172">
        <f t="shared" si="16"/>
        <v>0.17387032403937042</v>
      </c>
    </row>
    <row r="98" spans="1:13" x14ac:dyDescent="0.35">
      <c r="A98" s="225" t="s">
        <v>8</v>
      </c>
      <c r="B98" s="171">
        <v>282.57330999999999</v>
      </c>
      <c r="C98" s="172">
        <f t="shared" si="10"/>
        <v>8.9697074921928528E-3</v>
      </c>
      <c r="D98" s="171">
        <v>1514.3722299999999</v>
      </c>
      <c r="E98" s="172">
        <f t="shared" si="11"/>
        <v>0.10446772107145337</v>
      </c>
      <c r="F98" s="171">
        <v>16171.611859999999</v>
      </c>
      <c r="G98" s="172">
        <f t="shared" si="12"/>
        <v>0.26078537902403826</v>
      </c>
      <c r="H98" s="171">
        <v>5409.9206199999999</v>
      </c>
      <c r="I98" s="172">
        <f t="shared" si="13"/>
        <v>0.15185688117562676</v>
      </c>
      <c r="J98" s="171">
        <v>959.25821999999994</v>
      </c>
      <c r="K98" s="172">
        <f t="shared" si="14"/>
        <v>4.310409398920359E-2</v>
      </c>
      <c r="L98" s="171">
        <f t="shared" si="15"/>
        <v>24337.736239999998</v>
      </c>
      <c r="M98" s="172">
        <f t="shared" si="16"/>
        <v>0.14671015620288816</v>
      </c>
    </row>
    <row r="99" spans="1:13" x14ac:dyDescent="0.35">
      <c r="A99" s="225" t="s">
        <v>444</v>
      </c>
      <c r="B99" s="171">
        <v>3742.1327700000002</v>
      </c>
      <c r="C99" s="172">
        <f t="shared" si="10"/>
        <v>0.11878629423228045</v>
      </c>
      <c r="D99" s="171">
        <v>2281.7828599999998</v>
      </c>
      <c r="E99" s="172">
        <f t="shared" si="11"/>
        <v>0.15740691135369217</v>
      </c>
      <c r="F99" s="171">
        <v>3035.55024</v>
      </c>
      <c r="G99" s="172">
        <f t="shared" si="12"/>
        <v>4.8951652237151227E-2</v>
      </c>
      <c r="H99" s="171">
        <v>9945.8820899999992</v>
      </c>
      <c r="I99" s="172">
        <f t="shared" si="13"/>
        <v>0.27918166287769386</v>
      </c>
      <c r="J99" s="171">
        <v>113.57183000000001</v>
      </c>
      <c r="K99" s="172">
        <f t="shared" si="14"/>
        <v>5.1033295652612208E-3</v>
      </c>
      <c r="L99" s="171">
        <f t="shared" si="15"/>
        <v>19118.91979</v>
      </c>
      <c r="M99" s="172">
        <f t="shared" si="16"/>
        <v>0.11525064127416108</v>
      </c>
    </row>
    <row r="100" spans="1:13" x14ac:dyDescent="0.35">
      <c r="A100" s="225" t="s">
        <v>397</v>
      </c>
      <c r="B100" s="171">
        <v>2572.1143900000002</v>
      </c>
      <c r="C100" s="172">
        <f t="shared" si="10"/>
        <v>8.1646471546658286E-2</v>
      </c>
      <c r="D100" s="171">
        <v>737.1866</v>
      </c>
      <c r="E100" s="172">
        <f t="shared" si="11"/>
        <v>5.0854210464763384E-2</v>
      </c>
      <c r="F100" s="171">
        <v>1146.9214099999999</v>
      </c>
      <c r="G100" s="172">
        <f t="shared" si="12"/>
        <v>1.8495394102145755E-2</v>
      </c>
      <c r="H100" s="171">
        <v>1079.9383899999998</v>
      </c>
      <c r="I100" s="172">
        <f t="shared" si="13"/>
        <v>3.0313952326943321E-2</v>
      </c>
      <c r="J100" s="171">
        <v>2288.2782000000002</v>
      </c>
      <c r="K100" s="172">
        <f t="shared" si="14"/>
        <v>0.10282336554410305</v>
      </c>
      <c r="L100" s="171">
        <f t="shared" si="15"/>
        <v>7824.4389900000006</v>
      </c>
      <c r="M100" s="172">
        <f t="shared" si="16"/>
        <v>4.7166451928927169E-2</v>
      </c>
    </row>
    <row r="101" spans="1:13" x14ac:dyDescent="0.35">
      <c r="A101" s="225" t="s">
        <v>451</v>
      </c>
      <c r="B101" s="171">
        <v>2326.46344</v>
      </c>
      <c r="C101" s="172">
        <f t="shared" si="10"/>
        <v>7.3848788295259579E-2</v>
      </c>
      <c r="D101" s="171">
        <v>1289.8969099999999</v>
      </c>
      <c r="E101" s="172">
        <f t="shared" si="11"/>
        <v>8.8982475995884824E-2</v>
      </c>
      <c r="F101" s="171">
        <v>2305.07521</v>
      </c>
      <c r="G101" s="172">
        <f t="shared" si="12"/>
        <v>3.7171923091082928E-2</v>
      </c>
      <c r="H101" s="171">
        <v>573.65373999999997</v>
      </c>
      <c r="I101" s="172">
        <f t="shared" si="13"/>
        <v>1.6102503890553184E-2</v>
      </c>
      <c r="J101" s="171">
        <v>1250.37402</v>
      </c>
      <c r="K101" s="172">
        <f t="shared" si="14"/>
        <v>5.6185329618273515E-2</v>
      </c>
      <c r="L101" s="171">
        <f t="shared" si="15"/>
        <v>7745.4633199999998</v>
      </c>
      <c r="M101" s="172">
        <f t="shared" si="16"/>
        <v>4.6690379184623002E-2</v>
      </c>
    </row>
    <row r="102" spans="1:13" x14ac:dyDescent="0.35">
      <c r="A102" s="225" t="s">
        <v>448</v>
      </c>
      <c r="B102" s="171">
        <v>6046.35941</v>
      </c>
      <c r="C102" s="172">
        <f t="shared" si="10"/>
        <v>0.19192922112979374</v>
      </c>
      <c r="D102" s="171">
        <v>82.150800000000004</v>
      </c>
      <c r="E102" s="172">
        <f t="shared" si="11"/>
        <v>5.6671052797876197E-3</v>
      </c>
      <c r="F102" s="171">
        <v>514.6105</v>
      </c>
      <c r="G102" s="172">
        <f t="shared" si="12"/>
        <v>8.2986714901435842E-3</v>
      </c>
      <c r="H102" s="171">
        <v>19.879000000000001</v>
      </c>
      <c r="I102" s="172">
        <f t="shared" si="13"/>
        <v>5.5800503425691391E-4</v>
      </c>
      <c r="J102" s="171">
        <v>29.957660000000001</v>
      </c>
      <c r="K102" s="172">
        <f t="shared" si="14"/>
        <v>1.3461420141248359E-3</v>
      </c>
      <c r="L102" s="171">
        <f t="shared" si="15"/>
        <v>6692.9573700000001</v>
      </c>
      <c r="M102" s="172">
        <f t="shared" si="16"/>
        <v>4.0345774624598839E-2</v>
      </c>
    </row>
    <row r="103" spans="1:13" x14ac:dyDescent="0.35">
      <c r="A103" s="225" t="s">
        <v>9</v>
      </c>
      <c r="B103" s="171">
        <v>2167.3103300000002</v>
      </c>
      <c r="C103" s="172">
        <f t="shared" si="10"/>
        <v>6.8796800748478215E-2</v>
      </c>
      <c r="D103" s="171">
        <v>389.47</v>
      </c>
      <c r="E103" s="172">
        <f t="shared" si="11"/>
        <v>2.6867267188133096E-2</v>
      </c>
      <c r="F103" s="171">
        <v>857.16</v>
      </c>
      <c r="G103" s="172">
        <f t="shared" si="12"/>
        <v>1.3822666374843641E-2</v>
      </c>
      <c r="H103" s="171">
        <v>779.93805000000009</v>
      </c>
      <c r="I103" s="172">
        <f t="shared" si="13"/>
        <v>2.189292008192166E-2</v>
      </c>
      <c r="J103" s="171">
        <v>926.17</v>
      </c>
      <c r="K103" s="172">
        <f t="shared" si="14"/>
        <v>4.1617280829744356E-2</v>
      </c>
      <c r="L103" s="171">
        <f t="shared" si="15"/>
        <v>5120.0483800000002</v>
      </c>
      <c r="M103" s="172">
        <f t="shared" si="16"/>
        <v>3.0864131741290685E-2</v>
      </c>
    </row>
    <row r="104" spans="1:13" x14ac:dyDescent="0.35">
      <c r="A104" s="225" t="s">
        <v>441</v>
      </c>
      <c r="B104" s="171">
        <v>265.83156000000002</v>
      </c>
      <c r="C104" s="172">
        <f t="shared" si="10"/>
        <v>8.4382751343122751E-3</v>
      </c>
      <c r="D104" s="171">
        <v>77.155210000000011</v>
      </c>
      <c r="E104" s="172">
        <f t="shared" si="11"/>
        <v>5.322488617933393E-3</v>
      </c>
      <c r="F104" s="171">
        <v>2478.8831500000001</v>
      </c>
      <c r="G104" s="172">
        <f t="shared" si="12"/>
        <v>3.9974771063362134E-2</v>
      </c>
      <c r="H104" s="171">
        <v>3.5891599999999997</v>
      </c>
      <c r="I104" s="172">
        <f t="shared" si="13"/>
        <v>1.0074799279408143E-4</v>
      </c>
      <c r="J104" s="171">
        <v>31.193349999999999</v>
      </c>
      <c r="K104" s="172">
        <f t="shared" si="14"/>
        <v>1.4016675199698824E-3</v>
      </c>
      <c r="L104" s="171">
        <f t="shared" si="15"/>
        <v>2856.6524300000001</v>
      </c>
      <c r="M104" s="172">
        <f t="shared" si="16"/>
        <v>1.7220168716178843E-2</v>
      </c>
    </row>
    <row r="105" spans="1:13" x14ac:dyDescent="0.35">
      <c r="A105" s="225" t="s">
        <v>449</v>
      </c>
      <c r="B105" s="171">
        <v>1355.36355</v>
      </c>
      <c r="C105" s="172">
        <f t="shared" si="10"/>
        <v>4.3023223209156247E-2</v>
      </c>
      <c r="D105" s="171">
        <v>115.04353</v>
      </c>
      <c r="E105" s="172">
        <f t="shared" si="11"/>
        <v>7.9361831688602603E-3</v>
      </c>
      <c r="F105" s="171">
        <v>724.14748999999995</v>
      </c>
      <c r="G105" s="172">
        <f t="shared" si="12"/>
        <v>1.1677690466716158E-2</v>
      </c>
      <c r="H105" s="171">
        <v>19.481000000000002</v>
      </c>
      <c r="I105" s="172">
        <f t="shared" si="13"/>
        <v>5.4683314413999393E-4</v>
      </c>
      <c r="J105" s="171">
        <v>84.628410000000002</v>
      </c>
      <c r="K105" s="172">
        <f t="shared" si="14"/>
        <v>3.8027622414294844E-3</v>
      </c>
      <c r="L105" s="171">
        <f t="shared" si="15"/>
        <v>2298.6639799999998</v>
      </c>
      <c r="M105" s="172">
        <f t="shared" si="16"/>
        <v>1.3856562017033043E-2</v>
      </c>
    </row>
    <row r="106" spans="1:13" x14ac:dyDescent="0.35">
      <c r="A106" s="225" t="s">
        <v>450</v>
      </c>
      <c r="B106" s="171">
        <v>179.64488</v>
      </c>
      <c r="C106" s="172">
        <f t="shared" si="10"/>
        <v>5.7024565627591863E-3</v>
      </c>
      <c r="D106" s="171">
        <v>331.91386</v>
      </c>
      <c r="E106" s="172">
        <f t="shared" si="11"/>
        <v>2.2896804272638717E-2</v>
      </c>
      <c r="F106" s="171">
        <v>1020.0698000000001</v>
      </c>
      <c r="G106" s="172">
        <f t="shared" si="12"/>
        <v>1.6449769616470065E-2</v>
      </c>
      <c r="H106" s="171">
        <v>630.82296999999994</v>
      </c>
      <c r="I106" s="172">
        <f t="shared" si="13"/>
        <v>1.7707248502686158E-2</v>
      </c>
      <c r="J106" s="171">
        <v>76.257770000000008</v>
      </c>
      <c r="K106" s="172">
        <f t="shared" si="14"/>
        <v>3.4266290524850238E-3</v>
      </c>
      <c r="L106" s="171">
        <f t="shared" si="15"/>
        <v>2238.70928</v>
      </c>
      <c r="M106" s="172">
        <f t="shared" si="16"/>
        <v>1.3495149463484173E-2</v>
      </c>
    </row>
    <row r="107" spans="1:13" x14ac:dyDescent="0.35">
      <c r="A107" s="225" t="s">
        <v>435</v>
      </c>
      <c r="B107" s="171">
        <v>381.30196000000001</v>
      </c>
      <c r="C107" s="172">
        <f t="shared" si="10"/>
        <v>1.2103645059046162E-2</v>
      </c>
      <c r="D107" s="171">
        <v>112.26899</v>
      </c>
      <c r="E107" s="172">
        <f t="shared" si="11"/>
        <v>7.7447838120313309E-3</v>
      </c>
      <c r="F107" s="171">
        <v>1186.1874700000001</v>
      </c>
      <c r="G107" s="172">
        <f t="shared" si="12"/>
        <v>1.9128603359734299E-2</v>
      </c>
      <c r="H107" s="171">
        <v>0</v>
      </c>
      <c r="I107" s="172">
        <f t="shared" si="13"/>
        <v>0</v>
      </c>
      <c r="J107" s="171">
        <v>33.907429999999998</v>
      </c>
      <c r="K107" s="172">
        <f t="shared" si="14"/>
        <v>1.5236242121045797E-3</v>
      </c>
      <c r="L107" s="171">
        <f t="shared" si="15"/>
        <v>1713.6658500000001</v>
      </c>
      <c r="M107" s="172">
        <f t="shared" si="16"/>
        <v>1.0330138434151061E-2</v>
      </c>
    </row>
    <row r="108" spans="1:13" x14ac:dyDescent="0.35">
      <c r="A108" s="225" t="s">
        <v>440</v>
      </c>
      <c r="B108" s="171">
        <v>626.78215</v>
      </c>
      <c r="C108" s="172">
        <f t="shared" si="10"/>
        <v>1.9895907886090674E-2</v>
      </c>
      <c r="D108" s="171">
        <v>366.16909999999996</v>
      </c>
      <c r="E108" s="172">
        <f t="shared" si="11"/>
        <v>2.5259873791917797E-2</v>
      </c>
      <c r="F108" s="171">
        <v>331.43435999999997</v>
      </c>
      <c r="G108" s="172">
        <f t="shared" si="12"/>
        <v>5.3447507856640795E-3</v>
      </c>
      <c r="H108" s="171">
        <v>97.796770000000009</v>
      </c>
      <c r="I108" s="172">
        <f t="shared" si="13"/>
        <v>2.7451627342454615E-3</v>
      </c>
      <c r="J108" s="171">
        <v>88.571359999999999</v>
      </c>
      <c r="K108" s="172">
        <f t="shared" si="14"/>
        <v>3.9799379839472087E-3</v>
      </c>
      <c r="L108" s="171">
        <f t="shared" si="15"/>
        <v>1510.7537399999997</v>
      </c>
      <c r="M108" s="172">
        <f t="shared" si="16"/>
        <v>9.1069652080138352E-3</v>
      </c>
    </row>
    <row r="109" spans="1:13" ht="29" x14ac:dyDescent="0.35">
      <c r="A109" s="225" t="s">
        <v>447</v>
      </c>
      <c r="B109" s="171">
        <v>485.63598999999999</v>
      </c>
      <c r="C109" s="172">
        <f t="shared" si="10"/>
        <v>1.541551386428355E-2</v>
      </c>
      <c r="D109" s="171">
        <v>92.772130000000004</v>
      </c>
      <c r="E109" s="172">
        <f t="shared" si="11"/>
        <v>6.3998089822636349E-3</v>
      </c>
      <c r="F109" s="171">
        <v>603.43498</v>
      </c>
      <c r="G109" s="172">
        <f t="shared" si="12"/>
        <v>9.7310658540417719E-3</v>
      </c>
      <c r="H109" s="171">
        <v>81.911190000000005</v>
      </c>
      <c r="I109" s="172">
        <f t="shared" si="13"/>
        <v>2.2992533015732475E-3</v>
      </c>
      <c r="J109" s="171">
        <v>43.069129999999994</v>
      </c>
      <c r="K109" s="172">
        <f t="shared" si="14"/>
        <v>1.9353035385542257E-3</v>
      </c>
      <c r="L109" s="171">
        <f t="shared" si="15"/>
        <v>1306.8234200000002</v>
      </c>
      <c r="M109" s="172">
        <f t="shared" si="16"/>
        <v>7.8776541165191203E-3</v>
      </c>
    </row>
    <row r="110" spans="1:13" x14ac:dyDescent="0.35">
      <c r="A110" s="225" t="s">
        <v>438</v>
      </c>
      <c r="B110" s="171">
        <v>482.17932999999999</v>
      </c>
      <c r="C110" s="172">
        <f t="shared" si="10"/>
        <v>1.5305789314926913E-2</v>
      </c>
      <c r="D110" s="171">
        <v>0</v>
      </c>
      <c r="E110" s="172">
        <f t="shared" si="11"/>
        <v>0</v>
      </c>
      <c r="F110" s="171">
        <v>335.93180000000001</v>
      </c>
      <c r="G110" s="172">
        <f t="shared" si="12"/>
        <v>5.4172770499098175E-3</v>
      </c>
      <c r="H110" s="171">
        <v>7.1707799999999997</v>
      </c>
      <c r="I110" s="172">
        <f t="shared" si="13"/>
        <v>2.0128433721760614E-4</v>
      </c>
      <c r="J110" s="171">
        <v>393.23903999999999</v>
      </c>
      <c r="K110" s="172">
        <f t="shared" si="14"/>
        <v>1.7670124880852407E-2</v>
      </c>
      <c r="L110" s="171">
        <f t="shared" si="15"/>
        <v>1218.5209500000001</v>
      </c>
      <c r="M110" s="172">
        <f t="shared" si="16"/>
        <v>7.3453585472414385E-3</v>
      </c>
    </row>
    <row r="111" spans="1:13" x14ac:dyDescent="0.35">
      <c r="A111" s="225" t="s">
        <v>445</v>
      </c>
      <c r="B111" s="171">
        <v>674.14288999999997</v>
      </c>
      <c r="C111" s="172">
        <f t="shared" si="10"/>
        <v>2.1399276992018608E-2</v>
      </c>
      <c r="D111" s="171">
        <v>10.507400000000001</v>
      </c>
      <c r="E111" s="172">
        <f t="shared" si="11"/>
        <v>7.2484433525711784E-4</v>
      </c>
      <c r="F111" s="171">
        <v>473.12571000000003</v>
      </c>
      <c r="G111" s="172">
        <f t="shared" si="12"/>
        <v>7.6296827228184054E-3</v>
      </c>
      <c r="H111" s="171">
        <v>9.1609099999999994</v>
      </c>
      <c r="I111" s="172">
        <f t="shared" si="13"/>
        <v>2.5714743691204311E-4</v>
      </c>
      <c r="J111" s="171">
        <v>38.834089999999996</v>
      </c>
      <c r="K111" s="172">
        <f t="shared" si="14"/>
        <v>1.7450027849072705E-3</v>
      </c>
      <c r="L111" s="171">
        <f t="shared" si="15"/>
        <v>1205.771</v>
      </c>
      <c r="M111" s="172">
        <f t="shared" si="16"/>
        <v>7.2685006530793378E-3</v>
      </c>
    </row>
    <row r="112" spans="1:13" ht="24" customHeight="1" x14ac:dyDescent="0.35">
      <c r="A112" s="225" t="s">
        <v>442</v>
      </c>
      <c r="B112" s="171">
        <v>249.05296999999999</v>
      </c>
      <c r="C112" s="172">
        <f t="shared" si="10"/>
        <v>7.9056733665394015E-3</v>
      </c>
      <c r="D112" s="171">
        <v>151.62831</v>
      </c>
      <c r="E112" s="172">
        <f t="shared" si="11"/>
        <v>1.0459954086463844E-2</v>
      </c>
      <c r="F112" s="171">
        <v>371.87653999999998</v>
      </c>
      <c r="G112" s="172">
        <f t="shared" si="12"/>
        <v>5.996926297367115E-3</v>
      </c>
      <c r="H112" s="171">
        <v>67.677210000000002</v>
      </c>
      <c r="I112" s="172">
        <f t="shared" si="13"/>
        <v>1.8997044058786839E-3</v>
      </c>
      <c r="J112" s="171">
        <v>58.017879999999998</v>
      </c>
      <c r="K112" s="172">
        <f t="shared" si="14"/>
        <v>2.6070229062768267E-3</v>
      </c>
      <c r="L112" s="171">
        <f t="shared" si="15"/>
        <v>898.25291000000004</v>
      </c>
      <c r="M112" s="172">
        <f t="shared" si="16"/>
        <v>5.4147527706052117E-3</v>
      </c>
    </row>
    <row r="113" spans="1:13" x14ac:dyDescent="0.35">
      <c r="A113" s="225" t="s">
        <v>437</v>
      </c>
      <c r="B113" s="171">
        <v>0</v>
      </c>
      <c r="C113" s="172">
        <f t="shared" si="10"/>
        <v>0</v>
      </c>
      <c r="D113" s="171">
        <v>291.56405000000001</v>
      </c>
      <c r="E113" s="172">
        <f t="shared" si="11"/>
        <v>2.0113305861309466E-2</v>
      </c>
      <c r="F113" s="171">
        <v>0</v>
      </c>
      <c r="G113" s="172">
        <f t="shared" si="12"/>
        <v>0</v>
      </c>
      <c r="H113" s="171">
        <v>0</v>
      </c>
      <c r="I113" s="172">
        <f t="shared" si="13"/>
        <v>0</v>
      </c>
      <c r="J113" s="171">
        <v>57.864620000000002</v>
      </c>
      <c r="K113" s="172">
        <f t="shared" si="14"/>
        <v>2.6001361959968926E-3</v>
      </c>
      <c r="L113" s="171">
        <f t="shared" si="15"/>
        <v>349.42867000000001</v>
      </c>
      <c r="M113" s="172">
        <f t="shared" si="16"/>
        <v>2.1063887886668734E-3</v>
      </c>
    </row>
    <row r="114" spans="1:13" x14ac:dyDescent="0.35">
      <c r="A114" s="225" t="s">
        <v>452</v>
      </c>
      <c r="B114" s="171">
        <v>19.974869999999999</v>
      </c>
      <c r="C114" s="172">
        <f t="shared" si="10"/>
        <v>6.3406109053462353E-4</v>
      </c>
      <c r="D114" s="171">
        <v>19.27506</v>
      </c>
      <c r="E114" s="172">
        <f t="shared" si="11"/>
        <v>1.3296741394389726E-3</v>
      </c>
      <c r="F114" s="171">
        <v>0</v>
      </c>
      <c r="G114" s="172">
        <f t="shared" si="12"/>
        <v>0</v>
      </c>
      <c r="H114" s="171">
        <v>0</v>
      </c>
      <c r="I114" s="172">
        <f t="shared" si="13"/>
        <v>0</v>
      </c>
      <c r="J114" s="171">
        <v>195.07330999999999</v>
      </c>
      <c r="K114" s="172">
        <f t="shared" si="14"/>
        <v>8.765583774747376E-3</v>
      </c>
      <c r="L114" s="171">
        <f t="shared" si="15"/>
        <v>234.32324</v>
      </c>
      <c r="M114" s="172">
        <f t="shared" si="16"/>
        <v>1.4125224631971298E-3</v>
      </c>
    </row>
    <row r="115" spans="1:13" x14ac:dyDescent="0.35">
      <c r="A115" s="225" t="s">
        <v>439</v>
      </c>
      <c r="B115" s="171">
        <v>0</v>
      </c>
      <c r="C115" s="172">
        <f t="shared" si="10"/>
        <v>0</v>
      </c>
      <c r="D115" s="171">
        <v>15.577530000000001</v>
      </c>
      <c r="E115" s="172">
        <f t="shared" si="11"/>
        <v>1.0746030776212776E-3</v>
      </c>
      <c r="F115" s="171">
        <v>72.128280000000004</v>
      </c>
      <c r="G115" s="172">
        <f t="shared" si="12"/>
        <v>1.1631494127482701E-3</v>
      </c>
      <c r="H115" s="171">
        <v>0</v>
      </c>
      <c r="I115" s="172">
        <f t="shared" si="13"/>
        <v>0</v>
      </c>
      <c r="J115" s="171">
        <v>18.126000000000001</v>
      </c>
      <c r="K115" s="172">
        <f t="shared" si="14"/>
        <v>8.1448851973174065E-4</v>
      </c>
      <c r="L115" s="171">
        <f t="shared" si="15"/>
        <v>105.83181</v>
      </c>
      <c r="M115" s="172">
        <f t="shared" si="16"/>
        <v>6.3796407452291397E-4</v>
      </c>
    </row>
    <row r="116" spans="1:13" x14ac:dyDescent="0.35">
      <c r="A116" s="225" t="s">
        <v>443</v>
      </c>
      <c r="B116" s="171">
        <v>0</v>
      </c>
      <c r="C116" s="172">
        <f t="shared" si="10"/>
        <v>0</v>
      </c>
      <c r="D116" s="171">
        <v>0</v>
      </c>
      <c r="E116" s="172">
        <f t="shared" si="11"/>
        <v>0</v>
      </c>
      <c r="F116" s="171">
        <v>0</v>
      </c>
      <c r="G116" s="172">
        <f t="shared" si="12"/>
        <v>0</v>
      </c>
      <c r="H116" s="171">
        <v>0</v>
      </c>
      <c r="I116" s="172">
        <f t="shared" si="13"/>
        <v>0</v>
      </c>
      <c r="J116" s="171">
        <v>18.107050000000001</v>
      </c>
      <c r="K116" s="172">
        <f t="shared" si="14"/>
        <v>8.1363700492158308E-4</v>
      </c>
      <c r="L116" s="171">
        <f t="shared" si="15"/>
        <v>18.107050000000001</v>
      </c>
      <c r="M116" s="172">
        <f t="shared" si="16"/>
        <v>1.0915099529706739E-4</v>
      </c>
    </row>
    <row r="117" spans="1:13" x14ac:dyDescent="0.35">
      <c r="A117" s="225" t="s">
        <v>446</v>
      </c>
      <c r="B117" s="171">
        <v>0</v>
      </c>
      <c r="C117" s="172">
        <f t="shared" si="10"/>
        <v>0</v>
      </c>
      <c r="D117" s="171">
        <v>0</v>
      </c>
      <c r="E117" s="172">
        <f t="shared" si="11"/>
        <v>0</v>
      </c>
      <c r="F117" s="171">
        <v>0</v>
      </c>
      <c r="G117" s="172">
        <f t="shared" si="12"/>
        <v>0</v>
      </c>
      <c r="H117" s="171">
        <v>0</v>
      </c>
      <c r="I117" s="172">
        <f t="shared" si="13"/>
        <v>0</v>
      </c>
      <c r="J117" s="171">
        <v>10.13133</v>
      </c>
      <c r="K117" s="172">
        <f t="shared" si="14"/>
        <v>4.5524947449044332E-4</v>
      </c>
      <c r="L117" s="171">
        <f t="shared" si="15"/>
        <v>10.13133</v>
      </c>
      <c r="M117" s="172">
        <f t="shared" si="16"/>
        <v>6.1072607254248352E-5</v>
      </c>
    </row>
    <row r="118" spans="1:13" x14ac:dyDescent="0.35">
      <c r="A118" s="83" t="s">
        <v>4</v>
      </c>
      <c r="B118" s="170">
        <f>SUM(B96:B117)</f>
        <v>31503.068549999996</v>
      </c>
      <c r="C118" s="170">
        <f t="shared" si="10"/>
        <v>1</v>
      </c>
      <c r="D118" s="170">
        <f>SUM(D96:D117)</f>
        <v>14496.07797</v>
      </c>
      <c r="E118" s="170">
        <f t="shared" ref="E118" si="17">D118/D$118</f>
        <v>1</v>
      </c>
      <c r="F118" s="170">
        <f>SUM(F96:F117)</f>
        <v>62011.190659999993</v>
      </c>
      <c r="G118" s="170">
        <f t="shared" ref="G118" si="18">F118/F$118</f>
        <v>1</v>
      </c>
      <c r="H118" s="170">
        <f>SUM(H96:H117)</f>
        <v>35625.12662000001</v>
      </c>
      <c r="I118" s="170">
        <f t="shared" ref="I118" si="19">H118/H$118</f>
        <v>1</v>
      </c>
      <c r="J118" s="170">
        <f>SUM(J96:J117)</f>
        <v>22254.457320000001</v>
      </c>
      <c r="K118" s="170">
        <f t="shared" ref="K118" si="20">J118/J$118</f>
        <v>1</v>
      </c>
      <c r="L118" s="170">
        <f t="shared" ref="L118" si="21">B118+D118+F118+H118+J118</f>
        <v>165889.92112000001</v>
      </c>
      <c r="M118" s="170">
        <f t="shared" ref="M118" si="22">L118/L$118</f>
        <v>1</v>
      </c>
    </row>
    <row r="119" spans="1:13" x14ac:dyDescent="0.35">
      <c r="A119" s="331" t="s">
        <v>413</v>
      </c>
      <c r="B119" s="335">
        <f>AVERAGE(B96:B117)</f>
        <v>1431.9576613636361</v>
      </c>
      <c r="C119" s="333"/>
      <c r="D119" s="335">
        <f>AVERAGE(D96:D117)</f>
        <v>658.91263500000002</v>
      </c>
      <c r="E119" s="333"/>
      <c r="F119" s="335">
        <f>AVERAGE(F96:F117)</f>
        <v>2818.6904845454542</v>
      </c>
      <c r="G119" s="333"/>
      <c r="H119" s="335">
        <f>AVERAGE(H96:H117)</f>
        <v>1619.3239372727278</v>
      </c>
      <c r="I119" s="333"/>
      <c r="J119" s="335">
        <f>AVERAGE(J96:J117)</f>
        <v>1011.5662418181819</v>
      </c>
      <c r="K119" s="333"/>
      <c r="L119" s="173">
        <f>L118/$L118</f>
        <v>1</v>
      </c>
    </row>
    <row r="121" spans="1:13" ht="17" x14ac:dyDescent="0.4">
      <c r="A121" s="239" t="s">
        <v>64</v>
      </c>
      <c r="B121" s="239"/>
      <c r="C121" s="239"/>
      <c r="D121" s="239"/>
      <c r="E121" s="239"/>
      <c r="F121" s="239"/>
      <c r="G121" s="239"/>
      <c r="H121" s="239"/>
      <c r="I121" s="239"/>
    </row>
    <row r="122" spans="1:13" ht="15" thickBot="1" x14ac:dyDescent="0.4">
      <c r="A122" s="326" t="s">
        <v>550</v>
      </c>
      <c r="C122" s="234"/>
      <c r="D122" s="234"/>
      <c r="E122" s="234"/>
      <c r="F122" s="234"/>
      <c r="G122" s="234"/>
      <c r="H122" s="327" t="s">
        <v>46</v>
      </c>
      <c r="I122" s="234"/>
    </row>
    <row r="123" spans="1:13" ht="15" customHeight="1" x14ac:dyDescent="0.35">
      <c r="A123" s="240" t="s">
        <v>65</v>
      </c>
      <c r="B123" s="246" t="s">
        <v>39</v>
      </c>
      <c r="C123" s="247"/>
      <c r="D123" s="246" t="s">
        <v>41</v>
      </c>
      <c r="E123" s="247"/>
      <c r="F123" s="246" t="s">
        <v>43</v>
      </c>
      <c r="G123" s="250"/>
      <c r="H123" s="260" t="s">
        <v>4</v>
      </c>
      <c r="I123" s="261"/>
    </row>
    <row r="124" spans="1:13" ht="15" thickBot="1" x14ac:dyDescent="0.4">
      <c r="A124" s="244"/>
      <c r="B124" s="248" t="s">
        <v>40</v>
      </c>
      <c r="C124" s="249"/>
      <c r="D124" s="248" t="s">
        <v>42</v>
      </c>
      <c r="E124" s="249"/>
      <c r="F124" s="248"/>
      <c r="G124" s="251"/>
      <c r="H124" s="262"/>
      <c r="I124" s="263"/>
    </row>
    <row r="125" spans="1:13" ht="15" thickBot="1" x14ac:dyDescent="0.4">
      <c r="A125" s="241"/>
      <c r="B125" s="25" t="s">
        <v>5</v>
      </c>
      <c r="C125" s="18" t="s">
        <v>6</v>
      </c>
      <c r="D125" s="25" t="s">
        <v>5</v>
      </c>
      <c r="E125" s="25" t="s">
        <v>6</v>
      </c>
      <c r="F125" s="25" t="s">
        <v>5</v>
      </c>
      <c r="G125" s="27" t="s">
        <v>6</v>
      </c>
      <c r="H125" s="27" t="s">
        <v>5</v>
      </c>
      <c r="I125" s="27" t="s">
        <v>6</v>
      </c>
    </row>
    <row r="126" spans="1:13" x14ac:dyDescent="0.35">
      <c r="A126" s="148" t="s">
        <v>76</v>
      </c>
      <c r="B126" s="178">
        <v>848.47500000000002</v>
      </c>
      <c r="C126" s="70">
        <f t="shared" ref="C126:C140" si="23">B126/B$141</f>
        <v>1.7318343751480281E-2</v>
      </c>
      <c r="D126" s="178">
        <v>1387.2731199999998</v>
      </c>
      <c r="E126" s="70">
        <f t="shared" ref="E126:E140" si="24">D126/D$141</f>
        <v>4.6653588284436248E-2</v>
      </c>
      <c r="F126" s="178">
        <v>40783.058590000001</v>
      </c>
      <c r="G126" s="70">
        <f t="shared" ref="G126:G140" si="25">F126/F$141</f>
        <v>0.52583948258077828</v>
      </c>
      <c r="H126" s="178">
        <f>B126+D126+F126</f>
        <v>43018.806709999997</v>
      </c>
      <c r="I126" s="70">
        <f t="shared" ref="I126:I140" si="26">H126/H$141</f>
        <v>0.25932139670152377</v>
      </c>
      <c r="J126" s="179"/>
    </row>
    <row r="127" spans="1:13" x14ac:dyDescent="0.35">
      <c r="A127" s="148" t="s">
        <v>481</v>
      </c>
      <c r="B127" s="178">
        <v>7951.2033000000001</v>
      </c>
      <c r="C127" s="70">
        <f t="shared" si="23"/>
        <v>0.16229314003041267</v>
      </c>
      <c r="D127" s="178">
        <v>2744.28998</v>
      </c>
      <c r="E127" s="70">
        <f t="shared" si="24"/>
        <v>9.228966741604841E-2</v>
      </c>
      <c r="F127" s="178">
        <v>4167.0238199999994</v>
      </c>
      <c r="G127" s="70">
        <f t="shared" si="25"/>
        <v>5.3727840068078077E-2</v>
      </c>
      <c r="H127" s="178">
        <f>B127+D127+F127</f>
        <v>14862.517100000001</v>
      </c>
      <c r="I127" s="70">
        <f t="shared" si="26"/>
        <v>8.9592645348211278E-2</v>
      </c>
      <c r="J127" s="179"/>
    </row>
    <row r="128" spans="1:13" x14ac:dyDescent="0.35">
      <c r="A128" s="148" t="s">
        <v>33</v>
      </c>
      <c r="B128" s="178">
        <v>916.13112999999998</v>
      </c>
      <c r="C128" s="70">
        <f t="shared" si="23"/>
        <v>1.8699282631511913E-2</v>
      </c>
      <c r="D128" s="178">
        <v>362.60950000000003</v>
      </c>
      <c r="E128" s="70">
        <f t="shared" si="24"/>
        <v>1.2194451169806627E-2</v>
      </c>
      <c r="F128" s="178">
        <v>10216.277880000001</v>
      </c>
      <c r="G128" s="70">
        <f t="shared" si="25"/>
        <v>0.13172435957605921</v>
      </c>
      <c r="H128" s="178">
        <f>B128+D128+F128</f>
        <v>11495.018510000002</v>
      </c>
      <c r="I128" s="70">
        <f t="shared" si="26"/>
        <v>6.9293048392021966E-2</v>
      </c>
      <c r="J128" s="179"/>
    </row>
    <row r="129" spans="1:10" x14ac:dyDescent="0.35">
      <c r="A129" s="148" t="s">
        <v>400</v>
      </c>
      <c r="B129" s="178">
        <v>59.895000000000003</v>
      </c>
      <c r="C129" s="70">
        <f t="shared" si="23"/>
        <v>1.2225253531275659E-3</v>
      </c>
      <c r="D129" s="178">
        <v>7415.4835200000007</v>
      </c>
      <c r="E129" s="70">
        <f t="shared" si="24"/>
        <v>0.24938053659693354</v>
      </c>
      <c r="F129" s="178">
        <v>2204.61528</v>
      </c>
      <c r="G129" s="70">
        <f t="shared" si="25"/>
        <v>2.8425375589881122E-2</v>
      </c>
      <c r="H129" s="178">
        <f t="shared" ref="H129:H139" si="27">B129+D129+F129</f>
        <v>9679.9938000000002</v>
      </c>
      <c r="I129" s="70">
        <f t="shared" si="26"/>
        <v>5.8351909414878583E-2</v>
      </c>
      <c r="J129" s="179"/>
    </row>
    <row r="130" spans="1:10" x14ac:dyDescent="0.35">
      <c r="A130" s="148" t="s">
        <v>490</v>
      </c>
      <c r="B130" s="178">
        <v>7125.4902000000002</v>
      </c>
      <c r="C130" s="70">
        <f t="shared" si="23"/>
        <v>0.14543939265317657</v>
      </c>
      <c r="D130" s="178">
        <v>0</v>
      </c>
      <c r="E130" s="70">
        <f t="shared" si="24"/>
        <v>0</v>
      </c>
      <c r="F130" s="178">
        <v>0</v>
      </c>
      <c r="G130" s="70">
        <f t="shared" si="25"/>
        <v>0</v>
      </c>
      <c r="H130" s="178">
        <f t="shared" si="27"/>
        <v>7125.4902000000002</v>
      </c>
      <c r="I130" s="70">
        <f t="shared" si="26"/>
        <v>4.295312241697976E-2</v>
      </c>
      <c r="J130" s="179"/>
    </row>
    <row r="131" spans="1:10" x14ac:dyDescent="0.35">
      <c r="A131" s="148" t="s">
        <v>68</v>
      </c>
      <c r="B131" s="178">
        <v>4594.5818399999998</v>
      </c>
      <c r="C131" s="70">
        <f t="shared" si="23"/>
        <v>9.3780662599874803E-2</v>
      </c>
      <c r="D131" s="178">
        <v>172.63586000000001</v>
      </c>
      <c r="E131" s="70">
        <f t="shared" si="24"/>
        <v>5.8056933558761513E-3</v>
      </c>
      <c r="F131" s="178">
        <v>236.90673999999999</v>
      </c>
      <c r="G131" s="70">
        <f t="shared" si="25"/>
        <v>3.0545751566569534E-3</v>
      </c>
      <c r="H131" s="178">
        <f t="shared" si="27"/>
        <v>5004.1244400000005</v>
      </c>
      <c r="I131" s="70">
        <f t="shared" si="26"/>
        <v>3.016533089346194E-2</v>
      </c>
      <c r="J131" s="179"/>
    </row>
    <row r="132" spans="1:10" x14ac:dyDescent="0.35">
      <c r="A132" s="148" t="s">
        <v>398</v>
      </c>
      <c r="B132" s="178">
        <v>2493.24892</v>
      </c>
      <c r="C132" s="70">
        <f t="shared" si="23"/>
        <v>5.0890057873911383E-2</v>
      </c>
      <c r="D132" s="178">
        <v>146.13291000000001</v>
      </c>
      <c r="E132" s="70">
        <f t="shared" si="24"/>
        <v>4.9144069179013422E-3</v>
      </c>
      <c r="F132" s="178">
        <v>292.12898999999999</v>
      </c>
      <c r="G132" s="70">
        <f t="shared" si="25"/>
        <v>3.7665874571288583E-3</v>
      </c>
      <c r="H132" s="178">
        <f t="shared" si="27"/>
        <v>2931.51082</v>
      </c>
      <c r="I132" s="70">
        <f t="shared" si="26"/>
        <v>1.7671421836796673E-2</v>
      </c>
      <c r="J132" s="179"/>
    </row>
    <row r="133" spans="1:10" x14ac:dyDescent="0.35">
      <c r="A133" s="148" t="s">
        <v>495</v>
      </c>
      <c r="B133" s="178">
        <v>2531.9411600000003</v>
      </c>
      <c r="C133" s="70">
        <f t="shared" si="23"/>
        <v>5.167981068081174E-2</v>
      </c>
      <c r="D133" s="178">
        <v>0</v>
      </c>
      <c r="E133" s="70">
        <f t="shared" si="24"/>
        <v>0</v>
      </c>
      <c r="F133" s="178">
        <v>493.98410999999999</v>
      </c>
      <c r="G133" s="70">
        <f t="shared" si="25"/>
        <v>6.3692218726630395E-3</v>
      </c>
      <c r="H133" s="178">
        <f t="shared" si="27"/>
        <v>3025.9252700000002</v>
      </c>
      <c r="I133" s="70">
        <f t="shared" si="26"/>
        <v>1.8240560985817163E-2</v>
      </c>
      <c r="J133" s="179"/>
    </row>
    <row r="134" spans="1:10" x14ac:dyDescent="0.35">
      <c r="A134" s="148" t="s">
        <v>498</v>
      </c>
      <c r="B134" s="178">
        <v>2260.8918799999997</v>
      </c>
      <c r="C134" s="70">
        <f t="shared" si="23"/>
        <v>4.6147385323987745E-2</v>
      </c>
      <c r="D134" s="178">
        <v>94.149230000000003</v>
      </c>
      <c r="E134" s="70">
        <f t="shared" si="24"/>
        <v>3.1662110008422095E-3</v>
      </c>
      <c r="F134" s="178">
        <v>2663.05053</v>
      </c>
      <c r="G134" s="70">
        <f t="shared" si="25"/>
        <v>3.4336245519482195E-2</v>
      </c>
      <c r="H134" s="178">
        <f t="shared" si="27"/>
        <v>5018.0916399999996</v>
      </c>
      <c r="I134" s="70">
        <f t="shared" si="26"/>
        <v>3.0249526483461124E-2</v>
      </c>
      <c r="J134" s="179"/>
    </row>
    <row r="135" spans="1:10" x14ac:dyDescent="0.35">
      <c r="A135" s="148" t="s">
        <v>496</v>
      </c>
      <c r="B135" s="178">
        <v>2050.7510000000002</v>
      </c>
      <c r="C135" s="70">
        <f t="shared" si="23"/>
        <v>4.1858169971645529E-2</v>
      </c>
      <c r="D135" s="178">
        <v>34.033670000000001</v>
      </c>
      <c r="E135" s="70">
        <f t="shared" si="24"/>
        <v>1.1445423436074144E-3</v>
      </c>
      <c r="F135" s="178">
        <v>1335.4401</v>
      </c>
      <c r="G135" s="70">
        <f t="shared" si="25"/>
        <v>1.7218598983986179E-2</v>
      </c>
      <c r="H135" s="178">
        <f t="shared" si="27"/>
        <v>3420.2247699999998</v>
      </c>
      <c r="I135" s="70">
        <f t="shared" si="26"/>
        <v>2.0617435308436242E-2</v>
      </c>
      <c r="J135" s="179"/>
    </row>
    <row r="136" spans="1:10" x14ac:dyDescent="0.35">
      <c r="A136" s="148" t="s">
        <v>494</v>
      </c>
      <c r="B136" s="178">
        <v>390.00961999999998</v>
      </c>
      <c r="C136" s="70">
        <f t="shared" si="23"/>
        <v>7.9605417549653192E-3</v>
      </c>
      <c r="D136" s="178">
        <v>1438.8067800000001</v>
      </c>
      <c r="E136" s="70">
        <f t="shared" si="24"/>
        <v>4.838665016083888E-2</v>
      </c>
      <c r="F136" s="178">
        <v>427.71696999999995</v>
      </c>
      <c r="G136" s="70">
        <f t="shared" si="25"/>
        <v>5.5148014389231276E-3</v>
      </c>
      <c r="H136" s="178">
        <f t="shared" si="27"/>
        <v>2256.5333700000001</v>
      </c>
      <c r="I136" s="70">
        <f t="shared" si="26"/>
        <v>1.360259453863397E-2</v>
      </c>
      <c r="J136" s="179"/>
    </row>
    <row r="137" spans="1:10" x14ac:dyDescent="0.35">
      <c r="A137" s="148" t="s">
        <v>497</v>
      </c>
      <c r="B137" s="178">
        <v>1392.3712499999999</v>
      </c>
      <c r="C137" s="70">
        <f t="shared" si="23"/>
        <v>2.8419887371081396E-2</v>
      </c>
      <c r="D137" s="178">
        <v>66.479690000000005</v>
      </c>
      <c r="E137" s="70">
        <f t="shared" si="24"/>
        <v>2.2356924832054371E-3</v>
      </c>
      <c r="F137" s="178">
        <v>2901.02133</v>
      </c>
      <c r="G137" s="70">
        <f t="shared" si="25"/>
        <v>3.7404540215064855E-2</v>
      </c>
      <c r="H137" s="178">
        <f t="shared" si="27"/>
        <v>4359.8722699999998</v>
      </c>
      <c r="I137" s="70">
        <f t="shared" si="26"/>
        <v>2.6281718461377633E-2</v>
      </c>
      <c r="J137" s="179"/>
    </row>
    <row r="138" spans="1:10" x14ac:dyDescent="0.35">
      <c r="A138" s="148" t="s">
        <v>491</v>
      </c>
      <c r="B138" s="178">
        <v>102.90084</v>
      </c>
      <c r="C138" s="70">
        <f t="shared" si="23"/>
        <v>2.1003236623778807E-3</v>
      </c>
      <c r="D138" s="178">
        <v>1199.80818</v>
      </c>
      <c r="E138" s="70">
        <f t="shared" si="24"/>
        <v>4.0349197315968172E-2</v>
      </c>
      <c r="F138" s="178">
        <v>882.16107999999997</v>
      </c>
      <c r="G138" s="70">
        <f t="shared" si="25"/>
        <v>1.1374211299930374E-2</v>
      </c>
      <c r="H138" s="178">
        <f t="shared" si="27"/>
        <v>2184.8701000000001</v>
      </c>
      <c r="I138" s="70">
        <f t="shared" si="26"/>
        <v>1.3170601633905665E-2</v>
      </c>
      <c r="J138" s="179"/>
    </row>
    <row r="139" spans="1:10" x14ac:dyDescent="0.35">
      <c r="A139" s="148" t="s">
        <v>423</v>
      </c>
      <c r="B139" s="178">
        <v>800.79081000000008</v>
      </c>
      <c r="C139" s="70">
        <f t="shared" si="23"/>
        <v>1.6345054975817008E-2</v>
      </c>
      <c r="D139" s="178">
        <v>461.15194000000002</v>
      </c>
      <c r="E139" s="70">
        <f t="shared" si="24"/>
        <v>1.5508404534882831E-2</v>
      </c>
      <c r="F139" s="178">
        <v>937.11093999999991</v>
      </c>
      <c r="G139" s="70">
        <f t="shared" si="25"/>
        <v>1.2082711519121173E-2</v>
      </c>
      <c r="H139" s="178">
        <f t="shared" si="27"/>
        <v>2199.0536900000002</v>
      </c>
      <c r="I139" s="70">
        <f t="shared" si="26"/>
        <v>1.3256101643095524E-2</v>
      </c>
      <c r="J139" s="179"/>
    </row>
    <row r="140" spans="1:10" x14ac:dyDescent="0.35">
      <c r="A140" s="8" t="s">
        <v>427</v>
      </c>
      <c r="B140" s="152">
        <v>15474.16702999999</v>
      </c>
      <c r="C140" s="70">
        <f t="shared" si="23"/>
        <v>0.31584542136581811</v>
      </c>
      <c r="D140" s="152">
        <v>14212.760199999997</v>
      </c>
      <c r="E140" s="70">
        <f t="shared" si="24"/>
        <v>0.47797095841965265</v>
      </c>
      <c r="F140" s="152">
        <v>10017.503639999995</v>
      </c>
      <c r="G140" s="70">
        <f t="shared" si="25"/>
        <v>0.12916144872224652</v>
      </c>
      <c r="H140" s="152">
        <v>49307.891000000003</v>
      </c>
      <c r="I140" s="70">
        <f t="shared" si="26"/>
        <v>0.29723258594139873</v>
      </c>
      <c r="J140" s="35"/>
    </row>
    <row r="141" spans="1:10" x14ac:dyDescent="0.35">
      <c r="A141" s="86" t="s">
        <v>4</v>
      </c>
      <c r="B141" s="180">
        <v>48992.848979999995</v>
      </c>
      <c r="C141" s="85">
        <v>0.99999999999999967</v>
      </c>
      <c r="D141" s="180">
        <v>29735.614580000001</v>
      </c>
      <c r="E141" s="85">
        <v>0.99999999999999956</v>
      </c>
      <c r="F141" s="180">
        <v>77558</v>
      </c>
      <c r="G141" s="85">
        <v>0.999999999999999</v>
      </c>
      <c r="H141" s="180">
        <v>165889.92369</v>
      </c>
      <c r="I141" s="85">
        <v>1</v>
      </c>
    </row>
    <row r="142" spans="1:10" ht="15" thickBot="1" x14ac:dyDescent="0.4">
      <c r="A142" s="13"/>
      <c r="B142" s="181"/>
      <c r="C142" s="4"/>
      <c r="D142" s="181"/>
      <c r="E142" s="4"/>
      <c r="F142" s="181"/>
      <c r="G142" s="4"/>
      <c r="H142" s="181"/>
      <c r="I142" s="4"/>
    </row>
    <row r="143" spans="1:10" ht="15" thickBot="1" x14ac:dyDescent="0.4">
      <c r="A143" s="5" t="s">
        <v>548</v>
      </c>
      <c r="B143" s="19"/>
      <c r="C143" s="4"/>
      <c r="D143" s="19"/>
      <c r="E143" s="4"/>
      <c r="F143" s="3"/>
      <c r="G143" s="4"/>
      <c r="H143" s="3"/>
      <c r="I143" s="4"/>
    </row>
    <row r="145" spans="1:10" x14ac:dyDescent="0.35">
      <c r="J145" s="179"/>
    </row>
    <row r="147" spans="1:10" ht="17" x14ac:dyDescent="0.4">
      <c r="A147" s="239" t="s">
        <v>66</v>
      </c>
      <c r="B147" s="239"/>
      <c r="C147" s="239"/>
      <c r="D147" s="239"/>
      <c r="E147" s="239"/>
      <c r="F147" s="239"/>
      <c r="G147" s="239"/>
    </row>
    <row r="148" spans="1:10" ht="29.5" thickBot="1" x14ac:dyDescent="0.4">
      <c r="A148" s="9" t="s">
        <v>547</v>
      </c>
      <c r="B148" s="284" t="s">
        <v>67</v>
      </c>
      <c r="C148" s="284"/>
      <c r="D148" s="284"/>
      <c r="E148" s="284"/>
      <c r="F148" s="284"/>
      <c r="G148" s="284"/>
    </row>
    <row r="149" spans="1:10" ht="15" thickBot="1" x14ac:dyDescent="0.4">
      <c r="A149" s="240" t="s">
        <v>65</v>
      </c>
      <c r="B149" s="242" t="s">
        <v>47</v>
      </c>
      <c r="C149" s="243"/>
      <c r="D149" s="242" t="s">
        <v>48</v>
      </c>
      <c r="E149" s="268"/>
      <c r="F149" s="252" t="s">
        <v>4</v>
      </c>
      <c r="G149" s="253"/>
    </row>
    <row r="150" spans="1:10" ht="15" thickBot="1" x14ac:dyDescent="0.4">
      <c r="A150" s="241"/>
      <c r="B150" s="25" t="s">
        <v>5</v>
      </c>
      <c r="C150" s="18" t="s">
        <v>6</v>
      </c>
      <c r="D150" s="25" t="s">
        <v>5</v>
      </c>
      <c r="E150" s="27" t="s">
        <v>6</v>
      </c>
      <c r="F150" s="27" t="s">
        <v>5</v>
      </c>
      <c r="G150" s="27" t="s">
        <v>6</v>
      </c>
    </row>
    <row r="151" spans="1:10" x14ac:dyDescent="0.35">
      <c r="A151" s="148" t="s">
        <v>481</v>
      </c>
      <c r="B151" s="148">
        <v>0</v>
      </c>
      <c r="C151" s="74"/>
      <c r="D151" s="149">
        <v>7951.2033000000001</v>
      </c>
      <c r="E151" s="70"/>
      <c r="F151" s="149">
        <f>D151+B151</f>
        <v>7951.2033000000001</v>
      </c>
      <c r="G151" s="70">
        <f>F151/F$158</f>
        <v>0.16229314003041267</v>
      </c>
      <c r="H151" s="167"/>
    </row>
    <row r="152" spans="1:10" x14ac:dyDescent="0.35">
      <c r="A152" s="148" t="s">
        <v>490</v>
      </c>
      <c r="B152" s="149">
        <v>7125.4902000000002</v>
      </c>
      <c r="C152" s="70"/>
      <c r="D152" s="148">
        <v>0</v>
      </c>
      <c r="E152" s="74"/>
      <c r="F152" s="149">
        <f t="shared" ref="F152:F157" si="28">D152+B152</f>
        <v>7125.4902000000002</v>
      </c>
      <c r="G152" s="70">
        <f t="shared" ref="G152:G157" si="29">F152/F$158</f>
        <v>0.14543939265317657</v>
      </c>
      <c r="H152" s="167"/>
    </row>
    <row r="153" spans="1:10" x14ac:dyDescent="0.35">
      <c r="A153" s="148" t="s">
        <v>68</v>
      </c>
      <c r="B153" s="148">
        <v>0</v>
      </c>
      <c r="C153" s="70"/>
      <c r="D153" s="149">
        <v>4594.5818399999998</v>
      </c>
      <c r="E153" s="74"/>
      <c r="F153" s="149">
        <f t="shared" si="28"/>
        <v>4594.5818399999998</v>
      </c>
      <c r="G153" s="70">
        <f t="shared" si="29"/>
        <v>9.3780662599874803E-2</v>
      </c>
      <c r="H153" s="167"/>
    </row>
    <row r="154" spans="1:10" x14ac:dyDescent="0.35">
      <c r="A154" s="148" t="s">
        <v>495</v>
      </c>
      <c r="B154" s="148">
        <v>0</v>
      </c>
      <c r="C154" s="74"/>
      <c r="D154" s="149">
        <v>2531.9411600000003</v>
      </c>
      <c r="E154" s="70"/>
      <c r="F154" s="149">
        <f t="shared" si="28"/>
        <v>2531.9411600000003</v>
      </c>
      <c r="G154" s="70">
        <f t="shared" si="29"/>
        <v>5.167981068081174E-2</v>
      </c>
      <c r="H154" s="167"/>
    </row>
    <row r="155" spans="1:10" x14ac:dyDescent="0.35">
      <c r="A155" s="148" t="s">
        <v>398</v>
      </c>
      <c r="B155" s="148">
        <v>0</v>
      </c>
      <c r="C155" s="74"/>
      <c r="D155" s="149">
        <v>2493.24892</v>
      </c>
      <c r="E155" s="70"/>
      <c r="F155" s="149">
        <f t="shared" si="28"/>
        <v>2493.24892</v>
      </c>
      <c r="G155" s="70">
        <f t="shared" si="29"/>
        <v>5.0890057873911383E-2</v>
      </c>
      <c r="H155" s="167"/>
    </row>
    <row r="156" spans="1:10" x14ac:dyDescent="0.35">
      <c r="A156" s="148" t="s">
        <v>498</v>
      </c>
      <c r="B156" s="148">
        <v>0</v>
      </c>
      <c r="C156" s="70"/>
      <c r="D156" s="149">
        <v>2260.8918799999997</v>
      </c>
      <c r="E156" s="70"/>
      <c r="F156" s="149">
        <f t="shared" si="28"/>
        <v>2260.8918799999997</v>
      </c>
      <c r="G156" s="70">
        <f t="shared" si="29"/>
        <v>4.6147385323987745E-2</v>
      </c>
      <c r="H156" s="167"/>
    </row>
    <row r="157" spans="1:10" x14ac:dyDescent="0.35">
      <c r="A157" s="8" t="s">
        <v>427</v>
      </c>
      <c r="B157" s="152">
        <v>468.36888999999968</v>
      </c>
      <c r="D157" s="152">
        <v>21567.122790000001</v>
      </c>
      <c r="F157" s="149">
        <f t="shared" si="28"/>
        <v>22035.491679999999</v>
      </c>
      <c r="G157" s="70">
        <f t="shared" si="29"/>
        <v>0.44976955083782516</v>
      </c>
      <c r="H157" s="167"/>
    </row>
    <row r="158" spans="1:10" x14ac:dyDescent="0.35">
      <c r="A158" s="134" t="s">
        <v>4</v>
      </c>
      <c r="B158" s="176">
        <f>SUM(B151:B157)</f>
        <v>7593.8590899999999</v>
      </c>
      <c r="C158" s="76">
        <v>1</v>
      </c>
      <c r="D158" s="176">
        <f>SUM(D151:D157)</f>
        <v>41398.989889999997</v>
      </c>
      <c r="E158" s="76">
        <v>1</v>
      </c>
      <c r="F158" s="176">
        <f>SUM(F151:F157)</f>
        <v>48992.848979999995</v>
      </c>
      <c r="G158" s="76">
        <v>1</v>
      </c>
    </row>
    <row r="159" spans="1:10" ht="15" thickBot="1" x14ac:dyDescent="0.4">
      <c r="A159" s="13"/>
      <c r="B159" s="19"/>
      <c r="C159" s="4"/>
      <c r="D159" s="19"/>
      <c r="E159" s="4"/>
      <c r="F159" s="19"/>
      <c r="G159" s="4"/>
    </row>
    <row r="160" spans="1:10" ht="27" customHeight="1" x14ac:dyDescent="0.35">
      <c r="A160" s="265" t="s">
        <v>549</v>
      </c>
      <c r="B160" s="265"/>
      <c r="C160" s="265"/>
      <c r="D160" s="265"/>
      <c r="E160" s="265"/>
      <c r="F160" s="265"/>
      <c r="G160" s="266"/>
    </row>
    <row r="161" spans="1:12" x14ac:dyDescent="0.35">
      <c r="B161" s="149"/>
      <c r="D161" s="149"/>
      <c r="F161" s="35"/>
      <c r="H161" s="35"/>
    </row>
    <row r="162" spans="1:12" x14ac:dyDescent="0.35">
      <c r="B162" s="35"/>
      <c r="D162" s="35"/>
      <c r="F162" s="35"/>
      <c r="H162" s="35"/>
    </row>
    <row r="163" spans="1:12" ht="17" x14ac:dyDescent="0.4">
      <c r="A163" s="239" t="s">
        <v>70</v>
      </c>
      <c r="B163" s="239"/>
      <c r="C163" s="239"/>
      <c r="D163" s="239"/>
      <c r="E163" s="239"/>
      <c r="F163" s="239"/>
      <c r="G163" s="239"/>
      <c r="H163" s="239"/>
      <c r="I163" s="239"/>
    </row>
    <row r="164" spans="1:12" ht="15" thickBot="1" x14ac:dyDescent="0.4">
      <c r="A164" s="326" t="s">
        <v>551</v>
      </c>
      <c r="C164" s="234"/>
      <c r="D164" s="234"/>
      <c r="E164" s="234"/>
      <c r="F164" s="234"/>
      <c r="G164" s="234"/>
      <c r="H164" s="234"/>
      <c r="I164" s="327" t="s">
        <v>46</v>
      </c>
    </row>
    <row r="165" spans="1:12" ht="15" customHeight="1" x14ac:dyDescent="0.35">
      <c r="A165" s="240" t="s">
        <v>65</v>
      </c>
      <c r="B165" s="246" t="s">
        <v>50</v>
      </c>
      <c r="C165" s="247"/>
      <c r="D165" s="246" t="s">
        <v>52</v>
      </c>
      <c r="E165" s="247"/>
      <c r="F165" s="246" t="s">
        <v>53</v>
      </c>
      <c r="G165" s="250"/>
      <c r="H165" s="260" t="s">
        <v>501</v>
      </c>
      <c r="I165" s="261"/>
      <c r="J165" s="230"/>
      <c r="K165" s="28"/>
    </row>
    <row r="166" spans="1:12" ht="15" thickBot="1" x14ac:dyDescent="0.4">
      <c r="A166" s="244"/>
      <c r="B166" s="248" t="s">
        <v>51</v>
      </c>
      <c r="C166" s="249"/>
      <c r="D166" s="248"/>
      <c r="E166" s="249"/>
      <c r="F166" s="248"/>
      <c r="G166" s="251"/>
      <c r="H166" s="262"/>
      <c r="I166" s="263"/>
      <c r="J166" s="231" t="s">
        <v>110</v>
      </c>
      <c r="K166" s="232"/>
    </row>
    <row r="167" spans="1:12" x14ac:dyDescent="0.35">
      <c r="A167" s="244"/>
      <c r="B167" s="24" t="s">
        <v>5</v>
      </c>
      <c r="C167" s="28" t="s">
        <v>6</v>
      </c>
      <c r="D167" s="24" t="s">
        <v>5</v>
      </c>
      <c r="E167" s="24" t="s">
        <v>6</v>
      </c>
      <c r="F167" s="24" t="s">
        <v>5</v>
      </c>
      <c r="G167" s="32" t="s">
        <v>6</v>
      </c>
      <c r="H167" s="32" t="s">
        <v>5</v>
      </c>
      <c r="I167" s="32" t="s">
        <v>6</v>
      </c>
      <c r="J167" s="32" t="s">
        <v>5</v>
      </c>
      <c r="K167" s="32" t="s">
        <v>6</v>
      </c>
    </row>
    <row r="168" spans="1:12" x14ac:dyDescent="0.35">
      <c r="A168" s="148" t="s">
        <v>400</v>
      </c>
      <c r="B168" s="149">
        <v>1346.0435299999999</v>
      </c>
      <c r="C168" s="163">
        <f>B168/B$183</f>
        <v>0.15184961526985358</v>
      </c>
      <c r="D168" s="149">
        <v>6069.4399899999999</v>
      </c>
      <c r="E168" s="163">
        <f>D168/D$183</f>
        <v>0.47758814370560715</v>
      </c>
      <c r="F168" s="149">
        <v>0</v>
      </c>
      <c r="G168" s="163">
        <f>F168/F$183</f>
        <v>0</v>
      </c>
      <c r="H168" s="148">
        <v>0</v>
      </c>
      <c r="I168" s="163">
        <f>H168/H$183</f>
        <v>0</v>
      </c>
      <c r="J168" s="152">
        <v>7415.4835200000007</v>
      </c>
      <c r="K168" s="163">
        <f>J168/J$183</f>
        <v>0.24938053659693354</v>
      </c>
      <c r="L168" s="152"/>
    </row>
    <row r="169" spans="1:12" x14ac:dyDescent="0.35">
      <c r="A169" s="148" t="s">
        <v>481</v>
      </c>
      <c r="B169" s="149">
        <v>2476.3519799999999</v>
      </c>
      <c r="C169" s="163">
        <f t="shared" ref="C169:C182" si="30">B169/B$183</f>
        <v>0.27936176435225696</v>
      </c>
      <c r="D169" s="149">
        <v>263.26852000000002</v>
      </c>
      <c r="E169" s="163">
        <f t="shared" ref="E169:E182" si="31">D169/D$183</f>
        <v>2.0715901956371848E-2</v>
      </c>
      <c r="F169" s="149">
        <v>1.8042100000000001</v>
      </c>
      <c r="G169" s="163">
        <f t="shared" ref="G169:G182" si="32">F169/F$183</f>
        <v>1.1263796591619764E-3</v>
      </c>
      <c r="H169" s="177">
        <v>2.8652699999999998</v>
      </c>
      <c r="I169" s="163">
        <f t="shared" ref="I169:I182" si="33">H169/H$183</f>
        <v>4.3671279809711879E-4</v>
      </c>
      <c r="J169" s="152">
        <v>2744.28998</v>
      </c>
      <c r="K169" s="163">
        <f t="shared" ref="K169:K182" si="34">J169/J$183</f>
        <v>9.228966741604841E-2</v>
      </c>
    </row>
    <row r="170" spans="1:12" x14ac:dyDescent="0.35">
      <c r="A170" s="148" t="s">
        <v>494</v>
      </c>
      <c r="B170" s="149">
        <v>129.51127</v>
      </c>
      <c r="C170" s="163">
        <f t="shared" si="30"/>
        <v>1.4610401583825545E-2</v>
      </c>
      <c r="D170" s="149">
        <v>1309.2955099999999</v>
      </c>
      <c r="E170" s="163">
        <f t="shared" si="31"/>
        <v>0.10302499295045936</v>
      </c>
      <c r="F170" s="149">
        <v>0</v>
      </c>
      <c r="G170" s="163">
        <f t="shared" si="32"/>
        <v>0</v>
      </c>
      <c r="H170" s="149">
        <v>0</v>
      </c>
      <c r="I170" s="163">
        <f t="shared" si="33"/>
        <v>0</v>
      </c>
      <c r="J170" s="152">
        <v>1438.8067800000001</v>
      </c>
      <c r="K170" s="163">
        <f t="shared" si="34"/>
        <v>4.838665016083888E-2</v>
      </c>
    </row>
    <row r="171" spans="1:12" x14ac:dyDescent="0.35">
      <c r="A171" s="148" t="s">
        <v>76</v>
      </c>
      <c r="B171" s="149">
        <v>45.611440000000002</v>
      </c>
      <c r="C171" s="163">
        <f t="shared" si="30"/>
        <v>5.1455093847551951E-3</v>
      </c>
      <c r="D171" s="149">
        <v>191.32579999999999</v>
      </c>
      <c r="E171" s="163">
        <f t="shared" si="31"/>
        <v>1.5054920028131006E-2</v>
      </c>
      <c r="F171" s="149">
        <v>0</v>
      </c>
      <c r="G171" s="163">
        <f t="shared" si="32"/>
        <v>0</v>
      </c>
      <c r="H171" s="177">
        <v>1150.3358799999999</v>
      </c>
      <c r="I171" s="163">
        <f t="shared" si="33"/>
        <v>0.17532951551033985</v>
      </c>
      <c r="J171" s="152">
        <v>1387.2731199999998</v>
      </c>
      <c r="K171" s="163">
        <f t="shared" si="34"/>
        <v>4.6653588284436248E-2</v>
      </c>
    </row>
    <row r="172" spans="1:12" x14ac:dyDescent="0.35">
      <c r="A172" s="148" t="s">
        <v>491</v>
      </c>
      <c r="B172" s="149">
        <v>153.99635999999998</v>
      </c>
      <c r="C172" s="163">
        <f t="shared" si="30"/>
        <v>1.7372609055932884E-2</v>
      </c>
      <c r="D172" s="149">
        <v>1045.8118199999999</v>
      </c>
      <c r="E172" s="163">
        <f t="shared" si="31"/>
        <v>8.2292159837168519E-2</v>
      </c>
      <c r="F172" s="149">
        <v>0</v>
      </c>
      <c r="G172" s="163">
        <f t="shared" si="32"/>
        <v>0</v>
      </c>
      <c r="H172" s="149">
        <v>0</v>
      </c>
      <c r="I172" s="163">
        <f t="shared" si="33"/>
        <v>0</v>
      </c>
      <c r="J172" s="152">
        <v>1199.80818</v>
      </c>
      <c r="K172" s="163">
        <f t="shared" si="34"/>
        <v>4.0349197315968172E-2</v>
      </c>
    </row>
    <row r="173" spans="1:12" x14ac:dyDescent="0.35">
      <c r="A173" s="148" t="s">
        <v>418</v>
      </c>
      <c r="B173" s="149">
        <v>36.955220000000004</v>
      </c>
      <c r="C173" s="163">
        <f t="shared" si="30"/>
        <v>4.1689854853451868E-3</v>
      </c>
      <c r="D173" s="149">
        <v>453.14774999999997</v>
      </c>
      <c r="E173" s="163">
        <f t="shared" si="31"/>
        <v>3.5656995225826847E-2</v>
      </c>
      <c r="F173" s="149">
        <v>0</v>
      </c>
      <c r="G173" s="163">
        <f t="shared" si="32"/>
        <v>0</v>
      </c>
      <c r="H173" s="149">
        <v>445.44097999999997</v>
      </c>
      <c r="I173" s="163">
        <f t="shared" si="33"/>
        <v>6.7892302213376998E-2</v>
      </c>
      <c r="J173" s="152">
        <v>935.54395</v>
      </c>
      <c r="K173" s="163">
        <f t="shared" si="34"/>
        <v>3.1462068741946951E-2</v>
      </c>
    </row>
    <row r="174" spans="1:12" x14ac:dyDescent="0.35">
      <c r="A174" s="148" t="s">
        <v>71</v>
      </c>
      <c r="B174" s="149">
        <v>585.24401999999998</v>
      </c>
      <c r="C174" s="163">
        <f t="shared" si="30"/>
        <v>6.602244080173432E-2</v>
      </c>
      <c r="D174" s="149">
        <v>94.632289999999998</v>
      </c>
      <c r="E174" s="163">
        <f t="shared" si="31"/>
        <v>7.4463640451465588E-3</v>
      </c>
      <c r="F174" s="149">
        <v>0</v>
      </c>
      <c r="G174" s="163">
        <f t="shared" si="32"/>
        <v>0</v>
      </c>
      <c r="H174" s="149">
        <v>221.14429999999999</v>
      </c>
      <c r="I174" s="163">
        <f t="shared" si="33"/>
        <v>3.3705914638490847E-2</v>
      </c>
      <c r="J174" s="152">
        <v>901.02061000000015</v>
      </c>
      <c r="K174" s="163">
        <f t="shared" si="34"/>
        <v>3.0301058939808202E-2</v>
      </c>
    </row>
    <row r="175" spans="1:12" x14ac:dyDescent="0.35">
      <c r="A175" s="148" t="s">
        <v>500</v>
      </c>
      <c r="B175" s="148">
        <v>0</v>
      </c>
      <c r="C175" s="163">
        <f t="shared" si="30"/>
        <v>0</v>
      </c>
      <c r="D175" s="148">
        <v>0</v>
      </c>
      <c r="E175" s="163">
        <f t="shared" si="31"/>
        <v>0</v>
      </c>
      <c r="F175" s="149">
        <v>0</v>
      </c>
      <c r="G175" s="163">
        <f t="shared" si="32"/>
        <v>0</v>
      </c>
      <c r="H175" s="149">
        <v>787.12513999999999</v>
      </c>
      <c r="I175" s="163">
        <f t="shared" si="33"/>
        <v>0.11997041198281012</v>
      </c>
      <c r="J175" s="152">
        <v>787.12513999999999</v>
      </c>
      <c r="K175" s="163">
        <f t="shared" si="34"/>
        <v>2.6470787677259435E-2</v>
      </c>
    </row>
    <row r="176" spans="1:12" x14ac:dyDescent="0.35">
      <c r="A176" s="148" t="s">
        <v>420</v>
      </c>
      <c r="B176" s="148">
        <v>0</v>
      </c>
      <c r="C176" s="163">
        <f t="shared" si="30"/>
        <v>0</v>
      </c>
      <c r="D176" s="148">
        <v>0</v>
      </c>
      <c r="E176" s="163">
        <f t="shared" si="31"/>
        <v>0</v>
      </c>
      <c r="F176" s="149">
        <v>0</v>
      </c>
      <c r="G176" s="163">
        <f t="shared" si="32"/>
        <v>0</v>
      </c>
      <c r="H176" s="149">
        <v>742.33500000000004</v>
      </c>
      <c r="I176" s="163">
        <f t="shared" si="33"/>
        <v>0.11314368104067844</v>
      </c>
      <c r="J176" s="152">
        <v>742.33500000000004</v>
      </c>
      <c r="K176" s="163">
        <f t="shared" si="34"/>
        <v>2.4964508401292308E-2</v>
      </c>
    </row>
    <row r="177" spans="1:22" x14ac:dyDescent="0.35">
      <c r="A177" s="148" t="s">
        <v>129</v>
      </c>
      <c r="B177" s="149">
        <v>300.60235999999998</v>
      </c>
      <c r="C177" s="163">
        <f t="shared" si="30"/>
        <v>3.3911498178078994E-2</v>
      </c>
      <c r="D177" s="149">
        <v>70.976300000000009</v>
      </c>
      <c r="E177" s="163">
        <f t="shared" si="31"/>
        <v>5.5849369002645482E-3</v>
      </c>
      <c r="F177" s="149">
        <v>0</v>
      </c>
      <c r="G177" s="163">
        <f t="shared" si="32"/>
        <v>0</v>
      </c>
      <c r="H177" s="177">
        <v>356.44211999999999</v>
      </c>
      <c r="I177" s="163">
        <f t="shared" si="33"/>
        <v>5.4327458000421942E-2</v>
      </c>
      <c r="J177" s="152">
        <v>728.02078000000006</v>
      </c>
      <c r="K177" s="163">
        <f t="shared" si="34"/>
        <v>2.4483125379546132E-2</v>
      </c>
    </row>
    <row r="178" spans="1:22" x14ac:dyDescent="0.35">
      <c r="A178" s="148" t="s">
        <v>492</v>
      </c>
      <c r="B178" s="148">
        <v>0</v>
      </c>
      <c r="C178" s="163">
        <f t="shared" si="30"/>
        <v>0</v>
      </c>
      <c r="D178" s="149">
        <v>713.89343000000008</v>
      </c>
      <c r="E178" s="163">
        <f t="shared" si="31"/>
        <v>5.6174381590241053E-2</v>
      </c>
      <c r="F178" s="149">
        <v>0</v>
      </c>
      <c r="G178" s="163">
        <f t="shared" si="32"/>
        <v>0</v>
      </c>
      <c r="H178" s="149">
        <v>0</v>
      </c>
      <c r="I178" s="163">
        <f t="shared" si="33"/>
        <v>0</v>
      </c>
      <c r="J178" s="152">
        <v>713.89343000000008</v>
      </c>
      <c r="K178" s="163">
        <f t="shared" si="34"/>
        <v>2.4008026741110661E-2</v>
      </c>
    </row>
    <row r="179" spans="1:22" x14ac:dyDescent="0.35">
      <c r="A179" s="148" t="s">
        <v>72</v>
      </c>
      <c r="B179" s="149">
        <v>207.87148999999999</v>
      </c>
      <c r="C179" s="163">
        <f t="shared" si="30"/>
        <v>2.3450360317894929E-2</v>
      </c>
      <c r="D179" s="149">
        <v>60.23366</v>
      </c>
      <c r="E179" s="163">
        <f t="shared" si="31"/>
        <v>4.7396270356723112E-3</v>
      </c>
      <c r="F179" s="149">
        <v>14.032290000000001</v>
      </c>
      <c r="G179" s="163">
        <f t="shared" si="32"/>
        <v>8.7604469698438717E-3</v>
      </c>
      <c r="H179" s="149">
        <v>379.17579999999998</v>
      </c>
      <c r="I179" s="163">
        <f t="shared" si="33"/>
        <v>5.7792433030295048E-2</v>
      </c>
      <c r="J179" s="152">
        <v>661.31323999999995</v>
      </c>
      <c r="K179" s="163">
        <f t="shared" si="34"/>
        <v>2.2239770367645111E-2</v>
      </c>
    </row>
    <row r="180" spans="1:22" x14ac:dyDescent="0.35">
      <c r="A180" s="148" t="s">
        <v>499</v>
      </c>
      <c r="B180" s="149">
        <v>119.9957</v>
      </c>
      <c r="C180" s="163">
        <f t="shared" si="30"/>
        <v>1.3536932850185587E-2</v>
      </c>
      <c r="D180" s="149">
        <v>389.11321000000004</v>
      </c>
      <c r="E180" s="163">
        <f t="shared" si="31"/>
        <v>3.0618287018475014E-2</v>
      </c>
      <c r="F180" s="149">
        <v>0</v>
      </c>
      <c r="G180" s="163">
        <f t="shared" si="32"/>
        <v>0</v>
      </c>
      <c r="H180" s="177">
        <v>145.11254</v>
      </c>
      <c r="I180" s="163">
        <f t="shared" si="33"/>
        <v>2.2117463060158406E-2</v>
      </c>
      <c r="J180" s="152">
        <v>654.22145000000012</v>
      </c>
      <c r="K180" s="163">
        <f t="shared" si="34"/>
        <v>2.2001275549220548E-2</v>
      </c>
    </row>
    <row r="181" spans="1:22" x14ac:dyDescent="0.35">
      <c r="A181" s="148" t="s">
        <v>422</v>
      </c>
      <c r="B181" s="148">
        <v>0</v>
      </c>
      <c r="C181" s="163">
        <f t="shared" si="30"/>
        <v>0</v>
      </c>
      <c r="D181" s="149">
        <v>62.148309999999995</v>
      </c>
      <c r="E181" s="163">
        <f t="shared" si="31"/>
        <v>4.8902857687436532E-3</v>
      </c>
      <c r="F181" s="149">
        <v>587.47989000000007</v>
      </c>
      <c r="G181" s="163">
        <f t="shared" si="32"/>
        <v>0.36676739307659056</v>
      </c>
      <c r="H181" s="175">
        <v>0</v>
      </c>
      <c r="I181" s="163">
        <f t="shared" si="33"/>
        <v>0</v>
      </c>
      <c r="J181" s="152">
        <v>649.62819999999999</v>
      </c>
      <c r="K181" s="163">
        <f t="shared" si="34"/>
        <v>2.1846805898437224E-2</v>
      </c>
    </row>
    <row r="182" spans="1:22" x14ac:dyDescent="0.35">
      <c r="A182" s="87" t="s">
        <v>427</v>
      </c>
      <c r="B182" s="149">
        <v>3462.1362900000049</v>
      </c>
      <c r="C182" s="163">
        <f t="shared" si="30"/>
        <v>0.39056988272013682</v>
      </c>
      <c r="D182" s="149">
        <v>1985.2365800000061</v>
      </c>
      <c r="E182" s="163">
        <f t="shared" si="31"/>
        <v>0.15621300393789231</v>
      </c>
      <c r="F182" s="149">
        <v>998.46147000000008</v>
      </c>
      <c r="G182" s="163">
        <f t="shared" si="32"/>
        <v>0.62334578029440357</v>
      </c>
      <c r="H182" s="149">
        <v>2331.0168599999997</v>
      </c>
      <c r="I182" s="163">
        <f t="shared" si="33"/>
        <v>0.3552841077253312</v>
      </c>
      <c r="J182" s="149">
        <v>8776.8512000000046</v>
      </c>
      <c r="K182" s="163">
        <f t="shared" si="34"/>
        <v>0.29516293252950832</v>
      </c>
    </row>
    <row r="183" spans="1:22" x14ac:dyDescent="0.35">
      <c r="A183" s="89" t="s">
        <v>4</v>
      </c>
      <c r="B183" s="174">
        <v>8864.3196600000047</v>
      </c>
      <c r="C183" s="92">
        <f>SUM(C168:C182)</f>
        <v>1</v>
      </c>
      <c r="D183" s="174">
        <v>12708.523170000004</v>
      </c>
      <c r="E183" s="92">
        <f>SUM(E168:E182)</f>
        <v>1.0000000000000002</v>
      </c>
      <c r="F183" s="174">
        <v>1601.7778600000001</v>
      </c>
      <c r="G183" s="92">
        <f>SUM(G168:G182)</f>
        <v>1</v>
      </c>
      <c r="H183" s="174">
        <v>6560.9938899999997</v>
      </c>
      <c r="I183" s="92">
        <f>SUM(I168:I182)</f>
        <v>0.99999999999999978</v>
      </c>
      <c r="J183" s="174">
        <v>29735.614580000001</v>
      </c>
      <c r="K183" s="92">
        <f>SUM(K168:K182)</f>
        <v>1</v>
      </c>
    </row>
    <row r="184" spans="1:22" ht="30.75" customHeight="1" x14ac:dyDescent="0.35">
      <c r="A184" s="267" t="s">
        <v>426</v>
      </c>
      <c r="B184" s="267"/>
      <c r="C184" s="267"/>
      <c r="D184" s="267"/>
      <c r="E184" s="267"/>
      <c r="F184" s="267"/>
      <c r="G184" s="267"/>
      <c r="H184" s="267"/>
      <c r="I184" s="267"/>
    </row>
    <row r="185" spans="1:22" x14ac:dyDescent="0.35">
      <c r="A185" s="11"/>
      <c r="B185" s="35"/>
      <c r="C185" s="152"/>
      <c r="D185" s="35"/>
      <c r="E185" s="152"/>
      <c r="F185" s="35"/>
      <c r="G185" s="152"/>
      <c r="H185" s="35"/>
      <c r="I185" s="152"/>
      <c r="J185" s="35"/>
      <c r="K185" s="152"/>
    </row>
    <row r="186" spans="1:22" ht="17" x14ac:dyDescent="0.4">
      <c r="A186" s="239" t="s">
        <v>73</v>
      </c>
      <c r="B186" s="239"/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  <c r="M186" s="239"/>
    </row>
    <row r="187" spans="1:22" ht="15" thickBot="1" x14ac:dyDescent="0.4">
      <c r="A187" s="326" t="s">
        <v>552</v>
      </c>
      <c r="K187" s="327" t="s">
        <v>46</v>
      </c>
      <c r="L187" s="327"/>
      <c r="M187" s="327"/>
      <c r="N187" s="327"/>
      <c r="O187" s="327"/>
      <c r="P187" s="327"/>
      <c r="Q187" s="327"/>
      <c r="R187" s="327"/>
      <c r="S187" s="327"/>
      <c r="T187" s="327"/>
      <c r="U187" s="327"/>
      <c r="V187" s="327"/>
    </row>
    <row r="188" spans="1:22" ht="15" customHeight="1" x14ac:dyDescent="0.35">
      <c r="A188" s="240" t="s">
        <v>65</v>
      </c>
      <c r="B188" s="276" t="s">
        <v>55</v>
      </c>
      <c r="C188" s="277"/>
      <c r="D188" s="276" t="s">
        <v>55</v>
      </c>
      <c r="E188" s="277"/>
      <c r="F188" s="276" t="s">
        <v>50</v>
      </c>
      <c r="G188" s="277"/>
      <c r="H188" s="276" t="s">
        <v>61</v>
      </c>
      <c r="I188" s="277"/>
      <c r="J188" s="276" t="s">
        <v>63</v>
      </c>
      <c r="K188" s="280"/>
      <c r="L188" s="260" t="s">
        <v>4</v>
      </c>
      <c r="M188" s="261"/>
    </row>
    <row r="189" spans="1:22" ht="15" customHeight="1" x14ac:dyDescent="0.35">
      <c r="A189" s="244"/>
      <c r="B189" s="278" t="s">
        <v>56</v>
      </c>
      <c r="C189" s="279"/>
      <c r="D189" s="278" t="s">
        <v>57</v>
      </c>
      <c r="E189" s="279"/>
      <c r="F189" s="278" t="s">
        <v>74</v>
      </c>
      <c r="G189" s="279"/>
      <c r="H189" s="278" t="s">
        <v>62</v>
      </c>
      <c r="I189" s="279"/>
      <c r="J189" s="278"/>
      <c r="K189" s="281"/>
      <c r="L189" s="269"/>
      <c r="M189" s="270"/>
    </row>
    <row r="190" spans="1:22" ht="15" thickBot="1" x14ac:dyDescent="0.4">
      <c r="A190" s="244"/>
      <c r="B190" s="272"/>
      <c r="C190" s="273"/>
      <c r="D190" s="282" t="s">
        <v>58</v>
      </c>
      <c r="E190" s="288"/>
      <c r="F190" s="282" t="s">
        <v>75</v>
      </c>
      <c r="G190" s="288"/>
      <c r="H190" s="272"/>
      <c r="I190" s="273"/>
      <c r="J190" s="282"/>
      <c r="K190" s="283"/>
      <c r="L190" s="262"/>
      <c r="M190" s="263"/>
    </row>
    <row r="191" spans="1:22" ht="15" thickBot="1" x14ac:dyDescent="0.4">
      <c r="A191" s="241"/>
      <c r="B191" s="25" t="s">
        <v>5</v>
      </c>
      <c r="C191" s="18" t="s">
        <v>6</v>
      </c>
      <c r="D191" s="25" t="s">
        <v>5</v>
      </c>
      <c r="E191" s="25" t="s">
        <v>6</v>
      </c>
      <c r="F191" s="25" t="s">
        <v>5</v>
      </c>
      <c r="G191" s="25" t="s">
        <v>6</v>
      </c>
      <c r="H191" s="25" t="s">
        <v>5</v>
      </c>
      <c r="I191" s="25" t="s">
        <v>6</v>
      </c>
      <c r="J191" s="25" t="s">
        <v>5</v>
      </c>
      <c r="K191" s="27" t="s">
        <v>6</v>
      </c>
      <c r="L191" s="27" t="s">
        <v>5</v>
      </c>
      <c r="M191" s="27" t="s">
        <v>6</v>
      </c>
    </row>
    <row r="192" spans="1:22" x14ac:dyDescent="0.35">
      <c r="A192" s="148" t="s">
        <v>76</v>
      </c>
      <c r="B192" s="149">
        <v>4013.8706200000001</v>
      </c>
      <c r="C192" s="173">
        <f>B192/B$208</f>
        <v>0.12741205237291084</v>
      </c>
      <c r="D192" s="149">
        <v>0</v>
      </c>
      <c r="E192" s="173">
        <f>D192/D$208</f>
        <v>0</v>
      </c>
      <c r="F192" s="149">
        <v>30389.072649999998</v>
      </c>
      <c r="G192" s="173">
        <f>F192/F$208</f>
        <v>0.49005785754466546</v>
      </c>
      <c r="H192" s="149">
        <v>5893.4106400000001</v>
      </c>
      <c r="I192" s="173">
        <f>H192/H$208</f>
        <v>0.16542848262303245</v>
      </c>
      <c r="J192" s="149">
        <v>486.70468</v>
      </c>
      <c r="K192" s="173">
        <f>J192/J$208</f>
        <v>2.1869983657244553E-2</v>
      </c>
      <c r="L192" s="150">
        <f>B192+D192+F192+H192+J192</f>
        <v>40783.058590000001</v>
      </c>
      <c r="M192" s="173">
        <f>L192/L$208</f>
        <v>0.24584409759698048</v>
      </c>
    </row>
    <row r="193" spans="1:13" x14ac:dyDescent="0.35">
      <c r="A193" s="148" t="s">
        <v>502</v>
      </c>
      <c r="B193" s="149">
        <v>0</v>
      </c>
      <c r="C193" s="173">
        <f t="shared" ref="C193:C207" si="35">B193/B$208</f>
        <v>0</v>
      </c>
      <c r="D193" s="149">
        <v>0</v>
      </c>
      <c r="E193" s="173">
        <f t="shared" ref="E193:E207" si="36">D193/D$208</f>
        <v>0</v>
      </c>
      <c r="F193" s="149">
        <v>187.46</v>
      </c>
      <c r="G193" s="173">
        <f t="shared" ref="G193:G207" si="37">F193/F$208</f>
        <v>3.0230026112798474E-3</v>
      </c>
      <c r="H193" s="149">
        <v>14039.2541</v>
      </c>
      <c r="I193" s="173">
        <f t="shared" ref="I193:I207" si="38">H193/H$208</f>
        <v>0.39408292494652758</v>
      </c>
      <c r="J193" s="149">
        <v>705.78535999999997</v>
      </c>
      <c r="K193" s="173">
        <f t="shared" ref="K193:K207" si="39">J193/J$208</f>
        <v>3.1714332988789964E-2</v>
      </c>
      <c r="L193" s="150">
        <f t="shared" ref="L193:L208" si="40">B193+D193+F193+H193+J193</f>
        <v>14932.499459999999</v>
      </c>
      <c r="M193" s="173">
        <f t="shared" ref="M193:M207" si="41">L193/L$208</f>
        <v>9.001450556999771E-2</v>
      </c>
    </row>
    <row r="194" spans="1:13" x14ac:dyDescent="0.35">
      <c r="A194" s="148" t="s">
        <v>33</v>
      </c>
      <c r="B194" s="149">
        <v>2321.9568799999997</v>
      </c>
      <c r="C194" s="173">
        <f t="shared" si="35"/>
        <v>7.3705736833690125E-2</v>
      </c>
      <c r="D194" s="149">
        <v>0</v>
      </c>
      <c r="E194" s="173">
        <f t="shared" si="36"/>
        <v>0</v>
      </c>
      <c r="F194" s="149">
        <v>2652.0419900000002</v>
      </c>
      <c r="G194" s="173">
        <f t="shared" si="37"/>
        <v>4.2767149583878179E-2</v>
      </c>
      <c r="H194" s="149">
        <v>5234.1707400000005</v>
      </c>
      <c r="I194" s="173">
        <f t="shared" si="38"/>
        <v>0.14692356874491863</v>
      </c>
      <c r="J194" s="149">
        <v>8.108270000000001</v>
      </c>
      <c r="K194" s="173">
        <f t="shared" si="39"/>
        <v>3.6434359412472944E-4</v>
      </c>
      <c r="L194" s="150">
        <f t="shared" si="40"/>
        <v>10216.277880000001</v>
      </c>
      <c r="M194" s="173">
        <f t="shared" si="41"/>
        <v>6.1584680086364092E-2</v>
      </c>
    </row>
    <row r="195" spans="1:13" x14ac:dyDescent="0.35">
      <c r="A195" s="148" t="s">
        <v>503</v>
      </c>
      <c r="B195" s="149">
        <v>0</v>
      </c>
      <c r="C195" s="173">
        <f t="shared" si="35"/>
        <v>0</v>
      </c>
      <c r="D195" s="149">
        <v>0</v>
      </c>
      <c r="E195" s="173">
        <f t="shared" si="36"/>
        <v>0</v>
      </c>
      <c r="F195" s="149">
        <v>0</v>
      </c>
      <c r="G195" s="173">
        <f t="shared" si="37"/>
        <v>0</v>
      </c>
      <c r="H195" s="149">
        <v>0</v>
      </c>
      <c r="I195" s="173">
        <f t="shared" si="38"/>
        <v>0</v>
      </c>
      <c r="J195" s="149">
        <v>6050</v>
      </c>
      <c r="K195" s="173">
        <f t="shared" si="39"/>
        <v>0.2718556170989142</v>
      </c>
      <c r="L195" s="150">
        <f t="shared" si="40"/>
        <v>6050</v>
      </c>
      <c r="M195" s="173">
        <f t="shared" si="41"/>
        <v>3.6469966743162108E-2</v>
      </c>
    </row>
    <row r="196" spans="1:13" x14ac:dyDescent="0.35">
      <c r="A196" s="148" t="s">
        <v>504</v>
      </c>
      <c r="B196" s="149">
        <v>0</v>
      </c>
      <c r="C196" s="173">
        <f t="shared" si="35"/>
        <v>0</v>
      </c>
      <c r="D196" s="149">
        <v>0</v>
      </c>
      <c r="E196" s="173">
        <f t="shared" si="36"/>
        <v>0</v>
      </c>
      <c r="F196" s="149">
        <v>5580.7725</v>
      </c>
      <c r="G196" s="173">
        <f t="shared" si="37"/>
        <v>8.9996211674270576E-2</v>
      </c>
      <c r="H196" s="149">
        <v>0</v>
      </c>
      <c r="I196" s="173">
        <f t="shared" si="38"/>
        <v>0</v>
      </c>
      <c r="J196" s="149">
        <v>0</v>
      </c>
      <c r="K196" s="173">
        <f t="shared" si="39"/>
        <v>0</v>
      </c>
      <c r="L196" s="150">
        <f t="shared" si="40"/>
        <v>5580.7725</v>
      </c>
      <c r="M196" s="173">
        <f t="shared" si="41"/>
        <v>3.3641419417546059E-2</v>
      </c>
    </row>
    <row r="197" spans="1:13" x14ac:dyDescent="0.35">
      <c r="A197" s="148" t="s">
        <v>505</v>
      </c>
      <c r="B197" s="149">
        <v>0</v>
      </c>
      <c r="C197" s="173">
        <f t="shared" si="35"/>
        <v>0</v>
      </c>
      <c r="D197" s="149">
        <v>0</v>
      </c>
      <c r="E197" s="173">
        <f t="shared" si="36"/>
        <v>0</v>
      </c>
      <c r="F197" s="149">
        <v>0</v>
      </c>
      <c r="G197" s="173">
        <f t="shared" si="37"/>
        <v>0</v>
      </c>
      <c r="H197" s="149">
        <v>0</v>
      </c>
      <c r="I197" s="173">
        <f t="shared" si="38"/>
        <v>0</v>
      </c>
      <c r="J197" s="149">
        <v>5336.8694000000005</v>
      </c>
      <c r="K197" s="173">
        <f t="shared" si="39"/>
        <v>0.23981122712616726</v>
      </c>
      <c r="L197" s="150">
        <f t="shared" si="40"/>
        <v>5336.8694000000005</v>
      </c>
      <c r="M197" s="173">
        <f t="shared" si="41"/>
        <v>3.2171148682743726E-2</v>
      </c>
    </row>
    <row r="198" spans="1:13" x14ac:dyDescent="0.35">
      <c r="A198" s="148" t="s">
        <v>481</v>
      </c>
      <c r="B198" s="149">
        <v>2923.9925200000002</v>
      </c>
      <c r="C198" s="173">
        <f t="shared" si="35"/>
        <v>9.2816117749266056E-2</v>
      </c>
      <c r="D198" s="149">
        <v>984.96478000000002</v>
      </c>
      <c r="E198" s="173">
        <f t="shared" si="36"/>
        <v>6.7946998910426437E-2</v>
      </c>
      <c r="F198" s="149">
        <v>94.354640000000003</v>
      </c>
      <c r="G198" s="173">
        <f t="shared" si="37"/>
        <v>1.5215743257568012E-3</v>
      </c>
      <c r="H198" s="149">
        <v>30.197689999999998</v>
      </c>
      <c r="I198" s="173">
        <f t="shared" si="38"/>
        <v>8.4765144337892607E-4</v>
      </c>
      <c r="J198" s="149">
        <v>133.51419000000001</v>
      </c>
      <c r="K198" s="173">
        <f t="shared" si="39"/>
        <v>5.9994351262663932E-3</v>
      </c>
      <c r="L198" s="150">
        <f t="shared" si="40"/>
        <v>4167.0238200000003</v>
      </c>
      <c r="M198" s="173">
        <f t="shared" si="41"/>
        <v>2.5119209939399065E-2</v>
      </c>
    </row>
    <row r="199" spans="1:13" x14ac:dyDescent="0.35">
      <c r="A199" s="148" t="s">
        <v>487</v>
      </c>
      <c r="B199" s="149">
        <v>0</v>
      </c>
      <c r="C199" s="173">
        <f t="shared" si="35"/>
        <v>0</v>
      </c>
      <c r="D199" s="149">
        <v>0</v>
      </c>
      <c r="E199" s="173">
        <f t="shared" si="36"/>
        <v>0</v>
      </c>
      <c r="F199" s="149">
        <v>3695.34</v>
      </c>
      <c r="G199" s="173">
        <f t="shared" si="37"/>
        <v>5.9591499357552924E-2</v>
      </c>
      <c r="H199" s="149">
        <v>0</v>
      </c>
      <c r="I199" s="173">
        <f t="shared" si="38"/>
        <v>0</v>
      </c>
      <c r="J199" s="149">
        <v>0</v>
      </c>
      <c r="K199" s="173">
        <f t="shared" si="39"/>
        <v>0</v>
      </c>
      <c r="L199" s="150">
        <f t="shared" si="40"/>
        <v>3695.34</v>
      </c>
      <c r="M199" s="173">
        <f t="shared" si="41"/>
        <v>2.2275855686723418E-2</v>
      </c>
    </row>
    <row r="200" spans="1:13" x14ac:dyDescent="0.35">
      <c r="A200" s="148" t="s">
        <v>72</v>
      </c>
      <c r="B200" s="149">
        <v>2998.5966400000002</v>
      </c>
      <c r="C200" s="173">
        <f t="shared" si="35"/>
        <v>9.5184271819133637E-2</v>
      </c>
      <c r="D200" s="149">
        <v>232.00592</v>
      </c>
      <c r="E200" s="173">
        <f t="shared" si="36"/>
        <v>1.6004740792307803E-2</v>
      </c>
      <c r="F200" s="149">
        <v>304.09172999999998</v>
      </c>
      <c r="G200" s="173">
        <f t="shared" si="37"/>
        <v>4.9038199821754306E-3</v>
      </c>
      <c r="H200" s="149">
        <v>4.49031</v>
      </c>
      <c r="I200" s="173">
        <f t="shared" si="38"/>
        <v>1.2604334148469057E-4</v>
      </c>
      <c r="J200" s="149">
        <v>82.281509999999997</v>
      </c>
      <c r="K200" s="173">
        <f t="shared" si="39"/>
        <v>3.6973042441124757E-3</v>
      </c>
      <c r="L200" s="150">
        <f t="shared" si="40"/>
        <v>3621.4661100000003</v>
      </c>
      <c r="M200" s="173">
        <f t="shared" si="41"/>
        <v>2.1830536957551844E-2</v>
      </c>
    </row>
    <row r="201" spans="1:13" x14ac:dyDescent="0.35">
      <c r="A201" s="148" t="s">
        <v>506</v>
      </c>
      <c r="B201" s="149">
        <v>0</v>
      </c>
      <c r="C201" s="173">
        <f t="shared" si="35"/>
        <v>0</v>
      </c>
      <c r="D201" s="149">
        <v>0</v>
      </c>
      <c r="E201" s="173">
        <f t="shared" si="36"/>
        <v>0</v>
      </c>
      <c r="F201" s="149">
        <v>0</v>
      </c>
      <c r="G201" s="173">
        <f t="shared" si="37"/>
        <v>0</v>
      </c>
      <c r="H201" s="149">
        <v>2985.0532200000002</v>
      </c>
      <c r="I201" s="173">
        <f t="shared" si="38"/>
        <v>8.3790669766326875E-2</v>
      </c>
      <c r="J201" s="149">
        <v>55.357500000000002</v>
      </c>
      <c r="K201" s="173">
        <f t="shared" si="39"/>
        <v>2.4874788964550647E-3</v>
      </c>
      <c r="L201" s="150">
        <f t="shared" si="40"/>
        <v>3040.4107200000003</v>
      </c>
      <c r="M201" s="173">
        <f t="shared" si="41"/>
        <v>1.8327880635364228E-2</v>
      </c>
    </row>
    <row r="202" spans="1:13" x14ac:dyDescent="0.35">
      <c r="A202" s="148" t="s">
        <v>497</v>
      </c>
      <c r="B202" s="149">
        <v>1262.4366699999998</v>
      </c>
      <c r="C202" s="173">
        <f t="shared" si="35"/>
        <v>4.0073450876581346E-2</v>
      </c>
      <c r="D202" s="149">
        <v>1462.17497</v>
      </c>
      <c r="E202" s="173">
        <f t="shared" si="36"/>
        <v>0.10086695799766851</v>
      </c>
      <c r="F202" s="149">
        <v>164.68442000000002</v>
      </c>
      <c r="G202" s="173">
        <f t="shared" si="37"/>
        <v>2.6557208561672208E-3</v>
      </c>
      <c r="H202" s="149">
        <v>0</v>
      </c>
      <c r="I202" s="173">
        <f t="shared" si="38"/>
        <v>0</v>
      </c>
      <c r="J202" s="149">
        <v>11.72527</v>
      </c>
      <c r="K202" s="173">
        <f t="shared" si="39"/>
        <v>5.2687281181841084E-4</v>
      </c>
      <c r="L202" s="150">
        <f t="shared" si="40"/>
        <v>2901.02133</v>
      </c>
      <c r="M202" s="173">
        <f t="shared" si="41"/>
        <v>1.7487628334926265E-2</v>
      </c>
    </row>
    <row r="203" spans="1:13" x14ac:dyDescent="0.35">
      <c r="A203" s="148" t="s">
        <v>498</v>
      </c>
      <c r="B203" s="149">
        <v>2531.9785299999999</v>
      </c>
      <c r="C203" s="173">
        <f t="shared" si="35"/>
        <v>8.0372441369683648E-2</v>
      </c>
      <c r="D203" s="149">
        <v>0</v>
      </c>
      <c r="E203" s="173">
        <f t="shared" si="36"/>
        <v>0</v>
      </c>
      <c r="F203" s="149">
        <v>120.94067</v>
      </c>
      <c r="G203" s="173">
        <f t="shared" si="37"/>
        <v>1.9503038579960219E-3</v>
      </c>
      <c r="H203" s="149">
        <v>0</v>
      </c>
      <c r="I203" s="173">
        <f t="shared" si="38"/>
        <v>0</v>
      </c>
      <c r="J203" s="149">
        <v>10.13133</v>
      </c>
      <c r="K203" s="173">
        <f t="shared" si="39"/>
        <v>4.5524941639384168E-4</v>
      </c>
      <c r="L203" s="150">
        <f t="shared" si="40"/>
        <v>2663.05053</v>
      </c>
      <c r="M203" s="173">
        <f t="shared" si="41"/>
        <v>1.6053118060241359E-2</v>
      </c>
    </row>
    <row r="204" spans="1:13" x14ac:dyDescent="0.35">
      <c r="A204" s="148" t="s">
        <v>400</v>
      </c>
      <c r="B204" s="149">
        <v>0</v>
      </c>
      <c r="C204" s="173">
        <f t="shared" si="35"/>
        <v>0</v>
      </c>
      <c r="D204" s="149">
        <v>2150.6190299999998</v>
      </c>
      <c r="E204" s="173">
        <f t="shared" si="36"/>
        <v>0.14835871480415</v>
      </c>
      <c r="F204" s="149">
        <v>0</v>
      </c>
      <c r="G204" s="173">
        <f t="shared" si="37"/>
        <v>0</v>
      </c>
      <c r="H204" s="149">
        <v>0</v>
      </c>
      <c r="I204" s="173">
        <f t="shared" si="38"/>
        <v>0</v>
      </c>
      <c r="J204" s="149">
        <v>53.996250000000003</v>
      </c>
      <c r="K204" s="173">
        <f t="shared" si="39"/>
        <v>2.4263113826078092E-3</v>
      </c>
      <c r="L204" s="150">
        <f t="shared" si="40"/>
        <v>2204.61528</v>
      </c>
      <c r="M204" s="173">
        <f t="shared" si="41"/>
        <v>1.3289627428606119E-2</v>
      </c>
    </row>
    <row r="205" spans="1:13" x14ac:dyDescent="0.35">
      <c r="A205" s="148" t="s">
        <v>493</v>
      </c>
      <c r="B205" s="149">
        <v>1497.9221</v>
      </c>
      <c r="C205" s="173">
        <f t="shared" si="35"/>
        <v>4.7548450641326491E-2</v>
      </c>
      <c r="D205" s="149">
        <v>0</v>
      </c>
      <c r="E205" s="173">
        <f t="shared" si="36"/>
        <v>0</v>
      </c>
      <c r="F205" s="149">
        <v>651.62856000000011</v>
      </c>
      <c r="G205" s="173">
        <f t="shared" si="37"/>
        <v>1.0508240896535405E-2</v>
      </c>
      <c r="H205" s="149">
        <v>15.69975</v>
      </c>
      <c r="I205" s="173">
        <f t="shared" si="38"/>
        <v>4.4069317051033689E-4</v>
      </c>
      <c r="J205" s="149">
        <v>0</v>
      </c>
      <c r="K205" s="173">
        <f t="shared" si="39"/>
        <v>0</v>
      </c>
      <c r="L205" s="150">
        <f t="shared" si="40"/>
        <v>2165.2504100000001</v>
      </c>
      <c r="M205" s="173">
        <f t="shared" si="41"/>
        <v>1.3052332304680682E-2</v>
      </c>
    </row>
    <row r="206" spans="1:13" x14ac:dyDescent="0.35">
      <c r="A206" s="148" t="s">
        <v>507</v>
      </c>
      <c r="B206" s="149">
        <v>0</v>
      </c>
      <c r="C206" s="173">
        <f t="shared" si="35"/>
        <v>0</v>
      </c>
      <c r="D206" s="149">
        <v>1824.3920000000001</v>
      </c>
      <c r="E206" s="173">
        <f t="shared" si="36"/>
        <v>0.12585420692523716</v>
      </c>
      <c r="F206" s="149">
        <v>0</v>
      </c>
      <c r="G206" s="173">
        <f t="shared" si="37"/>
        <v>0</v>
      </c>
      <c r="H206" s="149">
        <v>0</v>
      </c>
      <c r="I206" s="173">
        <f t="shared" si="38"/>
        <v>0</v>
      </c>
      <c r="J206" s="149">
        <v>1.1882200000000001</v>
      </c>
      <c r="K206" s="173">
        <f t="shared" si="39"/>
        <v>5.3392443198226748E-5</v>
      </c>
      <c r="L206" s="150">
        <f t="shared" si="40"/>
        <v>1825.5802200000001</v>
      </c>
      <c r="M206" s="173">
        <f t="shared" si="41"/>
        <v>1.1004768580227201E-2</v>
      </c>
    </row>
    <row r="207" spans="1:13" x14ac:dyDescent="0.35">
      <c r="A207" s="65" t="s">
        <v>427</v>
      </c>
      <c r="B207" s="149">
        <v>13952.314590000002</v>
      </c>
      <c r="C207" s="173">
        <f t="shared" si="35"/>
        <v>0.44288747833740794</v>
      </c>
      <c r="D207" s="149">
        <v>7841.9181200000003</v>
      </c>
      <c r="E207" s="173">
        <f t="shared" si="36"/>
        <v>0.54096838057021013</v>
      </c>
      <c r="F207" s="149">
        <v>18170.806380000002</v>
      </c>
      <c r="G207" s="173">
        <f t="shared" si="37"/>
        <v>0.29302461930972218</v>
      </c>
      <c r="H207" s="149">
        <v>7422.8501699999906</v>
      </c>
      <c r="I207" s="173">
        <f t="shared" si="38"/>
        <v>0.20835996596382039</v>
      </c>
      <c r="J207" s="149">
        <v>9318.7981799999961</v>
      </c>
      <c r="K207" s="173">
        <f t="shared" si="39"/>
        <v>0.41873845121390696</v>
      </c>
      <c r="L207" s="152">
        <v>56706.687440000009</v>
      </c>
      <c r="M207" s="173">
        <f t="shared" si="41"/>
        <v>0.34183322397548577</v>
      </c>
    </row>
    <row r="208" spans="1:13" x14ac:dyDescent="0.35">
      <c r="A208" s="89" t="s">
        <v>4</v>
      </c>
      <c r="B208" s="174">
        <f>SUM(B192:B207)</f>
        <v>31503.06855</v>
      </c>
      <c r="C208" s="92"/>
      <c r="D208" s="174">
        <f>SUM(D192:D207)</f>
        <v>14496.07482</v>
      </c>
      <c r="E208" s="92"/>
      <c r="F208" s="174">
        <f>SUM(F192:F207)</f>
        <v>62011.19354</v>
      </c>
      <c r="G208" s="92"/>
      <c r="H208" s="174">
        <f>SUM(H192:H207)</f>
        <v>35625.126619999995</v>
      </c>
      <c r="I208" s="92"/>
      <c r="J208" s="174">
        <f>SUM(J192:J207)</f>
        <v>22254.460159999999</v>
      </c>
      <c r="K208" s="92"/>
      <c r="L208" s="150">
        <f t="shared" si="40"/>
        <v>165889.92369</v>
      </c>
      <c r="M208" s="92">
        <v>1</v>
      </c>
    </row>
    <row r="209" spans="1:13" x14ac:dyDescent="0.35">
      <c r="A209" s="285" t="s">
        <v>425</v>
      </c>
      <c r="B209" s="285"/>
      <c r="C209" s="285"/>
      <c r="D209" s="285"/>
      <c r="E209" s="285"/>
      <c r="F209" s="285"/>
      <c r="G209" s="285"/>
      <c r="H209" s="285"/>
      <c r="I209" s="285"/>
      <c r="J209" s="35"/>
      <c r="K209" s="35"/>
      <c r="L209" s="35"/>
    </row>
    <row r="210" spans="1:13" x14ac:dyDescent="0.35">
      <c r="J210" s="35"/>
      <c r="K210" s="35"/>
      <c r="L210" s="35"/>
    </row>
    <row r="211" spans="1:13" x14ac:dyDescent="0.35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</row>
    <row r="214" spans="1:13" ht="17" x14ac:dyDescent="0.4">
      <c r="A214" s="239" t="s">
        <v>77</v>
      </c>
      <c r="B214" s="239"/>
      <c r="C214" s="239"/>
      <c r="D214" s="239"/>
      <c r="E214" s="239"/>
    </row>
    <row r="215" spans="1:13" ht="15" thickBot="1" x14ac:dyDescent="0.4">
      <c r="A215" s="326" t="s">
        <v>553</v>
      </c>
      <c r="C215"/>
      <c r="D215"/>
      <c r="E215"/>
      <c r="F215"/>
      <c r="G215"/>
      <c r="H215"/>
      <c r="I215"/>
      <c r="J215"/>
      <c r="K215"/>
      <c r="L215"/>
    </row>
    <row r="216" spans="1:13" x14ac:dyDescent="0.35">
      <c r="A216" s="240" t="s">
        <v>38</v>
      </c>
      <c r="B216" s="28" t="s">
        <v>39</v>
      </c>
      <c r="C216" s="28" t="s">
        <v>39</v>
      </c>
      <c r="D216" s="257" t="s">
        <v>573</v>
      </c>
      <c r="E216" s="260" t="s">
        <v>572</v>
      </c>
      <c r="F216" s="363" t="s">
        <v>574</v>
      </c>
      <c r="G216" s="363" t="s">
        <v>576</v>
      </c>
      <c r="H216" s="363" t="s">
        <v>578</v>
      </c>
      <c r="I216" s="363" t="s">
        <v>39</v>
      </c>
      <c r="J216" s="363" t="s">
        <v>581</v>
      </c>
      <c r="K216" s="363" t="s">
        <v>583</v>
      </c>
      <c r="L216" s="363" t="s">
        <v>585</v>
      </c>
    </row>
    <row r="217" spans="1:13" ht="15" customHeight="1" thickBot="1" x14ac:dyDescent="0.4">
      <c r="A217" s="241"/>
      <c r="B217" s="25" t="s">
        <v>571</v>
      </c>
      <c r="C217" s="25" t="s">
        <v>48</v>
      </c>
      <c r="D217" s="286"/>
      <c r="E217" s="262"/>
      <c r="F217" s="363" t="s">
        <v>575</v>
      </c>
      <c r="G217" s="363" t="s">
        <v>577</v>
      </c>
      <c r="H217" s="363" t="s">
        <v>579</v>
      </c>
      <c r="I217" s="363" t="s">
        <v>580</v>
      </c>
      <c r="J217" s="363" t="s">
        <v>582</v>
      </c>
      <c r="K217" s="363" t="s">
        <v>584</v>
      </c>
      <c r="L217" s="363" t="s">
        <v>586</v>
      </c>
    </row>
    <row r="218" spans="1:13" ht="15" thickBot="1" x14ac:dyDescent="0.4">
      <c r="A218" s="197" t="s">
        <v>512</v>
      </c>
      <c r="B218" s="394">
        <v>7306.9893600000005</v>
      </c>
      <c r="C218" s="394">
        <v>7358.1012300000002</v>
      </c>
      <c r="D218" s="394">
        <v>8279.9493300000013</v>
      </c>
      <c r="E218" s="394">
        <v>867.03284999999994</v>
      </c>
      <c r="F218" s="395">
        <v>535.67293999999993</v>
      </c>
      <c r="G218" s="395">
        <v>317.16323999999997</v>
      </c>
      <c r="H218" s="395">
        <v>1189.5346400000001</v>
      </c>
      <c r="I218" s="395">
        <v>189.26499999999999</v>
      </c>
      <c r="J218" s="395">
        <v>5159.5673799999995</v>
      </c>
      <c r="K218" s="395">
        <v>235.37100000000001</v>
      </c>
      <c r="L218" s="395">
        <v>9144.1761500000011</v>
      </c>
    </row>
    <row r="219" spans="1:13" ht="15" thickBot="1" x14ac:dyDescent="0.4">
      <c r="A219" s="197" t="s">
        <v>414</v>
      </c>
      <c r="B219" s="394">
        <v>0</v>
      </c>
      <c r="C219" s="394">
        <v>45.063300000000005</v>
      </c>
      <c r="D219" s="394">
        <v>172.73613</v>
      </c>
      <c r="E219" s="394">
        <v>348.35104999999999</v>
      </c>
      <c r="F219" s="394">
        <v>110.91755000000001</v>
      </c>
      <c r="G219" s="394">
        <v>0</v>
      </c>
      <c r="H219" s="394">
        <v>27.225000000000001</v>
      </c>
      <c r="I219" s="394">
        <v>129.23179999999999</v>
      </c>
      <c r="J219" s="394">
        <v>894.32590999999991</v>
      </c>
      <c r="K219" s="394">
        <v>31.44266</v>
      </c>
      <c r="L219" s="394">
        <v>240.58479000000003</v>
      </c>
    </row>
    <row r="220" spans="1:13" ht="15" thickBot="1" x14ac:dyDescent="0.4">
      <c r="A220" s="197" t="s">
        <v>18</v>
      </c>
      <c r="B220" s="394">
        <v>0</v>
      </c>
      <c r="C220" s="394">
        <v>835.45715000000007</v>
      </c>
      <c r="D220" s="394">
        <v>12074.067999999999</v>
      </c>
      <c r="E220" s="394">
        <v>66.478999999999999</v>
      </c>
      <c r="F220" s="394">
        <v>65.588009999999997</v>
      </c>
      <c r="G220" s="394">
        <v>114.56280000000001</v>
      </c>
      <c r="H220" s="394">
        <v>181.5</v>
      </c>
      <c r="I220" s="394">
        <v>563.22055</v>
      </c>
      <c r="J220" s="394">
        <v>78.845939999999999</v>
      </c>
      <c r="K220" s="394">
        <v>20638.847320000001</v>
      </c>
      <c r="L220" s="394">
        <v>6904.2671600000003</v>
      </c>
    </row>
    <row r="221" spans="1:13" ht="15" thickBot="1" x14ac:dyDescent="0.4">
      <c r="A221" s="197" t="s">
        <v>20</v>
      </c>
      <c r="B221" s="394">
        <v>0</v>
      </c>
      <c r="C221" s="394">
        <v>50.952419999999996</v>
      </c>
      <c r="D221" s="394">
        <v>0</v>
      </c>
      <c r="E221" s="394">
        <v>119.9957</v>
      </c>
      <c r="F221" s="394">
        <v>0</v>
      </c>
      <c r="G221" s="394">
        <v>0</v>
      </c>
      <c r="H221" s="394">
        <v>0</v>
      </c>
      <c r="I221" s="394">
        <v>0</v>
      </c>
      <c r="J221" s="394">
        <v>0</v>
      </c>
      <c r="K221" s="394">
        <v>12.15324</v>
      </c>
      <c r="L221" s="394">
        <v>1041.4767099999999</v>
      </c>
    </row>
    <row r="222" spans="1:13" ht="15" thickBot="1" x14ac:dyDescent="0.4">
      <c r="A222" s="8" t="s">
        <v>570</v>
      </c>
      <c r="B222" s="394">
        <v>286.86973</v>
      </c>
      <c r="C222" s="394">
        <v>32742.077190000007</v>
      </c>
      <c r="D222" s="394">
        <v>40891.83167</v>
      </c>
      <c r="E222" s="394">
        <v>6834.6640800000014</v>
      </c>
      <c r="F222" s="394">
        <v>11302.666039999996</v>
      </c>
      <c r="G222" s="394">
        <v>5596.5480599999992</v>
      </c>
      <c r="H222" s="394">
        <v>120.879</v>
      </c>
      <c r="I222" s="394">
        <v>30342.276419999995</v>
      </c>
      <c r="J222" s="394">
        <v>7830.8435099999961</v>
      </c>
      <c r="K222" s="394">
        <v>14605.003839999999</v>
      </c>
      <c r="L222" s="394">
        <v>3515.2569400000002</v>
      </c>
    </row>
    <row r="223" spans="1:13" ht="15" thickBot="1" x14ac:dyDescent="0.4">
      <c r="A223" s="197" t="s">
        <v>19</v>
      </c>
      <c r="B223" s="394">
        <v>0</v>
      </c>
      <c r="C223" s="394">
        <v>327.97762999999998</v>
      </c>
      <c r="D223" s="394">
        <v>370.53253000000007</v>
      </c>
      <c r="E223" s="394">
        <v>586.95947999999999</v>
      </c>
      <c r="F223" s="394">
        <v>540.62010000000009</v>
      </c>
      <c r="G223" s="394">
        <v>532.71978999999976</v>
      </c>
      <c r="H223" s="394">
        <v>82.639219999999995</v>
      </c>
      <c r="I223" s="394">
        <v>276.8946600000001</v>
      </c>
      <c r="J223" s="394">
        <v>480.91454999999996</v>
      </c>
      <c r="K223" s="394">
        <v>98.719399999999993</v>
      </c>
      <c r="L223" s="394">
        <v>1386.3452900000002</v>
      </c>
    </row>
    <row r="224" spans="1:13" ht="15" thickBot="1" x14ac:dyDescent="0.4">
      <c r="A224" s="197" t="s">
        <v>21</v>
      </c>
      <c r="B224" s="394">
        <v>0</v>
      </c>
      <c r="C224" s="394">
        <v>39.360970000000002</v>
      </c>
      <c r="D224" s="394">
        <v>222.07588000000001</v>
      </c>
      <c r="E224" s="394">
        <v>40.837499999999999</v>
      </c>
      <c r="F224" s="394">
        <v>153.05852999999999</v>
      </c>
      <c r="G224" s="394">
        <v>0</v>
      </c>
      <c r="H224" s="394">
        <v>0</v>
      </c>
      <c r="I224" s="394">
        <v>2.1801200000000001</v>
      </c>
      <c r="J224" s="394">
        <v>51.577529999999996</v>
      </c>
      <c r="K224" s="394">
        <v>3.5891599999999997</v>
      </c>
      <c r="L224" s="394">
        <v>22.353120000000004</v>
      </c>
    </row>
    <row r="225" spans="1:13" x14ac:dyDescent="0.35">
      <c r="A225" s="75" t="s">
        <v>4</v>
      </c>
      <c r="B225" s="174">
        <f>SUM(B218:B224)</f>
        <v>7593.8590900000008</v>
      </c>
      <c r="C225" s="174">
        <f t="shared" ref="C225:L225" si="42">SUM(C218:C224)</f>
        <v>41398.989890000012</v>
      </c>
      <c r="D225" s="174">
        <f t="shared" si="42"/>
        <v>62011.193539999993</v>
      </c>
      <c r="E225" s="174">
        <f t="shared" si="42"/>
        <v>8864.319660000001</v>
      </c>
      <c r="F225" s="174">
        <f t="shared" si="42"/>
        <v>12708.523169999997</v>
      </c>
      <c r="G225" s="174">
        <f t="shared" si="42"/>
        <v>6560.9938899999988</v>
      </c>
      <c r="H225" s="174">
        <f t="shared" si="42"/>
        <v>1601.7778599999999</v>
      </c>
      <c r="I225" s="174">
        <f t="shared" si="42"/>
        <v>31503.068549999996</v>
      </c>
      <c r="J225" s="174">
        <f t="shared" si="42"/>
        <v>14496.074819999994</v>
      </c>
      <c r="K225" s="174">
        <f t="shared" si="42"/>
        <v>35625.126620000003</v>
      </c>
      <c r="L225" s="174">
        <f t="shared" si="42"/>
        <v>22254.460160000002</v>
      </c>
      <c r="M225" s="152"/>
    </row>
    <row r="226" spans="1:13" x14ac:dyDescent="0.35">
      <c r="B226" s="50"/>
      <c r="C226" s="50"/>
      <c r="D226" s="50"/>
      <c r="E226" s="50"/>
    </row>
    <row r="227" spans="1:13" x14ac:dyDescent="0.35">
      <c r="A227" s="65"/>
      <c r="B227" s="69"/>
      <c r="C227" s="69"/>
      <c r="D227" s="69"/>
      <c r="E227" s="69"/>
    </row>
    <row r="228" spans="1:13" ht="15" thickBot="1" x14ac:dyDescent="0.4">
      <c r="A228" s="65"/>
      <c r="B228" s="69"/>
      <c r="C228" s="69"/>
      <c r="D228" s="69"/>
      <c r="E228" s="69"/>
    </row>
    <row r="229" spans="1:13" x14ac:dyDescent="0.35">
      <c r="A229" s="240" t="s">
        <v>38</v>
      </c>
      <c r="B229" s="28" t="s">
        <v>39</v>
      </c>
      <c r="C229" s="364" t="s">
        <v>534</v>
      </c>
      <c r="D229" s="368"/>
      <c r="E229" s="368"/>
    </row>
    <row r="230" spans="1:13" ht="15" thickBot="1" x14ac:dyDescent="0.4">
      <c r="A230" s="241"/>
      <c r="B230" s="25" t="s">
        <v>587</v>
      </c>
      <c r="C230" s="235"/>
      <c r="D230" s="368"/>
      <c r="E230" s="368"/>
    </row>
    <row r="231" spans="1:13" ht="15" thickBot="1" x14ac:dyDescent="0.4">
      <c r="A231" s="197" t="s">
        <v>512</v>
      </c>
      <c r="B231" s="168">
        <v>40582.823120000008</v>
      </c>
      <c r="C231" s="163">
        <f>B231/B$238</f>
        <v>0.16590258637640498</v>
      </c>
      <c r="D231" s="369"/>
      <c r="E231" s="370"/>
      <c r="F231" s="366"/>
      <c r="G231" s="199"/>
      <c r="H231" s="199"/>
    </row>
    <row r="232" spans="1:13" ht="15" thickBot="1" x14ac:dyDescent="0.4">
      <c r="A232" s="197" t="s">
        <v>414</v>
      </c>
      <c r="B232" s="168">
        <v>1999.8781899999999</v>
      </c>
      <c r="C232" s="163">
        <f t="shared" ref="C232:C237" si="43">B232/B$238</f>
        <v>8.1755023098738864E-3</v>
      </c>
      <c r="D232" s="369"/>
      <c r="E232" s="370"/>
      <c r="F232" s="367"/>
      <c r="G232" s="198"/>
      <c r="H232" s="198"/>
    </row>
    <row r="233" spans="1:13" ht="15" thickBot="1" x14ac:dyDescent="0.4">
      <c r="A233" s="197" t="s">
        <v>18</v>
      </c>
      <c r="B233" s="168">
        <v>41522.835930000008</v>
      </c>
      <c r="C233" s="163">
        <f t="shared" si="43"/>
        <v>0.16974535887019673</v>
      </c>
      <c r="D233" s="369"/>
      <c r="E233" s="370"/>
      <c r="F233" s="367"/>
      <c r="G233" s="198"/>
      <c r="H233" s="198"/>
    </row>
    <row r="234" spans="1:13" ht="15" thickBot="1" x14ac:dyDescent="0.4">
      <c r="A234" s="197" t="s">
        <v>20</v>
      </c>
      <c r="B234" s="168">
        <v>1224.5780699999998</v>
      </c>
      <c r="C234" s="163">
        <f t="shared" si="43"/>
        <v>5.0060753149700106E-3</v>
      </c>
      <c r="D234" s="369"/>
      <c r="E234" s="370"/>
      <c r="F234" s="367"/>
      <c r="G234" s="198"/>
      <c r="H234" s="198"/>
    </row>
    <row r="235" spans="1:13" ht="15" thickBot="1" x14ac:dyDescent="0.4">
      <c r="A235" s="8" t="s">
        <v>570</v>
      </c>
      <c r="B235" s="168">
        <v>154068.91647999999</v>
      </c>
      <c r="C235" s="163">
        <f t="shared" si="43"/>
        <v>0.62983375130562669</v>
      </c>
      <c r="D235" s="369"/>
      <c r="E235" s="370"/>
      <c r="F235" s="367"/>
      <c r="G235" s="198"/>
      <c r="H235" s="198"/>
    </row>
    <row r="236" spans="1:13" ht="15" thickBot="1" x14ac:dyDescent="0.4">
      <c r="A236" s="197" t="s">
        <v>19</v>
      </c>
      <c r="B236" s="168">
        <v>4684.3226500000001</v>
      </c>
      <c r="C236" s="163">
        <f t="shared" si="43"/>
        <v>1.914951162364022E-2</v>
      </c>
      <c r="D236" s="369"/>
      <c r="E236" s="370"/>
      <c r="F236" s="367"/>
      <c r="G236" s="198"/>
      <c r="H236" s="198"/>
    </row>
    <row r="237" spans="1:13" ht="15" thickBot="1" x14ac:dyDescent="0.4">
      <c r="A237" s="197" t="s">
        <v>21</v>
      </c>
      <c r="B237" s="168">
        <v>535.03281000000004</v>
      </c>
      <c r="C237" s="163">
        <f t="shared" si="43"/>
        <v>2.1872141992874661E-3</v>
      </c>
      <c r="D237" s="369"/>
      <c r="E237" s="370"/>
      <c r="F237" s="367"/>
      <c r="G237" s="198"/>
      <c r="H237" s="198"/>
    </row>
    <row r="238" spans="1:13" x14ac:dyDescent="0.35">
      <c r="A238" s="75" t="s">
        <v>4</v>
      </c>
      <c r="B238" s="174">
        <f>SUM(B231:B237)</f>
        <v>244618.38725</v>
      </c>
      <c r="C238" s="365">
        <v>0.99999999999999989</v>
      </c>
      <c r="D238" s="371"/>
      <c r="E238" s="371"/>
    </row>
  </sheetData>
  <sortState xmlns:xlrd2="http://schemas.microsoft.com/office/spreadsheetml/2017/richdata2" ref="A96:M117">
    <sortCondition descending="1" ref="L96:L117"/>
  </sortState>
  <mergeCells count="85">
    <mergeCell ref="A229:A230"/>
    <mergeCell ref="D229:D230"/>
    <mergeCell ref="E229:E230"/>
    <mergeCell ref="F165:G166"/>
    <mergeCell ref="A209:I209"/>
    <mergeCell ref="A216:A217"/>
    <mergeCell ref="D216:D217"/>
    <mergeCell ref="E216:E217"/>
    <mergeCell ref="H188:I188"/>
    <mergeCell ref="H189:I189"/>
    <mergeCell ref="H190:I190"/>
    <mergeCell ref="A214:E214"/>
    <mergeCell ref="D190:E190"/>
    <mergeCell ref="F188:G188"/>
    <mergeCell ref="F189:G189"/>
    <mergeCell ref="F190:G190"/>
    <mergeCell ref="A165:A167"/>
    <mergeCell ref="B165:C165"/>
    <mergeCell ref="D188:E188"/>
    <mergeCell ref="D189:E189"/>
    <mergeCell ref="D165:E166"/>
    <mergeCell ref="J188:K190"/>
    <mergeCell ref="A147:G147"/>
    <mergeCell ref="B148:G148"/>
    <mergeCell ref="A163:I163"/>
    <mergeCell ref="A149:A150"/>
    <mergeCell ref="B149:C149"/>
    <mergeCell ref="D149:E149"/>
    <mergeCell ref="F149:G149"/>
    <mergeCell ref="A188:A191"/>
    <mergeCell ref="B188:C188"/>
    <mergeCell ref="B189:C189"/>
    <mergeCell ref="B190:C190"/>
    <mergeCell ref="A186:M186"/>
    <mergeCell ref="L188:M190"/>
    <mergeCell ref="H165:I166"/>
    <mergeCell ref="F35:G35"/>
    <mergeCell ref="A63:A65"/>
    <mergeCell ref="B63:C63"/>
    <mergeCell ref="B64:C64"/>
    <mergeCell ref="D63:E64"/>
    <mergeCell ref="F63:G64"/>
    <mergeCell ref="J63:K64"/>
    <mergeCell ref="A90:M90"/>
    <mergeCell ref="B91:M91"/>
    <mergeCell ref="D92:E92"/>
    <mergeCell ref="H92:I92"/>
    <mergeCell ref="H63:I64"/>
    <mergeCell ref="A92:A95"/>
    <mergeCell ref="B92:C92"/>
    <mergeCell ref="B93:C93"/>
    <mergeCell ref="B94:C94"/>
    <mergeCell ref="D93:E93"/>
    <mergeCell ref="D94:E94"/>
    <mergeCell ref="L92:M94"/>
    <mergeCell ref="A123:A125"/>
    <mergeCell ref="B123:C123"/>
    <mergeCell ref="B124:C124"/>
    <mergeCell ref="H93:I93"/>
    <mergeCell ref="D123:E123"/>
    <mergeCell ref="D124:E124"/>
    <mergeCell ref="F123:G124"/>
    <mergeCell ref="A121:I121"/>
    <mergeCell ref="H123:I124"/>
    <mergeCell ref="F92:G92"/>
    <mergeCell ref="F93:G93"/>
    <mergeCell ref="F94:G94"/>
    <mergeCell ref="H94:I94"/>
    <mergeCell ref="J92:K94"/>
    <mergeCell ref="A160:G160"/>
    <mergeCell ref="A184:I184"/>
    <mergeCell ref="A61:I61"/>
    <mergeCell ref="H4:I5"/>
    <mergeCell ref="A35:A36"/>
    <mergeCell ref="B35:C35"/>
    <mergeCell ref="D35:E35"/>
    <mergeCell ref="A4:A6"/>
    <mergeCell ref="B4:C4"/>
    <mergeCell ref="B5:C5"/>
    <mergeCell ref="B166:C166"/>
    <mergeCell ref="D4:E4"/>
    <mergeCell ref="D5:E5"/>
    <mergeCell ref="A33:G33"/>
    <mergeCell ref="F4:G4"/>
    <mergeCell ref="F5:G5"/>
  </mergeCells>
  <pageMargins left="0.7" right="0.7" top="0.75" bottom="0.75" header="0.3" footer="0.3"/>
  <pageSetup paperSize="9" orientation="portrait" horizontalDpi="1200" verticalDpi="1200" r:id="rId1"/>
  <ignoredErrors>
    <ignoredError sqref="J66 J67:J85 L96:L1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88"/>
  <sheetViews>
    <sheetView workbookViewId="0"/>
  </sheetViews>
  <sheetFormatPr baseColWidth="10" defaultColWidth="11.453125" defaultRowHeight="14.5" x14ac:dyDescent="0.35"/>
  <cols>
    <col min="1" max="1" width="25.453125" style="8" customWidth="1"/>
    <col min="2" max="2" width="12.36328125" style="8" bestFit="1" customWidth="1"/>
    <col min="3" max="3" width="13.1796875" style="8" customWidth="1"/>
    <col min="4" max="4" width="17" style="8" customWidth="1"/>
    <col min="5" max="6" width="11.453125" style="8"/>
    <col min="7" max="7" width="17.81640625" style="8" customWidth="1"/>
    <col min="8" max="10" width="11.453125" style="8"/>
    <col min="11" max="11" width="14.08984375" style="8" customWidth="1"/>
    <col min="12" max="12" width="11.453125" style="8"/>
    <col min="13" max="13" width="13.36328125" style="8" bestFit="1" customWidth="1"/>
    <col min="14" max="16384" width="11.453125" style="8"/>
  </cols>
  <sheetData>
    <row r="2" spans="1:14" ht="17" x14ac:dyDescent="0.4">
      <c r="A2" s="312" t="s">
        <v>78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</row>
    <row r="3" spans="1:14" ht="15" thickBot="1" x14ac:dyDescent="0.4">
      <c r="A3" s="326" t="s">
        <v>554</v>
      </c>
      <c r="K3" s="8" t="s">
        <v>46</v>
      </c>
    </row>
    <row r="4" spans="1:14" ht="22.5" customHeight="1" x14ac:dyDescent="0.35">
      <c r="A4" s="295" t="s">
        <v>0</v>
      </c>
      <c r="B4" s="291" t="s">
        <v>130</v>
      </c>
      <c r="C4" s="291" t="s">
        <v>131</v>
      </c>
      <c r="D4" s="291" t="s">
        <v>132</v>
      </c>
      <c r="E4" s="293" t="s">
        <v>133</v>
      </c>
      <c r="F4" s="293" t="s">
        <v>134</v>
      </c>
      <c r="G4" s="293" t="s">
        <v>59</v>
      </c>
      <c r="H4" s="293" t="s">
        <v>135</v>
      </c>
      <c r="I4" s="293" t="s">
        <v>136</v>
      </c>
      <c r="J4" s="293" t="s">
        <v>137</v>
      </c>
      <c r="K4" s="296" t="s">
        <v>138</v>
      </c>
      <c r="L4" s="289" t="s">
        <v>453</v>
      </c>
      <c r="M4" s="289" t="s">
        <v>4</v>
      </c>
    </row>
    <row r="5" spans="1:14" x14ac:dyDescent="0.35">
      <c r="A5" s="295"/>
      <c r="B5" s="292"/>
      <c r="C5" s="292"/>
      <c r="D5" s="292"/>
      <c r="E5" s="294"/>
      <c r="F5" s="294"/>
      <c r="G5" s="294"/>
      <c r="H5" s="294"/>
      <c r="I5" s="294"/>
      <c r="J5" s="294"/>
      <c r="K5" s="297"/>
      <c r="L5" s="290"/>
      <c r="M5" s="290"/>
    </row>
    <row r="6" spans="1:14" ht="14.5" customHeight="1" x14ac:dyDescent="0.35">
      <c r="A6" s="295"/>
      <c r="B6" s="292"/>
      <c r="C6" s="292"/>
      <c r="D6" s="292"/>
      <c r="E6" s="294"/>
      <c r="F6" s="294"/>
      <c r="G6" s="294"/>
      <c r="H6" s="294"/>
      <c r="I6" s="294"/>
      <c r="J6" s="294"/>
      <c r="K6" s="297"/>
      <c r="L6" s="290"/>
      <c r="M6" s="290"/>
    </row>
    <row r="7" spans="1:14" x14ac:dyDescent="0.35">
      <c r="A7" s="295"/>
      <c r="B7" s="292"/>
      <c r="C7" s="292"/>
      <c r="D7" s="292"/>
      <c r="E7" s="294"/>
      <c r="F7" s="294"/>
      <c r="G7" s="294"/>
      <c r="H7" s="294"/>
      <c r="I7" s="294"/>
      <c r="J7" s="294"/>
      <c r="K7" s="297"/>
      <c r="L7" s="290"/>
      <c r="M7" s="290"/>
    </row>
    <row r="8" spans="1:14" x14ac:dyDescent="0.35">
      <c r="A8" s="148" t="s">
        <v>435</v>
      </c>
      <c r="B8" s="149">
        <v>70.860020000000006</v>
      </c>
      <c r="C8" s="149">
        <v>76.340729999999994</v>
      </c>
      <c r="D8" s="149">
        <v>1511.64914</v>
      </c>
      <c r="E8" s="149">
        <v>121.05324</v>
      </c>
      <c r="F8" s="149">
        <v>264.94497999999999</v>
      </c>
      <c r="G8" s="149">
        <v>71.565690000000004</v>
      </c>
      <c r="H8" s="149">
        <v>764.09081000000003</v>
      </c>
      <c r="I8" s="148">
        <v>0</v>
      </c>
      <c r="J8" s="148">
        <v>0</v>
      </c>
      <c r="K8" s="149">
        <v>2079.1028799999999</v>
      </c>
      <c r="L8" s="148">
        <v>0</v>
      </c>
      <c r="M8" s="149">
        <f t="shared" ref="M8:M29" si="0">SUM(B8:L8)</f>
        <v>4959.6074900000003</v>
      </c>
      <c r="N8" s="173"/>
    </row>
    <row r="9" spans="1:14" x14ac:dyDescent="0.35">
      <c r="A9" s="148" t="s">
        <v>436</v>
      </c>
      <c r="B9" s="149">
        <v>3870.9803099999999</v>
      </c>
      <c r="C9" s="149">
        <v>101463.32734999999</v>
      </c>
      <c r="D9" s="149">
        <v>6680.1186200000002</v>
      </c>
      <c r="E9" s="149">
        <v>254.45194000000001</v>
      </c>
      <c r="F9" s="149">
        <v>538.76306000000011</v>
      </c>
      <c r="G9" s="149">
        <v>1243.3741</v>
      </c>
      <c r="H9" s="148">
        <v>0</v>
      </c>
      <c r="I9" s="149">
        <v>3.1555900000000001</v>
      </c>
      <c r="J9" s="149">
        <v>552.03932999999995</v>
      </c>
      <c r="K9" s="149">
        <v>2974.8683700000001</v>
      </c>
      <c r="L9" s="148">
        <v>0</v>
      </c>
      <c r="M9" s="149">
        <f t="shared" si="0"/>
        <v>117581.07866999997</v>
      </c>
      <c r="N9" s="173"/>
    </row>
    <row r="10" spans="1:14" x14ac:dyDescent="0.35">
      <c r="A10" s="148" t="s">
        <v>437</v>
      </c>
      <c r="B10" s="148">
        <v>0</v>
      </c>
      <c r="C10" s="148">
        <v>0</v>
      </c>
      <c r="D10" s="149">
        <v>43.207509999999999</v>
      </c>
      <c r="E10" s="148">
        <v>0</v>
      </c>
      <c r="F10" s="148">
        <v>0</v>
      </c>
      <c r="G10" s="148">
        <v>0</v>
      </c>
      <c r="H10" s="148">
        <v>0</v>
      </c>
      <c r="I10" s="148">
        <v>0</v>
      </c>
      <c r="J10" s="149">
        <v>6.1038500000000004</v>
      </c>
      <c r="K10" s="149">
        <v>83.659789999999987</v>
      </c>
      <c r="L10" s="148">
        <v>0</v>
      </c>
      <c r="M10" s="149">
        <f t="shared" si="0"/>
        <v>132.97114999999999</v>
      </c>
      <c r="N10" s="173"/>
    </row>
    <row r="11" spans="1:14" x14ac:dyDescent="0.35">
      <c r="A11" s="148" t="s">
        <v>438</v>
      </c>
      <c r="B11" s="148">
        <v>0.63190000000000002</v>
      </c>
      <c r="C11" s="149">
        <v>579.4819</v>
      </c>
      <c r="D11" s="149">
        <v>1359.8366299999998</v>
      </c>
      <c r="E11" s="149">
        <v>20.767189999999999</v>
      </c>
      <c r="F11" s="148">
        <v>0</v>
      </c>
      <c r="G11" s="149">
        <v>27.116700000000002</v>
      </c>
      <c r="H11" s="148">
        <v>0</v>
      </c>
      <c r="I11" s="148">
        <v>0</v>
      </c>
      <c r="J11" s="148">
        <v>0</v>
      </c>
      <c r="K11" s="149">
        <v>70.963390000000004</v>
      </c>
      <c r="L11" s="148">
        <v>0</v>
      </c>
      <c r="M11" s="149">
        <f t="shared" si="0"/>
        <v>2058.7977099999998</v>
      </c>
      <c r="N11" s="173"/>
    </row>
    <row r="12" spans="1:14" x14ac:dyDescent="0.35">
      <c r="A12" s="148" t="s">
        <v>439</v>
      </c>
      <c r="B12" s="148">
        <v>0</v>
      </c>
      <c r="C12" s="149">
        <v>71.658100000000005</v>
      </c>
      <c r="D12" s="149">
        <v>30.03444</v>
      </c>
      <c r="E12" s="148">
        <v>0</v>
      </c>
      <c r="F12" s="149">
        <v>2.28464</v>
      </c>
      <c r="G12" s="148">
        <v>0</v>
      </c>
      <c r="H12" s="148">
        <v>0</v>
      </c>
      <c r="I12" s="148">
        <v>0</v>
      </c>
      <c r="J12" s="148">
        <v>0</v>
      </c>
      <c r="K12" s="149">
        <v>16.945229999999999</v>
      </c>
      <c r="L12" s="148">
        <v>0</v>
      </c>
      <c r="M12" s="149">
        <f t="shared" si="0"/>
        <v>120.92241</v>
      </c>
      <c r="N12" s="173"/>
    </row>
    <row r="13" spans="1:14" x14ac:dyDescent="0.35">
      <c r="A13" s="148" t="s">
        <v>440</v>
      </c>
      <c r="B13" s="149">
        <v>646.91813999999999</v>
      </c>
      <c r="C13" s="149">
        <v>425.62239</v>
      </c>
      <c r="D13" s="149">
        <v>401.36135999999999</v>
      </c>
      <c r="E13" s="149">
        <v>23.22991</v>
      </c>
      <c r="F13" s="149">
        <v>109.81717999999999</v>
      </c>
      <c r="G13" s="149">
        <v>27.192360000000001</v>
      </c>
      <c r="H13" s="148">
        <v>0</v>
      </c>
      <c r="I13" s="148">
        <v>0</v>
      </c>
      <c r="J13" s="149">
        <v>286.25930999999997</v>
      </c>
      <c r="K13" s="149">
        <v>84.222449999999995</v>
      </c>
      <c r="L13" s="148">
        <v>0</v>
      </c>
      <c r="M13" s="149">
        <f t="shared" si="0"/>
        <v>2004.6231</v>
      </c>
      <c r="N13" s="173"/>
    </row>
    <row r="14" spans="1:14" x14ac:dyDescent="0.35">
      <c r="A14" s="148" t="s">
        <v>8</v>
      </c>
      <c r="B14" s="149">
        <v>256.80450999999999</v>
      </c>
      <c r="C14" s="149">
        <v>140.23272</v>
      </c>
      <c r="D14" s="149">
        <v>153.07299</v>
      </c>
      <c r="E14" s="149">
        <v>20.653389999999998</v>
      </c>
      <c r="F14" s="148">
        <v>0</v>
      </c>
      <c r="G14" s="149">
        <v>706.21170999999993</v>
      </c>
      <c r="H14" s="149">
        <v>580.16574000000003</v>
      </c>
      <c r="I14" s="149">
        <v>4805.8017800000007</v>
      </c>
      <c r="J14" s="149">
        <v>177.0564</v>
      </c>
      <c r="K14" s="149">
        <v>9517.6371199999994</v>
      </c>
      <c r="L14" s="148">
        <v>0</v>
      </c>
      <c r="M14" s="149">
        <f t="shared" si="0"/>
        <v>16357.63636</v>
      </c>
      <c r="N14" s="173"/>
    </row>
    <row r="15" spans="1:14" x14ac:dyDescent="0.35">
      <c r="A15" s="148" t="s">
        <v>441</v>
      </c>
      <c r="B15" s="148">
        <v>0</v>
      </c>
      <c r="C15" s="149">
        <v>90.215210000000013</v>
      </c>
      <c r="D15" s="149">
        <v>63.905230000000003</v>
      </c>
      <c r="E15" s="148">
        <v>0</v>
      </c>
      <c r="F15" s="149">
        <v>6.2919999999999998</v>
      </c>
      <c r="G15" s="149">
        <v>6.7064300000000001</v>
      </c>
      <c r="H15" s="148">
        <v>0</v>
      </c>
      <c r="I15" s="148">
        <v>0</v>
      </c>
      <c r="J15" s="149">
        <v>66.260999999999996</v>
      </c>
      <c r="K15" s="148">
        <v>0</v>
      </c>
      <c r="L15" s="148">
        <v>0</v>
      </c>
      <c r="M15" s="149">
        <f t="shared" si="0"/>
        <v>233.37987000000004</v>
      </c>
      <c r="N15" s="173"/>
    </row>
    <row r="16" spans="1:14" x14ac:dyDescent="0.35">
      <c r="A16" s="148" t="s">
        <v>442</v>
      </c>
      <c r="B16" s="148">
        <v>0</v>
      </c>
      <c r="C16" s="149">
        <v>244.78844000000001</v>
      </c>
      <c r="D16" s="149">
        <v>165.39248000000001</v>
      </c>
      <c r="E16" s="149">
        <v>15.17643</v>
      </c>
      <c r="F16" s="149">
        <v>1.56</v>
      </c>
      <c r="G16" s="149">
        <v>43.366399999999999</v>
      </c>
      <c r="H16" s="148">
        <v>0</v>
      </c>
      <c r="I16" s="148">
        <v>0</v>
      </c>
      <c r="J16" s="149">
        <v>57.154350000000001</v>
      </c>
      <c r="K16" s="149">
        <v>95.88824000000001</v>
      </c>
      <c r="L16" s="148">
        <v>0</v>
      </c>
      <c r="M16" s="149">
        <f t="shared" si="0"/>
        <v>623.32633999999996</v>
      </c>
      <c r="N16" s="173"/>
    </row>
    <row r="17" spans="1:14" x14ac:dyDescent="0.35">
      <c r="A17" s="148" t="s">
        <v>397</v>
      </c>
      <c r="B17" s="149">
        <v>9787.9229400000004</v>
      </c>
      <c r="C17" s="149">
        <v>15149.722460000001</v>
      </c>
      <c r="D17" s="149">
        <v>4194.3952399999998</v>
      </c>
      <c r="E17" s="149">
        <v>941.14834999999994</v>
      </c>
      <c r="F17" s="149">
        <v>1203.4208999999998</v>
      </c>
      <c r="G17" s="149">
        <v>827.87877000000003</v>
      </c>
      <c r="H17" s="148">
        <v>0</v>
      </c>
      <c r="I17" s="148">
        <v>0</v>
      </c>
      <c r="J17" s="149">
        <v>6.2919999999999998</v>
      </c>
      <c r="K17" s="149">
        <v>3924.3288199999997</v>
      </c>
      <c r="L17" s="148">
        <v>0</v>
      </c>
      <c r="M17" s="149">
        <f t="shared" si="0"/>
        <v>36035.109479999999</v>
      </c>
      <c r="N17" s="173"/>
    </row>
    <row r="18" spans="1:14" x14ac:dyDescent="0.35">
      <c r="A18" s="148" t="s">
        <v>443</v>
      </c>
      <c r="B18" s="149">
        <v>16.8795</v>
      </c>
      <c r="C18" s="149">
        <v>204.46975</v>
      </c>
      <c r="D18" s="148">
        <v>0</v>
      </c>
      <c r="E18" s="148">
        <v>0</v>
      </c>
      <c r="F18" s="148">
        <v>0</v>
      </c>
      <c r="G18" s="149">
        <v>15.5717</v>
      </c>
      <c r="H18" s="148">
        <v>0</v>
      </c>
      <c r="I18" s="148">
        <v>0</v>
      </c>
      <c r="J18" s="148">
        <v>0</v>
      </c>
      <c r="K18" s="149">
        <v>42.468580000000003</v>
      </c>
      <c r="L18" s="148">
        <v>0</v>
      </c>
      <c r="M18" s="149">
        <f t="shared" si="0"/>
        <v>279.38953000000004</v>
      </c>
      <c r="N18" s="173"/>
    </row>
    <row r="19" spans="1:14" x14ac:dyDescent="0.35">
      <c r="A19" s="148" t="s">
        <v>444</v>
      </c>
      <c r="B19" s="149">
        <v>1636.50774</v>
      </c>
      <c r="C19" s="149">
        <v>353.61710999999997</v>
      </c>
      <c r="D19" s="149">
        <v>10370.75051</v>
      </c>
      <c r="E19" s="149">
        <v>1856.98029</v>
      </c>
      <c r="F19" s="149">
        <v>264.57084000000003</v>
      </c>
      <c r="G19" s="149">
        <v>1492.3262199999999</v>
      </c>
      <c r="H19" s="148">
        <v>0</v>
      </c>
      <c r="I19" s="148">
        <v>0</v>
      </c>
      <c r="J19" s="149">
        <v>383.62245000000001</v>
      </c>
      <c r="K19" s="149">
        <v>7413.20784</v>
      </c>
      <c r="L19" s="149">
        <v>516.79999999999995</v>
      </c>
      <c r="M19" s="149">
        <f t="shared" si="0"/>
        <v>24288.383000000002</v>
      </c>
      <c r="N19" s="173"/>
    </row>
    <row r="20" spans="1:14" x14ac:dyDescent="0.35">
      <c r="A20" s="148" t="s">
        <v>445</v>
      </c>
      <c r="B20" s="148">
        <v>0</v>
      </c>
      <c r="C20" s="149">
        <v>150.28297000000001</v>
      </c>
      <c r="D20" s="149">
        <v>1044.00685</v>
      </c>
      <c r="E20" s="149">
        <v>296.08760999999998</v>
      </c>
      <c r="F20" s="149">
        <v>26.216900000000003</v>
      </c>
      <c r="G20" s="149">
        <v>26.102319999999999</v>
      </c>
      <c r="H20" s="149">
        <v>17.968499999999999</v>
      </c>
      <c r="I20" s="148">
        <v>0</v>
      </c>
      <c r="J20" s="149">
        <v>856.09390000000008</v>
      </c>
      <c r="K20" s="149">
        <v>740.05826000000002</v>
      </c>
      <c r="L20" s="148">
        <v>0</v>
      </c>
      <c r="M20" s="149">
        <f t="shared" si="0"/>
        <v>3156.8173099999995</v>
      </c>
      <c r="N20" s="173"/>
    </row>
    <row r="21" spans="1:14" x14ac:dyDescent="0.35">
      <c r="A21" s="148" t="s">
        <v>7</v>
      </c>
      <c r="B21" s="149">
        <v>1266.3156100000001</v>
      </c>
      <c r="C21" s="149">
        <v>950.85858999999994</v>
      </c>
      <c r="D21" s="149">
        <v>3265.1102099999998</v>
      </c>
      <c r="E21" s="148">
        <v>0</v>
      </c>
      <c r="F21" s="149">
        <v>19.790980000000001</v>
      </c>
      <c r="G21" s="149">
        <v>6.0439499999999997</v>
      </c>
      <c r="H21" s="148">
        <v>0</v>
      </c>
      <c r="I21" s="148">
        <v>0</v>
      </c>
      <c r="J21" s="149">
        <v>620.62869999999998</v>
      </c>
      <c r="K21" s="149">
        <v>2249.1594599999999</v>
      </c>
      <c r="L21" s="148">
        <v>0</v>
      </c>
      <c r="M21" s="149">
        <f t="shared" si="0"/>
        <v>8377.9075000000012</v>
      </c>
      <c r="N21" s="173"/>
    </row>
    <row r="22" spans="1:14" x14ac:dyDescent="0.35">
      <c r="A22" s="148" t="s">
        <v>9</v>
      </c>
      <c r="B22" s="149">
        <v>1548.3522399999999</v>
      </c>
      <c r="C22" s="149">
        <v>7373.26</v>
      </c>
      <c r="D22" s="149">
        <v>3563.8775099999998</v>
      </c>
      <c r="E22" s="149">
        <v>791.31578000000002</v>
      </c>
      <c r="F22" s="149">
        <v>3756.3699900000001</v>
      </c>
      <c r="G22" s="149">
        <v>240.2945</v>
      </c>
      <c r="H22" s="148">
        <v>0</v>
      </c>
      <c r="I22" s="148">
        <v>0</v>
      </c>
      <c r="J22" s="149">
        <v>399.76846999999998</v>
      </c>
      <c r="K22" s="149">
        <v>9999.0374400000001</v>
      </c>
      <c r="L22" s="149">
        <v>17.968499999999999</v>
      </c>
      <c r="M22" s="149">
        <f t="shared" si="0"/>
        <v>27690.244429999999</v>
      </c>
      <c r="N22" s="173"/>
    </row>
    <row r="23" spans="1:14" x14ac:dyDescent="0.35">
      <c r="A23" s="148" t="s">
        <v>447</v>
      </c>
      <c r="B23" s="149">
        <v>849.21444999999994</v>
      </c>
      <c r="C23" s="149">
        <v>1294.5066299999999</v>
      </c>
      <c r="D23" s="149">
        <v>201.34630999999999</v>
      </c>
      <c r="E23" s="149">
        <v>8.3490000000000002</v>
      </c>
      <c r="F23" s="149">
        <v>38.500389999999996</v>
      </c>
      <c r="G23" s="149">
        <v>126.77464999999999</v>
      </c>
      <c r="H23" s="148">
        <v>0</v>
      </c>
      <c r="I23" s="148">
        <v>0</v>
      </c>
      <c r="J23" s="149">
        <v>401.63531</v>
      </c>
      <c r="K23" s="149">
        <v>155.69628</v>
      </c>
      <c r="L23" s="148">
        <v>0</v>
      </c>
      <c r="M23" s="149">
        <f t="shared" si="0"/>
        <v>3076.0230200000001</v>
      </c>
      <c r="N23" s="173"/>
    </row>
    <row r="24" spans="1:14" x14ac:dyDescent="0.35">
      <c r="A24" s="148" t="s">
        <v>448</v>
      </c>
      <c r="B24" s="149">
        <v>60.366500000000002</v>
      </c>
      <c r="C24" s="149">
        <v>632.28810999999996</v>
      </c>
      <c r="D24" s="149">
        <v>1218.4282499999999</v>
      </c>
      <c r="E24" s="149">
        <v>120.95967</v>
      </c>
      <c r="F24" s="149">
        <v>251.73990000000001</v>
      </c>
      <c r="G24" s="149">
        <v>36.275109999999998</v>
      </c>
      <c r="H24" s="148">
        <v>0</v>
      </c>
      <c r="I24" s="148">
        <v>0</v>
      </c>
      <c r="J24" s="149">
        <v>717.11460999999997</v>
      </c>
      <c r="K24" s="149">
        <v>363.86066999999997</v>
      </c>
      <c r="L24" s="148">
        <v>0</v>
      </c>
      <c r="M24" s="149">
        <f t="shared" si="0"/>
        <v>3401.0328199999999</v>
      </c>
      <c r="N24" s="173"/>
    </row>
    <row r="25" spans="1:14" x14ac:dyDescent="0.35">
      <c r="A25" s="148" t="s">
        <v>449</v>
      </c>
      <c r="B25" s="149">
        <v>1844.6406100000002</v>
      </c>
      <c r="C25" s="149">
        <v>154.28710000000001</v>
      </c>
      <c r="D25" s="149">
        <v>7081.0774199999996</v>
      </c>
      <c r="E25" s="149">
        <v>457.13779999999997</v>
      </c>
      <c r="F25" s="149">
        <v>113.54478999999999</v>
      </c>
      <c r="G25" s="149">
        <v>228.37727999999998</v>
      </c>
      <c r="H25" s="148">
        <v>0</v>
      </c>
      <c r="I25" s="148">
        <v>0</v>
      </c>
      <c r="J25" s="149">
        <v>4566.4340099999999</v>
      </c>
      <c r="K25" s="149">
        <v>58.438789999999997</v>
      </c>
      <c r="L25" s="148">
        <v>0</v>
      </c>
      <c r="M25" s="149">
        <f t="shared" si="0"/>
        <v>14503.9378</v>
      </c>
      <c r="N25" s="173"/>
    </row>
    <row r="26" spans="1:14" x14ac:dyDescent="0.35">
      <c r="A26" s="148" t="s">
        <v>450</v>
      </c>
      <c r="B26" s="149">
        <v>55.444699999999997</v>
      </c>
      <c r="C26" s="149">
        <v>1838.24398</v>
      </c>
      <c r="D26" s="149">
        <v>961.98504000000003</v>
      </c>
      <c r="E26" s="149">
        <v>68.540600000000012</v>
      </c>
      <c r="F26" s="149">
        <v>119.61982</v>
      </c>
      <c r="G26" s="149">
        <v>113.00436000000001</v>
      </c>
      <c r="H26" s="148">
        <v>0</v>
      </c>
      <c r="I26" s="148">
        <v>0</v>
      </c>
      <c r="J26" s="148">
        <v>0</v>
      </c>
      <c r="K26" s="149">
        <v>420.74642999999998</v>
      </c>
      <c r="L26" s="148">
        <v>0</v>
      </c>
      <c r="M26" s="149">
        <f t="shared" si="0"/>
        <v>3577.5849299999995</v>
      </c>
      <c r="N26" s="173"/>
    </row>
    <row r="27" spans="1:14" x14ac:dyDescent="0.35">
      <c r="A27" s="148" t="s">
        <v>451</v>
      </c>
      <c r="B27" s="149">
        <v>1309.77665</v>
      </c>
      <c r="C27" s="149">
        <v>945.88002000000006</v>
      </c>
      <c r="D27" s="149">
        <v>3248.8782200000001</v>
      </c>
      <c r="E27" s="149">
        <v>346.89959999999996</v>
      </c>
      <c r="F27" s="149">
        <v>804.51063999999997</v>
      </c>
      <c r="G27" s="149">
        <v>438.14877000000001</v>
      </c>
      <c r="H27" s="148">
        <v>0</v>
      </c>
      <c r="I27" s="148">
        <v>0</v>
      </c>
      <c r="J27" s="149">
        <v>207.5701</v>
      </c>
      <c r="K27" s="149">
        <v>778.10440000000006</v>
      </c>
      <c r="L27" s="148">
        <v>0</v>
      </c>
      <c r="M27" s="149">
        <f t="shared" si="0"/>
        <v>8079.7683999999999</v>
      </c>
      <c r="N27" s="173"/>
    </row>
    <row r="28" spans="1:14" x14ac:dyDescent="0.35">
      <c r="A28" s="148" t="s">
        <v>452</v>
      </c>
      <c r="B28" s="149">
        <v>238.79592000000002</v>
      </c>
      <c r="C28" s="148">
        <v>0</v>
      </c>
      <c r="D28" s="149">
        <v>28.081679999999999</v>
      </c>
      <c r="E28" s="148">
        <v>0</v>
      </c>
      <c r="F28" s="148">
        <v>0</v>
      </c>
      <c r="G28" s="148">
        <v>0</v>
      </c>
      <c r="H28" s="148">
        <v>0</v>
      </c>
      <c r="I28" s="148">
        <v>0</v>
      </c>
      <c r="J28" s="149">
        <v>15.57634</v>
      </c>
      <c r="K28" s="149">
        <v>321.71199999999999</v>
      </c>
      <c r="L28" s="148">
        <v>0</v>
      </c>
      <c r="M28" s="149">
        <f t="shared" si="0"/>
        <v>604.16594000000009</v>
      </c>
      <c r="N28" s="173"/>
    </row>
    <row r="29" spans="1:14" x14ac:dyDescent="0.35">
      <c r="A29" s="75" t="s">
        <v>4</v>
      </c>
      <c r="B29" s="91">
        <f t="shared" ref="B29:L29" si="1">SUM(B8:B28)</f>
        <v>23460.41174</v>
      </c>
      <c r="C29" s="91">
        <f t="shared" si="1"/>
        <v>132139.08356000003</v>
      </c>
      <c r="D29" s="91">
        <f t="shared" si="1"/>
        <v>45586.515640000005</v>
      </c>
      <c r="E29" s="91">
        <f t="shared" si="1"/>
        <v>5342.7508000000007</v>
      </c>
      <c r="F29" s="91">
        <f t="shared" si="1"/>
        <v>7521.9470099999999</v>
      </c>
      <c r="G29" s="91">
        <f t="shared" si="1"/>
        <v>5676.3310199999987</v>
      </c>
      <c r="H29" s="91">
        <f t="shared" si="1"/>
        <v>1362.22505</v>
      </c>
      <c r="I29" s="91">
        <f t="shared" si="1"/>
        <v>4808.957370000001</v>
      </c>
      <c r="J29" s="91">
        <f t="shared" si="1"/>
        <v>9319.6101300000009</v>
      </c>
      <c r="K29" s="91">
        <f t="shared" si="1"/>
        <v>41390.106439999989</v>
      </c>
      <c r="L29" s="91">
        <f t="shared" si="1"/>
        <v>534.7684999999999</v>
      </c>
      <c r="M29" s="91">
        <f t="shared" si="0"/>
        <v>277142.70726000005</v>
      </c>
      <c r="N29" s="152"/>
    </row>
    <row r="30" spans="1:14" x14ac:dyDescent="0.35">
      <c r="A30" s="94" t="s">
        <v>509</v>
      </c>
      <c r="B30" s="149">
        <f t="shared" ref="B30:M30" si="2">AVERAGE(B8:B28)</f>
        <v>1117.1624638095238</v>
      </c>
      <c r="C30" s="149">
        <f t="shared" si="2"/>
        <v>6292.3373123809533</v>
      </c>
      <c r="D30" s="149">
        <f t="shared" si="2"/>
        <v>2170.7864590476192</v>
      </c>
      <c r="E30" s="149">
        <f t="shared" si="2"/>
        <v>254.41670476190478</v>
      </c>
      <c r="F30" s="149">
        <f t="shared" si="2"/>
        <v>358.18795285714288</v>
      </c>
      <c r="G30" s="149">
        <f t="shared" si="2"/>
        <v>270.3014771428571</v>
      </c>
      <c r="H30" s="149">
        <f t="shared" si="2"/>
        <v>64.867859523809528</v>
      </c>
      <c r="I30" s="149">
        <f t="shared" si="2"/>
        <v>228.99797000000004</v>
      </c>
      <c r="J30" s="149">
        <f t="shared" si="2"/>
        <v>443.79095857142863</v>
      </c>
      <c r="K30" s="149">
        <f t="shared" si="2"/>
        <v>1970.9574495238089</v>
      </c>
      <c r="L30" s="149">
        <f t="shared" si="2"/>
        <v>25.465166666666661</v>
      </c>
      <c r="M30" s="149">
        <f t="shared" si="2"/>
        <v>13197.271774285711</v>
      </c>
      <c r="N30" s="35"/>
    </row>
    <row r="31" spans="1:14" ht="15" thickBot="1" x14ac:dyDescent="0.4">
      <c r="A31" s="41"/>
      <c r="B31" s="96"/>
      <c r="C31" s="41"/>
      <c r="D31" s="41"/>
      <c r="E31" s="42"/>
      <c r="F31" s="42"/>
      <c r="G31" s="42"/>
      <c r="H31" s="42"/>
      <c r="I31" s="42"/>
      <c r="J31" s="42"/>
      <c r="K31" s="43"/>
      <c r="L31" s="44"/>
      <c r="N31" s="35"/>
    </row>
    <row r="32" spans="1:14" x14ac:dyDescent="0.35"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</row>
    <row r="33" spans="1:4" x14ac:dyDescent="0.35">
      <c r="A33" s="308" t="s">
        <v>556</v>
      </c>
      <c r="B33" s="308"/>
      <c r="C33" s="308"/>
      <c r="D33" s="308"/>
    </row>
    <row r="34" spans="1:4" ht="34.5" x14ac:dyDescent="0.35">
      <c r="A34" s="46" t="s">
        <v>401</v>
      </c>
      <c r="B34" s="47" t="s">
        <v>402</v>
      </c>
      <c r="C34" s="45" t="s">
        <v>99</v>
      </c>
    </row>
    <row r="35" spans="1:4" x14ac:dyDescent="0.35">
      <c r="A35" s="74" t="s">
        <v>131</v>
      </c>
      <c r="B35" s="73">
        <f>C29</f>
        <v>132139.08356000003</v>
      </c>
      <c r="C35" s="98">
        <f t="shared" ref="C35:C45" si="3">B35/B$46</f>
        <v>0.47679076554604916</v>
      </c>
      <c r="D35" s="50"/>
    </row>
    <row r="36" spans="1:4" ht="24" x14ac:dyDescent="0.35">
      <c r="A36" s="74" t="s">
        <v>404</v>
      </c>
      <c r="B36" s="73">
        <f>D29</f>
        <v>45586.515640000005</v>
      </c>
      <c r="C36" s="98">
        <f t="shared" si="3"/>
        <v>0.16448751652423327</v>
      </c>
      <c r="D36" s="50"/>
    </row>
    <row r="37" spans="1:4" x14ac:dyDescent="0.35">
      <c r="A37" s="74" t="s">
        <v>130</v>
      </c>
      <c r="B37" s="73">
        <f>B29</f>
        <v>23460.41174</v>
      </c>
      <c r="C37" s="98">
        <f t="shared" si="3"/>
        <v>8.4651015976367483E-2</v>
      </c>
      <c r="D37" s="50"/>
    </row>
    <row r="38" spans="1:4" x14ac:dyDescent="0.35">
      <c r="A38" s="74" t="s">
        <v>405</v>
      </c>
      <c r="B38" s="73">
        <f>J29</f>
        <v>9319.6101300000009</v>
      </c>
      <c r="C38" s="98">
        <f t="shared" si="3"/>
        <v>3.3627477418183893E-2</v>
      </c>
      <c r="D38" s="50"/>
    </row>
    <row r="39" spans="1:4" x14ac:dyDescent="0.35">
      <c r="A39" s="93" t="s">
        <v>454</v>
      </c>
      <c r="B39" s="35">
        <f>F29</f>
        <v>7521.9470099999999</v>
      </c>
      <c r="C39" s="98">
        <f t="shared" si="3"/>
        <v>2.7141060590648421E-2</v>
      </c>
      <c r="D39" s="50"/>
    </row>
    <row r="40" spans="1:4" x14ac:dyDescent="0.35">
      <c r="A40" s="74" t="s">
        <v>59</v>
      </c>
      <c r="B40" s="73">
        <f>G29</f>
        <v>5676.3310199999987</v>
      </c>
      <c r="C40" s="98">
        <f t="shared" si="3"/>
        <v>2.0481617849950413E-2</v>
      </c>
      <c r="D40" s="50"/>
    </row>
    <row r="41" spans="1:4" x14ac:dyDescent="0.35">
      <c r="A41" s="74" t="s">
        <v>403</v>
      </c>
      <c r="B41" s="73">
        <f>E29</f>
        <v>5342.7508000000007</v>
      </c>
      <c r="C41" s="98">
        <f t="shared" si="3"/>
        <v>1.9277977229932033E-2</v>
      </c>
      <c r="D41" s="50"/>
    </row>
    <row r="42" spans="1:4" x14ac:dyDescent="0.35">
      <c r="A42" s="74" t="s">
        <v>136</v>
      </c>
      <c r="B42" s="73">
        <f>I29</f>
        <v>4808.957370000001</v>
      </c>
      <c r="C42" s="98">
        <f t="shared" si="3"/>
        <v>1.7351917420249854E-2</v>
      </c>
      <c r="D42" s="50"/>
    </row>
    <row r="43" spans="1:4" x14ac:dyDescent="0.35">
      <c r="A43" s="97" t="s">
        <v>135</v>
      </c>
      <c r="B43" s="73">
        <f>H29</f>
        <v>1362.22505</v>
      </c>
      <c r="C43" s="98">
        <f t="shared" si="3"/>
        <v>4.915247684010084E-3</v>
      </c>
      <c r="D43" s="50"/>
    </row>
    <row r="44" spans="1:4" x14ac:dyDescent="0.35">
      <c r="A44" s="93" t="s">
        <v>508</v>
      </c>
      <c r="B44" s="35">
        <f>L29</f>
        <v>534.7684999999999</v>
      </c>
      <c r="C44" s="98">
        <f t="shared" si="3"/>
        <v>1.9295781053993584E-3</v>
      </c>
    </row>
    <row r="45" spans="1:4" x14ac:dyDescent="0.35">
      <c r="A45" s="74" t="s">
        <v>138</v>
      </c>
      <c r="B45" s="73">
        <f>K29</f>
        <v>41390.106439999989</v>
      </c>
      <c r="C45" s="98">
        <f t="shared" si="3"/>
        <v>0.14934582565497589</v>
      </c>
    </row>
    <row r="46" spans="1:4" x14ac:dyDescent="0.35">
      <c r="A46" s="75" t="s">
        <v>4</v>
      </c>
      <c r="B46" s="95">
        <f>SUM(B35:B45)</f>
        <v>277142.70726000005</v>
      </c>
      <c r="C46" s="99">
        <f>SUM(C42:C45)</f>
        <v>0.1735425688646352</v>
      </c>
    </row>
    <row r="47" spans="1:4" x14ac:dyDescent="0.35">
      <c r="A47" s="5" t="s">
        <v>124</v>
      </c>
    </row>
    <row r="49" spans="1:6" x14ac:dyDescent="0.35">
      <c r="A49" s="308" t="s">
        <v>555</v>
      </c>
      <c r="B49" s="308"/>
      <c r="C49" s="308"/>
      <c r="D49" s="308"/>
      <c r="E49" s="308"/>
      <c r="F49" s="308"/>
    </row>
    <row r="50" spans="1:6" ht="35" thickBot="1" x14ac:dyDescent="0.4">
      <c r="A50" s="140" t="s">
        <v>65</v>
      </c>
      <c r="B50" s="141" t="s">
        <v>402</v>
      </c>
      <c r="C50" s="75" t="s">
        <v>99</v>
      </c>
    </row>
    <row r="51" spans="1:6" ht="15" thickBot="1" x14ac:dyDescent="0.4">
      <c r="A51" s="182" t="s">
        <v>398</v>
      </c>
      <c r="B51" s="183">
        <v>67424.11</v>
      </c>
      <c r="C51" s="184">
        <v>0.24299999999999999</v>
      </c>
      <c r="D51" s="98"/>
    </row>
    <row r="52" spans="1:6" ht="29.5" thickBot="1" x14ac:dyDescent="0.4">
      <c r="A52" s="185" t="s">
        <v>484</v>
      </c>
      <c r="B52" s="186">
        <v>34556.46</v>
      </c>
      <c r="C52" s="187">
        <v>0.125</v>
      </c>
      <c r="D52" s="98"/>
    </row>
    <row r="53" spans="1:6" ht="15" thickBot="1" x14ac:dyDescent="0.4">
      <c r="A53" s="185" t="s">
        <v>76</v>
      </c>
      <c r="B53" s="186">
        <v>19136.52</v>
      </c>
      <c r="C53" s="187">
        <v>6.9000000000000006E-2</v>
      </c>
      <c r="D53" s="98"/>
    </row>
    <row r="54" spans="1:6" ht="15" thickBot="1" x14ac:dyDescent="0.4">
      <c r="A54" s="185" t="s">
        <v>68</v>
      </c>
      <c r="B54" s="186">
        <v>17678.5</v>
      </c>
      <c r="C54" s="187">
        <v>6.4000000000000001E-2</v>
      </c>
      <c r="D54" s="98"/>
    </row>
    <row r="55" spans="1:6" ht="15" thickBot="1" x14ac:dyDescent="0.4">
      <c r="A55" s="185" t="s">
        <v>481</v>
      </c>
      <c r="B55" s="186">
        <v>14961.06</v>
      </c>
      <c r="C55" s="187">
        <v>5.3999999999999999E-2</v>
      </c>
      <c r="D55" s="98"/>
    </row>
    <row r="56" spans="1:6" ht="15" thickBot="1" x14ac:dyDescent="0.4">
      <c r="A56" s="185" t="s">
        <v>29</v>
      </c>
      <c r="B56" s="186">
        <v>11914.75</v>
      </c>
      <c r="C56" s="187">
        <v>4.2999999999999997E-2</v>
      </c>
      <c r="D56" s="98"/>
    </row>
    <row r="57" spans="1:6" ht="15" thickBot="1" x14ac:dyDescent="0.4">
      <c r="A57" s="185" t="s">
        <v>33</v>
      </c>
      <c r="B57" s="186">
        <v>11910.5</v>
      </c>
      <c r="C57" s="187">
        <v>4.2999999999999997E-2</v>
      </c>
      <c r="D57" s="98"/>
    </row>
    <row r="58" spans="1:6" ht="15" thickBot="1" x14ac:dyDescent="0.4">
      <c r="A58" s="185" t="s">
        <v>419</v>
      </c>
      <c r="B58" s="186">
        <v>5199.63</v>
      </c>
      <c r="C58" s="187">
        <v>1.9E-2</v>
      </c>
      <c r="D58" s="98"/>
    </row>
    <row r="59" spans="1:6" ht="15" thickBot="1" x14ac:dyDescent="0.4">
      <c r="A59" s="185" t="s">
        <v>510</v>
      </c>
      <c r="B59" s="186">
        <v>4774.03</v>
      </c>
      <c r="C59" s="187">
        <v>1.7000000000000001E-2</v>
      </c>
      <c r="D59" s="98"/>
    </row>
    <row r="60" spans="1:6" ht="29.5" thickBot="1" x14ac:dyDescent="0.4">
      <c r="A60" s="185" t="s">
        <v>498</v>
      </c>
      <c r="B60" s="188">
        <v>3878.42</v>
      </c>
      <c r="C60" s="187">
        <v>1.4E-2</v>
      </c>
      <c r="D60" s="98"/>
    </row>
    <row r="61" spans="1:6" x14ac:dyDescent="0.35">
      <c r="A61" s="142" t="s">
        <v>4</v>
      </c>
      <c r="B61" s="95"/>
      <c r="C61" s="95"/>
      <c r="D61" s="95"/>
    </row>
    <row r="62" spans="1:6" x14ac:dyDescent="0.35">
      <c r="A62" s="5" t="s">
        <v>557</v>
      </c>
      <c r="B62" s="35"/>
      <c r="C62" s="35"/>
    </row>
    <row r="63" spans="1:6" x14ac:dyDescent="0.35">
      <c r="B63" s="35"/>
    </row>
    <row r="64" spans="1:6" ht="15" thickBot="1" x14ac:dyDescent="0.4">
      <c r="A64" s="372" t="s">
        <v>589</v>
      </c>
    </row>
    <row r="65" spans="1:14" ht="22.5" customHeight="1" x14ac:dyDescent="0.35">
      <c r="A65" s="295" t="s">
        <v>588</v>
      </c>
      <c r="B65" s="291" t="s">
        <v>130</v>
      </c>
      <c r="C65" s="291" t="s">
        <v>131</v>
      </c>
      <c r="D65" s="291" t="s">
        <v>132</v>
      </c>
      <c r="E65" s="293" t="s">
        <v>133</v>
      </c>
      <c r="F65" s="293" t="s">
        <v>134</v>
      </c>
      <c r="G65" s="293" t="s">
        <v>59</v>
      </c>
      <c r="H65" s="293" t="s">
        <v>135</v>
      </c>
      <c r="I65" s="293" t="s">
        <v>136</v>
      </c>
      <c r="J65" s="293" t="s">
        <v>137</v>
      </c>
      <c r="K65" s="296" t="s">
        <v>138</v>
      </c>
      <c r="L65" s="289" t="s">
        <v>453</v>
      </c>
      <c r="M65" s="289" t="s">
        <v>4</v>
      </c>
    </row>
    <row r="66" spans="1:14" x14ac:dyDescent="0.35">
      <c r="A66" s="295"/>
      <c r="B66" s="292"/>
      <c r="C66" s="292"/>
      <c r="D66" s="292"/>
      <c r="E66" s="294"/>
      <c r="F66" s="294"/>
      <c r="G66" s="294"/>
      <c r="H66" s="294"/>
      <c r="I66" s="294"/>
      <c r="J66" s="294"/>
      <c r="K66" s="297"/>
      <c r="L66" s="290"/>
      <c r="M66" s="290"/>
    </row>
    <row r="67" spans="1:14" ht="14.5" customHeight="1" x14ac:dyDescent="0.35">
      <c r="A67" s="295"/>
      <c r="B67" s="292"/>
      <c r="C67" s="292"/>
      <c r="D67" s="292"/>
      <c r="E67" s="294"/>
      <c r="F67" s="294"/>
      <c r="G67" s="294"/>
      <c r="H67" s="294"/>
      <c r="I67" s="294"/>
      <c r="J67" s="294"/>
      <c r="K67" s="297"/>
      <c r="L67" s="290"/>
      <c r="M67" s="290"/>
    </row>
    <row r="68" spans="1:14" ht="15" thickBot="1" x14ac:dyDescent="0.4">
      <c r="A68" s="295"/>
      <c r="B68" s="292"/>
      <c r="C68" s="292"/>
      <c r="D68" s="292"/>
      <c r="E68" s="294"/>
      <c r="F68" s="294"/>
      <c r="G68" s="294"/>
      <c r="H68" s="294"/>
      <c r="I68" s="294"/>
      <c r="J68" s="294"/>
      <c r="K68" s="297"/>
      <c r="L68" s="290"/>
      <c r="M68" s="290"/>
    </row>
    <row r="69" spans="1:14" ht="15" thickBot="1" x14ac:dyDescent="0.4">
      <c r="A69" s="197" t="s">
        <v>512</v>
      </c>
      <c r="B69" s="179">
        <v>1360.2613700000002</v>
      </c>
      <c r="C69" s="179">
        <v>6904.5394999999999</v>
      </c>
      <c r="D69" s="179">
        <v>2120.3214400000002</v>
      </c>
      <c r="E69" s="179">
        <v>361.73296999999997</v>
      </c>
      <c r="F69" s="179">
        <v>0</v>
      </c>
      <c r="G69" s="179">
        <v>0</v>
      </c>
      <c r="H69" s="179">
        <v>257.5</v>
      </c>
      <c r="I69" s="179">
        <v>4742.4797299999991</v>
      </c>
      <c r="J69" s="179">
        <v>586.0154399999999</v>
      </c>
      <c r="K69" s="179">
        <v>4884.8257200000007</v>
      </c>
      <c r="L69" s="179">
        <v>516.79999999999995</v>
      </c>
      <c r="M69" s="179">
        <f>SUM(B69:L69)</f>
        <v>21734.476169999998</v>
      </c>
      <c r="N69" s="35"/>
    </row>
    <row r="70" spans="1:14" ht="25.5" thickBot="1" x14ac:dyDescent="0.4">
      <c r="A70" s="197" t="s">
        <v>414</v>
      </c>
      <c r="B70" s="179">
        <v>40.375279999999997</v>
      </c>
      <c r="C70" s="179">
        <v>693.23464000000013</v>
      </c>
      <c r="D70" s="179">
        <v>227.39416</v>
      </c>
      <c r="E70" s="179">
        <v>49.19979</v>
      </c>
      <c r="F70" s="179">
        <v>134.06458000000001</v>
      </c>
      <c r="G70" s="179">
        <v>28.825380000000003</v>
      </c>
      <c r="H70" s="179">
        <v>0</v>
      </c>
      <c r="I70" s="179">
        <v>34.363999999999997</v>
      </c>
      <c r="J70" s="179">
        <v>374.83197999999999</v>
      </c>
      <c r="K70" s="179">
        <v>226.28632000000002</v>
      </c>
      <c r="L70" s="179">
        <v>0</v>
      </c>
      <c r="M70" s="179">
        <f t="shared" ref="M70:M75" si="4">SUM(B70:L70)</f>
        <v>1808.5761300000001</v>
      </c>
      <c r="N70" s="35"/>
    </row>
    <row r="71" spans="1:14" ht="15" thickBot="1" x14ac:dyDescent="0.4">
      <c r="A71" s="197" t="s">
        <v>18</v>
      </c>
      <c r="B71" s="179">
        <v>9044.2559099999999</v>
      </c>
      <c r="C71" s="179">
        <v>4352.2078200000005</v>
      </c>
      <c r="D71" s="179">
        <v>3031.7219799999993</v>
      </c>
      <c r="E71" s="179">
        <v>311.56650999999999</v>
      </c>
      <c r="F71" s="179">
        <v>797.60802999999999</v>
      </c>
      <c r="G71" s="179">
        <v>40.989910000000002</v>
      </c>
      <c r="H71" s="179">
        <v>0</v>
      </c>
      <c r="I71" s="179">
        <v>28.132740000000002</v>
      </c>
      <c r="J71" s="179">
        <v>216.42175</v>
      </c>
      <c r="K71" s="179">
        <v>5803.0359400000007</v>
      </c>
      <c r="L71" s="179">
        <v>0</v>
      </c>
      <c r="M71" s="179">
        <f t="shared" si="4"/>
        <v>23625.940590000002</v>
      </c>
      <c r="N71" s="35"/>
    </row>
    <row r="72" spans="1:14" ht="15" thickBot="1" x14ac:dyDescent="0.4">
      <c r="A72" s="197" t="s">
        <v>20</v>
      </c>
      <c r="B72" s="179">
        <v>1271.4170800000002</v>
      </c>
      <c r="C72" s="179">
        <v>52.151000000000003</v>
      </c>
      <c r="D72" s="179">
        <v>2234.8841200000002</v>
      </c>
      <c r="E72" s="179">
        <v>76.536320000000003</v>
      </c>
      <c r="F72" s="179">
        <v>360</v>
      </c>
      <c r="G72" s="179">
        <v>0</v>
      </c>
      <c r="H72" s="179">
        <v>0</v>
      </c>
      <c r="I72" s="179">
        <v>0</v>
      </c>
      <c r="J72" s="179">
        <v>0</v>
      </c>
      <c r="K72" s="179">
        <v>700.13376000000005</v>
      </c>
      <c r="L72" s="179">
        <v>0</v>
      </c>
      <c r="M72" s="179">
        <f t="shared" si="4"/>
        <v>4695.1222800000005</v>
      </c>
      <c r="N72" s="35"/>
    </row>
    <row r="73" spans="1:14" ht="15" thickBot="1" x14ac:dyDescent="0.4">
      <c r="A73" s="8" t="s">
        <v>570</v>
      </c>
      <c r="B73" s="179">
        <v>10414.777389999999</v>
      </c>
      <c r="C73" s="179">
        <v>118860.94015000004</v>
      </c>
      <c r="D73" s="179">
        <v>36564.244920000012</v>
      </c>
      <c r="E73" s="179">
        <v>4289.1310200000007</v>
      </c>
      <c r="F73" s="179">
        <v>6019.8891199999989</v>
      </c>
      <c r="G73" s="179">
        <v>5443.8415400000022</v>
      </c>
      <c r="H73" s="179">
        <v>1058.8384900000001</v>
      </c>
      <c r="I73" s="179">
        <v>0</v>
      </c>
      <c r="J73" s="179">
        <v>7753.4948899999999</v>
      </c>
      <c r="K73" s="179">
        <v>28021.968570000001</v>
      </c>
      <c r="L73" s="179">
        <v>0</v>
      </c>
      <c r="M73" s="179">
        <f t="shared" si="4"/>
        <v>218427.12609000006</v>
      </c>
      <c r="N73" s="35"/>
    </row>
    <row r="74" spans="1:14" ht="15" thickBot="1" x14ac:dyDescent="0.4">
      <c r="A74" s="197" t="s">
        <v>19</v>
      </c>
      <c r="B74" s="179">
        <v>193.96624999999997</v>
      </c>
      <c r="C74" s="179">
        <v>1252.9404200000001</v>
      </c>
      <c r="D74" s="179">
        <v>986.34176999999988</v>
      </c>
      <c r="E74" s="179">
        <v>251.06309000000005</v>
      </c>
      <c r="F74" s="179">
        <v>201.91528000000002</v>
      </c>
      <c r="G74" s="179">
        <v>162.67419000000001</v>
      </c>
      <c r="H74" s="179">
        <v>45.886559999999996</v>
      </c>
      <c r="I74" s="179">
        <v>3.9809000000000001</v>
      </c>
      <c r="J74" s="179">
        <v>346.46651000000003</v>
      </c>
      <c r="K74" s="179">
        <v>1695.1542500000003</v>
      </c>
      <c r="L74" s="179">
        <v>17.968499999999999</v>
      </c>
      <c r="M74" s="179">
        <f t="shared" si="4"/>
        <v>5158.3577200000009</v>
      </c>
      <c r="N74" s="35"/>
    </row>
    <row r="75" spans="1:14" ht="15" thickBot="1" x14ac:dyDescent="0.4">
      <c r="A75" s="197" t="s">
        <v>21</v>
      </c>
      <c r="B75" s="179">
        <v>1128.8766799999999</v>
      </c>
      <c r="C75" s="179">
        <v>23.072279999999999</v>
      </c>
      <c r="D75" s="179">
        <v>421.60725000000002</v>
      </c>
      <c r="E75" s="179">
        <v>3.5211000000000001</v>
      </c>
      <c r="F75" s="179">
        <v>8.4700000000000006</v>
      </c>
      <c r="G75" s="179">
        <v>0</v>
      </c>
      <c r="H75" s="179">
        <v>0</v>
      </c>
      <c r="I75" s="179">
        <v>0</v>
      </c>
      <c r="J75" s="179">
        <v>37.379560000000005</v>
      </c>
      <c r="K75" s="179">
        <v>57.490209999999998</v>
      </c>
      <c r="L75" s="179">
        <v>0</v>
      </c>
      <c r="M75" s="179">
        <f t="shared" si="4"/>
        <v>1680.4170799999999</v>
      </c>
      <c r="N75" s="35"/>
    </row>
    <row r="76" spans="1:14" x14ac:dyDescent="0.35">
      <c r="A76" s="82" t="s">
        <v>595</v>
      </c>
      <c r="B76" s="91">
        <f>SUM(B69:B75)</f>
        <v>23453.929960000001</v>
      </c>
      <c r="C76" s="91">
        <f t="shared" ref="C76:L76" si="5">SUM(C69:C75)</f>
        <v>132139.08581000005</v>
      </c>
      <c r="D76" s="91">
        <f t="shared" si="5"/>
        <v>45586.515640000012</v>
      </c>
      <c r="E76" s="91">
        <f t="shared" si="5"/>
        <v>5342.7508000000007</v>
      </c>
      <c r="F76" s="91">
        <f t="shared" si="5"/>
        <v>7521.9470099999999</v>
      </c>
      <c r="G76" s="91">
        <f t="shared" si="5"/>
        <v>5676.3310200000014</v>
      </c>
      <c r="H76" s="91">
        <f t="shared" si="5"/>
        <v>1362.22505</v>
      </c>
      <c r="I76" s="91">
        <f t="shared" si="5"/>
        <v>4808.9573699999983</v>
      </c>
      <c r="J76" s="91">
        <f t="shared" si="5"/>
        <v>9314.6101299999991</v>
      </c>
      <c r="K76" s="91">
        <f t="shared" si="5"/>
        <v>41388.894770000006</v>
      </c>
      <c r="L76" s="91">
        <f t="shared" si="5"/>
        <v>534.7684999999999</v>
      </c>
      <c r="M76" s="91">
        <f>SUM(M69:M75)</f>
        <v>277130.01606000005</v>
      </c>
    </row>
    <row r="77" spans="1:14" s="320" customFormat="1" x14ac:dyDescent="0.35">
      <c r="A77" s="373"/>
      <c r="B77" s="374"/>
      <c r="C77" s="374"/>
      <c r="D77" s="374"/>
      <c r="E77" s="374"/>
      <c r="F77" s="374"/>
      <c r="G77" s="374"/>
      <c r="H77" s="374"/>
      <c r="I77" s="374"/>
      <c r="J77" s="374"/>
      <c r="K77" s="374"/>
      <c r="L77" s="374"/>
      <c r="M77" s="374"/>
    </row>
    <row r="78" spans="1:14" ht="15" thickBot="1" x14ac:dyDescent="0.4">
      <c r="A78" s="372" t="s">
        <v>589</v>
      </c>
      <c r="B78" s="35"/>
      <c r="C78" s="35"/>
      <c r="D78" s="35"/>
      <c r="E78" s="179"/>
      <c r="F78" s="179"/>
      <c r="G78" s="179"/>
      <c r="H78" s="35"/>
      <c r="I78" s="35"/>
      <c r="J78" s="35"/>
      <c r="K78" s="35"/>
      <c r="L78" s="35"/>
      <c r="M78" s="179"/>
    </row>
    <row r="79" spans="1:14" x14ac:dyDescent="0.35">
      <c r="A79" s="240" t="s">
        <v>38</v>
      </c>
      <c r="B79" s="28" t="s">
        <v>39</v>
      </c>
      <c r="C79" s="364" t="s">
        <v>534</v>
      </c>
      <c r="E79" s="179"/>
      <c r="F79" s="179"/>
      <c r="G79" s="179"/>
    </row>
    <row r="80" spans="1:14" ht="15" thickBot="1" x14ac:dyDescent="0.4">
      <c r="A80" s="241"/>
      <c r="B80" s="25" t="s">
        <v>24</v>
      </c>
      <c r="C80" s="235"/>
      <c r="E80" s="179"/>
      <c r="F80" s="179"/>
      <c r="G80" s="179"/>
    </row>
    <row r="81" spans="1:7" ht="15" thickBot="1" x14ac:dyDescent="0.4">
      <c r="A81" s="197" t="s">
        <v>512</v>
      </c>
      <c r="B81" s="179">
        <f>M69</f>
        <v>21734.476169999998</v>
      </c>
      <c r="C81" s="163">
        <f>B81/B$88</f>
        <v>7.8427001445034283E-2</v>
      </c>
      <c r="E81" s="179"/>
      <c r="F81" s="179"/>
      <c r="G81" s="179"/>
    </row>
    <row r="82" spans="1:7" ht="25.5" thickBot="1" x14ac:dyDescent="0.4">
      <c r="A82" s="197" t="s">
        <v>414</v>
      </c>
      <c r="B82" s="179">
        <f t="shared" ref="B82:B87" si="6">M70</f>
        <v>1808.5761300000001</v>
      </c>
      <c r="C82" s="163">
        <f t="shared" ref="C82:C87" si="7">B82/B$88</f>
        <v>6.5260925384871852E-3</v>
      </c>
      <c r="E82" s="179"/>
      <c r="F82" s="179"/>
      <c r="G82" s="179"/>
    </row>
    <row r="83" spans="1:7" ht="15" thickBot="1" x14ac:dyDescent="0.4">
      <c r="A83" s="197" t="s">
        <v>18</v>
      </c>
      <c r="B83" s="179">
        <f t="shared" si="6"/>
        <v>23625.940590000002</v>
      </c>
      <c r="C83" s="163">
        <f t="shared" si="7"/>
        <v>8.5252189300508194E-2</v>
      </c>
      <c r="E83" s="179"/>
      <c r="F83" s="179"/>
      <c r="G83" s="179"/>
    </row>
    <row r="84" spans="1:7" ht="15" thickBot="1" x14ac:dyDescent="0.4">
      <c r="A84" s="197" t="s">
        <v>20</v>
      </c>
      <c r="B84" s="179">
        <f t="shared" si="6"/>
        <v>4695.1222800000005</v>
      </c>
      <c r="C84" s="163">
        <f t="shared" si="7"/>
        <v>1.6941947850872576E-2</v>
      </c>
      <c r="E84" s="179"/>
      <c r="F84" s="179"/>
      <c r="G84" s="179"/>
    </row>
    <row r="85" spans="1:7" ht="15" thickBot="1" x14ac:dyDescent="0.4">
      <c r="A85" s="8" t="s">
        <v>570</v>
      </c>
      <c r="B85" s="179">
        <f t="shared" si="6"/>
        <v>218427.12609000006</v>
      </c>
      <c r="C85" s="163">
        <f t="shared" si="7"/>
        <v>0.78817563393316981</v>
      </c>
    </row>
    <row r="86" spans="1:7" ht="15" thickBot="1" x14ac:dyDescent="0.4">
      <c r="A86" s="197" t="s">
        <v>19</v>
      </c>
      <c r="B86" s="179">
        <f t="shared" si="6"/>
        <v>5158.3577200000009</v>
      </c>
      <c r="C86" s="163">
        <f t="shared" si="7"/>
        <v>1.8613493382410046E-2</v>
      </c>
    </row>
    <row r="87" spans="1:7" ht="15" thickBot="1" x14ac:dyDescent="0.4">
      <c r="A87" s="197" t="s">
        <v>21</v>
      </c>
      <c r="B87" s="179">
        <f t="shared" si="6"/>
        <v>1680.4170799999999</v>
      </c>
      <c r="C87" s="163">
        <f t="shared" si="7"/>
        <v>6.0636415495179743E-3</v>
      </c>
    </row>
    <row r="88" spans="1:7" x14ac:dyDescent="0.35">
      <c r="A88" s="75" t="s">
        <v>4</v>
      </c>
      <c r="B88" s="174">
        <f>SUM(B81:B87)</f>
        <v>277130.01606000005</v>
      </c>
      <c r="C88" s="365">
        <v>0.99999999999999989</v>
      </c>
    </row>
  </sheetData>
  <mergeCells count="27">
    <mergeCell ref="A79:A80"/>
    <mergeCell ref="A65:A68"/>
    <mergeCell ref="B65:B68"/>
    <mergeCell ref="C65:C68"/>
    <mergeCell ref="D65:D68"/>
    <mergeCell ref="E65:E68"/>
    <mergeCell ref="F65:F68"/>
    <mergeCell ref="G65:G68"/>
    <mergeCell ref="H65:H68"/>
    <mergeCell ref="I65:I68"/>
    <mergeCell ref="J65:J68"/>
    <mergeCell ref="K65:K68"/>
    <mergeCell ref="L65:L68"/>
    <mergeCell ref="M65:M68"/>
    <mergeCell ref="A4:A7"/>
    <mergeCell ref="I4:I7"/>
    <mergeCell ref="J4:J7"/>
    <mergeCell ref="K4:K7"/>
    <mergeCell ref="G4:G7"/>
    <mergeCell ref="B4:B7"/>
    <mergeCell ref="C4:C7"/>
    <mergeCell ref="M4:M7"/>
    <mergeCell ref="D4:D7"/>
    <mergeCell ref="E4:E7"/>
    <mergeCell ref="F4:F7"/>
    <mergeCell ref="H4:H7"/>
    <mergeCell ref="L4:L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86"/>
  <sheetViews>
    <sheetView workbookViewId="0"/>
  </sheetViews>
  <sheetFormatPr baseColWidth="10" defaultRowHeight="14.5" x14ac:dyDescent="0.35"/>
  <cols>
    <col min="1" max="1" width="30.08984375" customWidth="1"/>
    <col min="2" max="2" width="17.54296875" customWidth="1"/>
    <col min="3" max="3" width="16.1796875" customWidth="1"/>
    <col min="4" max="4" width="15.453125" customWidth="1"/>
    <col min="5" max="5" width="17.1796875" customWidth="1"/>
    <col min="6" max="6" width="12.36328125" customWidth="1"/>
    <col min="7" max="7" width="12.36328125" bestFit="1" customWidth="1"/>
    <col min="8" max="8" width="18" customWidth="1"/>
    <col min="9" max="9" width="13.90625" customWidth="1"/>
    <col min="10" max="10" width="12.54296875" customWidth="1"/>
    <col min="11" max="11" width="13.90625" bestFit="1" customWidth="1"/>
    <col min="12" max="12" width="13" bestFit="1" customWidth="1"/>
  </cols>
  <sheetData>
    <row r="2" spans="1:11" x14ac:dyDescent="0.35">
      <c r="G2" s="226"/>
    </row>
    <row r="3" spans="1:11" s="8" customFormat="1" ht="17" customHeight="1" x14ac:dyDescent="0.4">
      <c r="A3" s="337" t="s">
        <v>79</v>
      </c>
      <c r="B3" s="312"/>
      <c r="C3" s="312"/>
      <c r="D3" s="312"/>
      <c r="E3" s="312"/>
      <c r="F3" s="312"/>
      <c r="G3" s="312"/>
      <c r="H3" s="312"/>
      <c r="I3" s="312"/>
      <c r="J3" s="312"/>
    </row>
    <row r="4" spans="1:11" s="8" customFormat="1" ht="15" customHeight="1" thickBot="1" x14ac:dyDescent="0.4">
      <c r="A4" s="339" t="s">
        <v>558</v>
      </c>
      <c r="B4" s="338"/>
      <c r="D4" s="236"/>
      <c r="E4" s="236"/>
      <c r="F4" s="236"/>
      <c r="G4" s="236"/>
      <c r="H4" s="236" t="s">
        <v>46</v>
      </c>
      <c r="I4" s="236"/>
      <c r="J4" s="236"/>
    </row>
    <row r="5" spans="1:11" s="8" customFormat="1" x14ac:dyDescent="0.35">
      <c r="A5" s="240" t="s">
        <v>0</v>
      </c>
      <c r="B5" s="254" t="s">
        <v>80</v>
      </c>
      <c r="C5" s="30" t="s">
        <v>139</v>
      </c>
      <c r="D5" s="30" t="s">
        <v>85</v>
      </c>
      <c r="E5" s="165" t="s">
        <v>82</v>
      </c>
      <c r="F5" s="165" t="s">
        <v>83</v>
      </c>
      <c r="G5" s="165" t="s">
        <v>62</v>
      </c>
      <c r="H5" s="31" t="s">
        <v>84</v>
      </c>
      <c r="I5" s="31" t="s">
        <v>4</v>
      </c>
    </row>
    <row r="6" spans="1:11" s="8" customFormat="1" ht="15" thickBot="1" x14ac:dyDescent="0.4">
      <c r="A6" s="241"/>
      <c r="B6" s="298"/>
      <c r="C6" s="15" t="s">
        <v>87</v>
      </c>
      <c r="D6" s="15" t="s">
        <v>81</v>
      </c>
      <c r="E6" s="166"/>
      <c r="F6" s="166"/>
      <c r="G6" s="34" t="s">
        <v>2</v>
      </c>
      <c r="H6" s="34"/>
      <c r="I6" s="34"/>
    </row>
    <row r="7" spans="1:11" s="8" customFormat="1" x14ac:dyDescent="0.35">
      <c r="A7" s="148" t="s">
        <v>444</v>
      </c>
      <c r="B7" s="178">
        <f>[1]Hoja1!$B3/1000</f>
        <v>7866.6081399999994</v>
      </c>
      <c r="C7" s="178">
        <f>[1]Hoja1!C3/1000</f>
        <v>291782.62362000003</v>
      </c>
      <c r="D7" s="178">
        <f>[1]Hoja1!D3/1000</f>
        <v>11536.9244</v>
      </c>
      <c r="E7" s="178">
        <f>[1]Hoja1!E3/1000</f>
        <v>0</v>
      </c>
      <c r="F7" s="178">
        <f>[1]Hoja1!F3/1000</f>
        <v>0</v>
      </c>
      <c r="G7" s="178">
        <f>[1]Hoja1!G3/1000</f>
        <v>939.72406999999998</v>
      </c>
      <c r="H7" s="178">
        <f>[1]Hoja1!H3/1000</f>
        <v>6672.0529500000002</v>
      </c>
      <c r="I7" s="381">
        <f t="shared" ref="I7:I13" si="0">SUM(B7:H7)</f>
        <v>318797.93318000005</v>
      </c>
      <c r="J7" s="178"/>
      <c r="K7" s="179"/>
    </row>
    <row r="8" spans="1:11" s="8" customFormat="1" x14ac:dyDescent="0.35">
      <c r="A8" s="148" t="s">
        <v>451</v>
      </c>
      <c r="B8" s="178">
        <f>[1]Hoja1!$B4/1000</f>
        <v>38033.85239</v>
      </c>
      <c r="C8" s="178">
        <f>[1]Hoja1!$C4/1000</f>
        <v>46317.343590000004</v>
      </c>
      <c r="D8" s="178">
        <f>[1]Hoja1!D4/1000</f>
        <v>43541.101799999997</v>
      </c>
      <c r="E8" s="178">
        <f>[1]Hoja1!E4/1000</f>
        <v>0</v>
      </c>
      <c r="F8" s="178">
        <f>[1]Hoja1!F4/1000</f>
        <v>14436.428689999999</v>
      </c>
      <c r="G8" s="178">
        <f>[1]Hoja1!G4/1000</f>
        <v>4157.8312000000005</v>
      </c>
      <c r="H8" s="178">
        <f>[1]Hoja1!H4/1000</f>
        <v>6557.6870399999998</v>
      </c>
      <c r="I8" s="381">
        <f t="shared" si="0"/>
        <v>153044.24471</v>
      </c>
      <c r="J8" s="178"/>
    </row>
    <row r="9" spans="1:11" s="8" customFormat="1" x14ac:dyDescent="0.35">
      <c r="A9" s="148" t="s">
        <v>397</v>
      </c>
      <c r="B9" s="178">
        <f>[1]Hoja1!$B5/1000</f>
        <v>16819.311510000003</v>
      </c>
      <c r="C9" s="178">
        <f>[1]Hoja1!$C5/1000</f>
        <v>69159.782219999994</v>
      </c>
      <c r="D9" s="178">
        <f>[1]Hoja1!D5/1000</f>
        <v>16907.002420000001</v>
      </c>
      <c r="E9" s="178">
        <f>[1]Hoja1!E5/1000</f>
        <v>0</v>
      </c>
      <c r="F9" s="178">
        <f>[1]Hoja1!F5/1000</f>
        <v>0</v>
      </c>
      <c r="G9" s="178">
        <f>[1]Hoja1!G5/1000</f>
        <v>48.581499999999998</v>
      </c>
      <c r="H9" s="178">
        <f>[1]Hoja1!H5/1000</f>
        <v>14132.743109999999</v>
      </c>
      <c r="I9" s="381">
        <f t="shared" si="0"/>
        <v>117067.42075999999</v>
      </c>
      <c r="J9" s="178"/>
    </row>
    <row r="10" spans="1:11" s="8" customFormat="1" x14ac:dyDescent="0.35">
      <c r="A10" s="148" t="s">
        <v>7</v>
      </c>
      <c r="B10" s="178">
        <f>[1]Hoja1!$B6/1000</f>
        <v>6010.5865999999996</v>
      </c>
      <c r="C10" s="178">
        <f>[1]Hoja1!$C6/1000</f>
        <v>37043.481120000004</v>
      </c>
      <c r="D10" s="178">
        <f>[1]Hoja1!D6/1000</f>
        <v>41422.730499999998</v>
      </c>
      <c r="E10" s="178">
        <f>[1]Hoja1!E6/1000</f>
        <v>9.5820000000000007</v>
      </c>
      <c r="F10" s="178">
        <f>[1]Hoja1!F6/1000</f>
        <v>3043.7032200000003</v>
      </c>
      <c r="G10" s="178">
        <f>[1]Hoja1!G6/1000</f>
        <v>269.94375000000002</v>
      </c>
      <c r="H10" s="178">
        <f>[1]Hoja1!H6/1000</f>
        <v>12414.599119999999</v>
      </c>
      <c r="I10" s="381">
        <f t="shared" si="0"/>
        <v>100214.62630999999</v>
      </c>
      <c r="J10" s="178"/>
    </row>
    <row r="11" spans="1:11" s="8" customFormat="1" x14ac:dyDescent="0.35">
      <c r="A11" s="148" t="s">
        <v>436</v>
      </c>
      <c r="B11" s="178">
        <f>[1]Hoja1!$B7/1000</f>
        <v>4760.6969300000001</v>
      </c>
      <c r="C11" s="178">
        <f>[1]Hoja1!$C7/1000</f>
        <v>51648.734170000003</v>
      </c>
      <c r="D11" s="178">
        <f>[1]Hoja1!D7/1000</f>
        <v>22768.111219999999</v>
      </c>
      <c r="E11" s="178">
        <f>[1]Hoja1!E7/1000</f>
        <v>0</v>
      </c>
      <c r="F11" s="178">
        <f>[1]Hoja1!F7/1000</f>
        <v>10646.25403</v>
      </c>
      <c r="G11" s="178">
        <f>[1]Hoja1!G7/1000</f>
        <v>732.96485999999993</v>
      </c>
      <c r="H11" s="178">
        <f>[1]Hoja1!H7/1000</f>
        <v>4960.16741</v>
      </c>
      <c r="I11" s="381">
        <f t="shared" si="0"/>
        <v>95516.928619999991</v>
      </c>
      <c r="J11" s="178"/>
    </row>
    <row r="12" spans="1:11" s="8" customFormat="1" x14ac:dyDescent="0.35">
      <c r="A12" s="148" t="s">
        <v>9</v>
      </c>
      <c r="B12" s="380">
        <v>47030.335380000004</v>
      </c>
      <c r="C12" s="380">
        <v>10238.41872</v>
      </c>
      <c r="D12" s="380">
        <v>14625.014830000002</v>
      </c>
      <c r="E12" s="380">
        <v>471.73788000000002</v>
      </c>
      <c r="F12" s="380">
        <v>539.03160000000003</v>
      </c>
      <c r="G12" s="380">
        <v>0</v>
      </c>
      <c r="H12" s="380">
        <v>22812.298409999999</v>
      </c>
      <c r="I12" s="381">
        <f t="shared" si="0"/>
        <v>95716.836820000011</v>
      </c>
      <c r="J12" s="178"/>
    </row>
    <row r="13" spans="1:11" s="8" customFormat="1" x14ac:dyDescent="0.35">
      <c r="A13" s="148" t="s">
        <v>449</v>
      </c>
      <c r="B13" s="178">
        <f>[1]Hoja1!$B9/1000</f>
        <v>10461.664699999999</v>
      </c>
      <c r="C13" s="178">
        <f>[1]Hoja1!$C9/1000</f>
        <v>9075.6192199999987</v>
      </c>
      <c r="D13" s="178">
        <f>[1]Hoja1!D9/1000</f>
        <v>47365.473699999995</v>
      </c>
      <c r="E13" s="178">
        <f>[1]Hoja1!E9/1000</f>
        <v>0</v>
      </c>
      <c r="F13" s="178">
        <f>[1]Hoja1!F9/1000</f>
        <v>9078.3949600000014</v>
      </c>
      <c r="G13" s="178">
        <f>[1]Hoja1!G9/1000</f>
        <v>0</v>
      </c>
      <c r="H13" s="178">
        <f>[1]Hoja1!H9/1000</f>
        <v>2048.5294899999999</v>
      </c>
      <c r="I13" s="381">
        <f t="shared" si="0"/>
        <v>78029.682069999995</v>
      </c>
      <c r="J13" s="178"/>
    </row>
    <row r="14" spans="1:11" s="8" customFormat="1" x14ac:dyDescent="0.35">
      <c r="A14" s="148" t="s">
        <v>450</v>
      </c>
      <c r="B14" s="380">
        <f>[1]Hoja1!$B10/1000</f>
        <v>185.76784000000001</v>
      </c>
      <c r="C14" s="380">
        <f>[1]Hoja1!$C10/1000</f>
        <v>18470.543229999999</v>
      </c>
      <c r="D14" s="380">
        <f>[1]Hoja1!D10/1000</f>
        <v>22763.658019999995</v>
      </c>
      <c r="E14" s="380">
        <f>[1]Hoja1!E10/1000</f>
        <v>12.085000000000001</v>
      </c>
      <c r="F14" s="380">
        <f>[1]Hoja1!F10/1000</f>
        <v>89.993750000000006</v>
      </c>
      <c r="G14" s="380">
        <f>[1]Hoja1!G10/1000</f>
        <v>748.40370999999993</v>
      </c>
      <c r="H14" s="380">
        <f>[1]Hoja1!H10/1000</f>
        <v>434.39734000000004</v>
      </c>
      <c r="I14" s="381">
        <f>SUM(B14:H14)</f>
        <v>42704.848890000001</v>
      </c>
      <c r="J14" s="178"/>
    </row>
    <row r="15" spans="1:11" s="8" customFormat="1" x14ac:dyDescent="0.35">
      <c r="A15" s="148" t="s">
        <v>435</v>
      </c>
      <c r="B15" s="178">
        <f>[1]Hoja1!$B11/1000</f>
        <v>0</v>
      </c>
      <c r="C15" s="178">
        <f>[1]Hoja1!$C11/1000</f>
        <v>29506.124110000001</v>
      </c>
      <c r="D15" s="178">
        <f>[1]Hoja1!D11/1000</f>
        <v>382.99151000000001</v>
      </c>
      <c r="E15" s="178">
        <f>[1]Hoja1!E11/1000</f>
        <v>31.9803</v>
      </c>
      <c r="F15" s="178">
        <f>[1]Hoja1!F11/1000</f>
        <v>0</v>
      </c>
      <c r="G15" s="178">
        <f>[1]Hoja1!G11/1000</f>
        <v>0</v>
      </c>
      <c r="H15" s="178">
        <f>[1]Hoja1!H11/1000</f>
        <v>7544.3365599999997</v>
      </c>
      <c r="I15" s="381">
        <f>SUM(B15:H15)</f>
        <v>37465.432480000003</v>
      </c>
      <c r="J15" s="178"/>
    </row>
    <row r="16" spans="1:11" s="8" customFormat="1" x14ac:dyDescent="0.35">
      <c r="A16" s="148" t="s">
        <v>8</v>
      </c>
      <c r="B16" s="178">
        <f>[1]Hoja1!$B12/1000</f>
        <v>10408.63723</v>
      </c>
      <c r="C16" s="178">
        <f>[1]Hoja1!$C12/1000</f>
        <v>14998.060750000001</v>
      </c>
      <c r="D16" s="178">
        <f>[1]Hoja1!D12/1000</f>
        <v>3771.68208</v>
      </c>
      <c r="E16" s="178">
        <f>[1]Hoja1!E12/1000</f>
        <v>76.095749999999995</v>
      </c>
      <c r="F16" s="178">
        <f>[1]Hoja1!F12/1000</f>
        <v>36.220129999999997</v>
      </c>
      <c r="G16" s="178">
        <f>[1]Hoja1!G12/1000</f>
        <v>166.08163000000002</v>
      </c>
      <c r="H16" s="178">
        <f>[1]Hoja1!H12/1000</f>
        <v>4707.3550700000005</v>
      </c>
      <c r="I16" s="381">
        <f>SUM(B16:H16)</f>
        <v>34164.132640000003</v>
      </c>
      <c r="J16" s="178"/>
    </row>
    <row r="17" spans="1:11" s="8" customFormat="1" x14ac:dyDescent="0.35">
      <c r="A17" s="148" t="s">
        <v>448</v>
      </c>
      <c r="B17" s="178">
        <f>[1]Hoja1!$B13/1000</f>
        <v>3035.2530999999999</v>
      </c>
      <c r="C17" s="178">
        <f>[1]Hoja1!$C13/1000</f>
        <v>12363.911900000001</v>
      </c>
      <c r="D17" s="178">
        <f>[1]Hoja1!D13/1000</f>
        <v>12450.69389</v>
      </c>
      <c r="E17" s="178">
        <f>[1]Hoja1!E13/1000</f>
        <v>8.4</v>
      </c>
      <c r="F17" s="178">
        <f>[1]Hoja1!F13/1000</f>
        <v>1909.1451999999999</v>
      </c>
      <c r="G17" s="178">
        <f>[1]Hoja1!G13/1000</f>
        <v>121.87733</v>
      </c>
      <c r="H17" s="178">
        <f>[1]Hoja1!H13/1000</f>
        <v>860.92349000000002</v>
      </c>
      <c r="I17" s="381">
        <f>SUM(B17:H17)</f>
        <v>30750.204910000004</v>
      </c>
      <c r="J17" s="178"/>
    </row>
    <row r="18" spans="1:11" s="8" customFormat="1" x14ac:dyDescent="0.35">
      <c r="A18" s="148" t="s">
        <v>445</v>
      </c>
      <c r="B18" s="178">
        <f>[1]Hoja1!$B14/1000</f>
        <v>2411.73279</v>
      </c>
      <c r="C18" s="178">
        <f>[1]Hoja1!$C14/1000</f>
        <v>11766.888190000001</v>
      </c>
      <c r="D18" s="178">
        <f>[1]Hoja1!D14/1000</f>
        <v>5537.1667400000006</v>
      </c>
      <c r="E18" s="178">
        <f>[1]Hoja1!E14/1000</f>
        <v>0</v>
      </c>
      <c r="F18" s="178">
        <f>[1]Hoja1!F14/1000</f>
        <v>1882.76548</v>
      </c>
      <c r="G18" s="178">
        <f>[1]Hoja1!G14/1000</f>
        <v>172.93283</v>
      </c>
      <c r="H18" s="178">
        <f>[1]Hoja1!H14/1000</f>
        <v>926.80803000000003</v>
      </c>
      <c r="I18" s="381">
        <f>SUM(B18:H18)</f>
        <v>22698.294060000004</v>
      </c>
      <c r="J18" s="178"/>
    </row>
    <row r="19" spans="1:11" s="8" customFormat="1" x14ac:dyDescent="0.35">
      <c r="A19" s="148" t="s">
        <v>437</v>
      </c>
      <c r="B19" s="178">
        <f>[1]Hoja1!$B15/1000</f>
        <v>3825.02061</v>
      </c>
      <c r="C19" s="178">
        <f>[1]Hoja1!$C15/1000</f>
        <v>3388</v>
      </c>
      <c r="D19" s="178">
        <f>[1]Hoja1!D15/1000</f>
        <v>5347.0718299999999</v>
      </c>
      <c r="E19" s="178">
        <f>[1]Hoja1!E15/1000</f>
        <v>43.674680000000002</v>
      </c>
      <c r="F19" s="178">
        <f>[1]Hoja1!F15/1000</f>
        <v>2778.05483</v>
      </c>
      <c r="G19" s="178">
        <f>[1]Hoja1!G15/1000</f>
        <v>0</v>
      </c>
      <c r="H19" s="178">
        <f>[1]Hoja1!H15/1000</f>
        <v>83.598039999999997</v>
      </c>
      <c r="I19" s="381">
        <f>SUM(B19:H19)</f>
        <v>15465.419990000002</v>
      </c>
      <c r="J19" s="178"/>
    </row>
    <row r="20" spans="1:11" s="8" customFormat="1" x14ac:dyDescent="0.35">
      <c r="A20" s="148" t="s">
        <v>440</v>
      </c>
      <c r="B20" s="178">
        <f>[1]Hoja1!$B16/1000</f>
        <v>10.89</v>
      </c>
      <c r="C20" s="178">
        <f>[1]Hoja1!$C16/1000</f>
        <v>8499.5013799999997</v>
      </c>
      <c r="D20" s="178">
        <f>[1]Hoja1!D16/1000</f>
        <v>1959.0189800000001</v>
      </c>
      <c r="E20" s="178">
        <f>[1]Hoja1!E16/1000</f>
        <v>2.0811999999999999</v>
      </c>
      <c r="F20" s="178">
        <f>[1]Hoja1!F16/1000</f>
        <v>3015.1923999999999</v>
      </c>
      <c r="G20" s="178">
        <f>[1]Hoja1!G16/1000</f>
        <v>92.564999999999998</v>
      </c>
      <c r="H20" s="178">
        <f>[1]Hoja1!H16/1000</f>
        <v>337.46845000000002</v>
      </c>
      <c r="I20" s="381">
        <f>SUM(B20:H20)</f>
        <v>13916.717410000001</v>
      </c>
      <c r="J20" s="178"/>
    </row>
    <row r="21" spans="1:11" s="8" customFormat="1" x14ac:dyDescent="0.35">
      <c r="A21" s="148" t="s">
        <v>442</v>
      </c>
      <c r="B21" s="178">
        <f>[1]Hoja1!$B17/1000</f>
        <v>100.23035</v>
      </c>
      <c r="C21" s="178">
        <f>[1]Hoja1!$C17/1000</f>
        <v>11761.272050000001</v>
      </c>
      <c r="D21" s="178">
        <f>[1]Hoja1!D17/1000</f>
        <v>1015.6126300000001</v>
      </c>
      <c r="E21" s="178">
        <f>[1]Hoja1!E17/1000</f>
        <v>0</v>
      </c>
      <c r="F21" s="178">
        <f>[1]Hoja1!F17/1000</f>
        <v>0</v>
      </c>
      <c r="G21" s="178">
        <f>[1]Hoja1!G17/1000</f>
        <v>0</v>
      </c>
      <c r="H21" s="178">
        <f>[1]Hoja1!H17/1000</f>
        <v>980.35481000000004</v>
      </c>
      <c r="I21" s="381">
        <f>SUM(B21:H21)</f>
        <v>13857.469840000002</v>
      </c>
      <c r="J21" s="178"/>
    </row>
    <row r="22" spans="1:11" s="8" customFormat="1" x14ac:dyDescent="0.35">
      <c r="A22" s="148" t="s">
        <v>438</v>
      </c>
      <c r="B22" s="178">
        <f>[1]Hoja1!$B18/1000</f>
        <v>701.05276000000003</v>
      </c>
      <c r="C22" s="178">
        <f>[1]Hoja1!$C18/1000</f>
        <v>3619.88555</v>
      </c>
      <c r="D22" s="178">
        <f>[1]Hoja1!D18/1000</f>
        <v>1943.72316</v>
      </c>
      <c r="E22" s="178">
        <f>[1]Hoja1!E18/1000</f>
        <v>2.5845599999999997</v>
      </c>
      <c r="F22" s="178">
        <f>[1]Hoja1!F18/1000</f>
        <v>11.899139999999999</v>
      </c>
      <c r="G22" s="178">
        <f>[1]Hoja1!G18/1000</f>
        <v>0</v>
      </c>
      <c r="H22" s="178">
        <f>[1]Hoja1!H18/1000</f>
        <v>459.94342</v>
      </c>
      <c r="I22" s="381">
        <f>SUM(B22:H22)</f>
        <v>6739.0885899999994</v>
      </c>
      <c r="J22" s="178"/>
    </row>
    <row r="23" spans="1:11" s="8" customFormat="1" x14ac:dyDescent="0.35">
      <c r="A23" s="148" t="s">
        <v>447</v>
      </c>
      <c r="B23" s="178">
        <f>[1]Hoja1!$B19/1000</f>
        <v>41.61195</v>
      </c>
      <c r="C23" s="178">
        <f>[1]Hoja1!$C19/1000</f>
        <v>4707.4194699999998</v>
      </c>
      <c r="D23" s="178">
        <f>[1]Hoja1!D19/1000</f>
        <v>1510.3532499999997</v>
      </c>
      <c r="E23" s="178">
        <f>[1]Hoja1!E19/1000</f>
        <v>0</v>
      </c>
      <c r="F23" s="178">
        <f>[1]Hoja1!F19/1000</f>
        <v>33.828699999999998</v>
      </c>
      <c r="G23" s="178">
        <f>[1]Hoja1!G19/1000</f>
        <v>0</v>
      </c>
      <c r="H23" s="178">
        <f>[1]Hoja1!H19/1000</f>
        <v>290.74290999999999</v>
      </c>
      <c r="I23" s="381">
        <f>SUM(B23:H23)</f>
        <v>6583.9562799999994</v>
      </c>
      <c r="J23" s="178"/>
    </row>
    <row r="24" spans="1:11" s="8" customFormat="1" x14ac:dyDescent="0.35">
      <c r="A24" s="148" t="s">
        <v>441</v>
      </c>
      <c r="B24" s="178">
        <f>[1]Hoja1!$B20/1000</f>
        <v>0</v>
      </c>
      <c r="C24" s="178">
        <f>[1]Hoja1!$C20/1000</f>
        <v>1352.1285399999999</v>
      </c>
      <c r="D24" s="178">
        <f>[1]Hoja1!D20/1000</f>
        <v>1690.1900499999997</v>
      </c>
      <c r="E24" s="178">
        <f>[1]Hoja1!E20/1000</f>
        <v>0</v>
      </c>
      <c r="F24" s="178">
        <f>[1]Hoja1!F20/1000</f>
        <v>17.786999999999999</v>
      </c>
      <c r="G24" s="178">
        <f>[1]Hoja1!G20/1000</f>
        <v>0</v>
      </c>
      <c r="H24" s="178">
        <f>[1]Hoja1!H20/1000</f>
        <v>0</v>
      </c>
      <c r="I24" s="381">
        <f>SUM(B24:H24)</f>
        <v>3060.1055899999997</v>
      </c>
      <c r="J24" s="178"/>
    </row>
    <row r="25" spans="1:11" s="8" customFormat="1" x14ac:dyDescent="0.35">
      <c r="A25" s="148" t="s">
        <v>443</v>
      </c>
      <c r="B25" s="178">
        <f>[1]Hoja1!$B21/1000</f>
        <v>4.8185699999999994</v>
      </c>
      <c r="C25" s="178">
        <f>[1]Hoja1!$C21/1000</f>
        <v>782.26558999999997</v>
      </c>
      <c r="D25" s="178">
        <f>[1]Hoja1!D21/1000</f>
        <v>938.32951000000003</v>
      </c>
      <c r="E25" s="178">
        <f>[1]Hoja1!E21/1000</f>
        <v>0</v>
      </c>
      <c r="F25" s="178">
        <f>[1]Hoja1!F21/1000</f>
        <v>1122.4209799999999</v>
      </c>
      <c r="G25" s="178">
        <f>[1]Hoja1!G21/1000</f>
        <v>0</v>
      </c>
      <c r="H25" s="178">
        <f>[1]Hoja1!H21/1000</f>
        <v>0</v>
      </c>
      <c r="I25" s="381">
        <f>SUM(B25:H25)</f>
        <v>2847.8346499999998</v>
      </c>
      <c r="J25" s="178"/>
    </row>
    <row r="26" spans="1:11" s="8" customFormat="1" x14ac:dyDescent="0.35">
      <c r="A26" s="148" t="s">
        <v>439</v>
      </c>
      <c r="B26" s="178">
        <f>[1]Hoja1!$B23/1000</f>
        <v>187.91057999999998</v>
      </c>
      <c r="C26" s="178">
        <f>[1]Hoja1!$C23/1000</f>
        <v>1387.3385700000001</v>
      </c>
      <c r="D26" s="178">
        <f>[1]Hoja1!D23/1000</f>
        <v>231.57264999999998</v>
      </c>
      <c r="E26" s="178">
        <f>[1]Hoja1!E23/1000</f>
        <v>17.569200000000002</v>
      </c>
      <c r="F26" s="178">
        <f>[1]Hoja1!F23/1000</f>
        <v>0</v>
      </c>
      <c r="G26" s="178">
        <f>[1]Hoja1!G23/1000</f>
        <v>0</v>
      </c>
      <c r="H26" s="178">
        <f>[1]Hoja1!H23/1000</f>
        <v>48.946629999999999</v>
      </c>
      <c r="I26" s="381">
        <f>SUM(B26:H26)</f>
        <v>1873.33763</v>
      </c>
      <c r="J26" s="178"/>
    </row>
    <row r="27" spans="1:11" s="8" customFormat="1" x14ac:dyDescent="0.35">
      <c r="A27" s="148" t="s">
        <v>446</v>
      </c>
      <c r="B27" s="178">
        <f>[1]Hoja1!$B24/1000</f>
        <v>0</v>
      </c>
      <c r="C27" s="178">
        <f>[1]Hoja1!$C24/1000</f>
        <v>0</v>
      </c>
      <c r="D27" s="178">
        <f>[1]Hoja1!D24/1000</f>
        <v>1404.75918</v>
      </c>
      <c r="E27" s="178">
        <f>[1]Hoja1!E24/1000</f>
        <v>0</v>
      </c>
      <c r="F27" s="178">
        <f>[1]Hoja1!F24/1000</f>
        <v>0</v>
      </c>
      <c r="G27" s="178">
        <f>[1]Hoja1!G24/1000</f>
        <v>0</v>
      </c>
      <c r="H27" s="178">
        <f>[1]Hoja1!H24/1000</f>
        <v>0</v>
      </c>
      <c r="I27" s="381">
        <f>SUM(B27:H27)</f>
        <v>1404.75918</v>
      </c>
      <c r="J27" s="178"/>
    </row>
    <row r="28" spans="1:11" s="8" customFormat="1" x14ac:dyDescent="0.35">
      <c r="A28" s="148" t="s">
        <v>452</v>
      </c>
      <c r="B28" s="178">
        <f>[1]Hoja1!$B25/1000</f>
        <v>0</v>
      </c>
      <c r="C28" s="178">
        <f>[1]Hoja1!$C25/1000</f>
        <v>714.48506000000009</v>
      </c>
      <c r="D28" s="178">
        <f>[1]Hoja1!D25/1000</f>
        <v>159.30534</v>
      </c>
      <c r="E28" s="178">
        <f>[1]Hoja1!E25/1000</f>
        <v>21.053999999999998</v>
      </c>
      <c r="F28" s="178">
        <f>[1]Hoja1!F25/1000</f>
        <v>0</v>
      </c>
      <c r="G28" s="178">
        <f>[1]Hoja1!G25/1000</f>
        <v>0</v>
      </c>
      <c r="H28" s="178">
        <f>[1]Hoja1!H25/1000</f>
        <v>43.818940000000005</v>
      </c>
      <c r="I28" s="381">
        <f>SUM(B28:H28)</f>
        <v>938.66334000000006</v>
      </c>
      <c r="J28" s="178"/>
    </row>
    <row r="29" spans="1:11" s="8" customFormat="1" x14ac:dyDescent="0.35">
      <c r="A29" s="75" t="s">
        <v>4</v>
      </c>
      <c r="B29" s="95">
        <f t="shared" ref="B29:J29" si="1">SUM(B7:B28)</f>
        <v>151895.98142999999</v>
      </c>
      <c r="C29" s="95">
        <f t="shared" si="1"/>
        <v>638583.82704999985</v>
      </c>
      <c r="D29" s="95">
        <f t="shared" si="1"/>
        <v>259272.48768999995</v>
      </c>
      <c r="E29" s="95">
        <f t="shared" si="1"/>
        <v>696.84456999999986</v>
      </c>
      <c r="F29" s="95">
        <f t="shared" si="1"/>
        <v>48641.120110000003</v>
      </c>
      <c r="G29" s="95">
        <f t="shared" si="1"/>
        <v>7450.9058800000003</v>
      </c>
      <c r="H29" s="95">
        <f t="shared" si="1"/>
        <v>86316.771219999995</v>
      </c>
      <c r="I29" s="95">
        <f t="shared" si="1"/>
        <v>1192857.9379500004</v>
      </c>
      <c r="J29" s="382">
        <f t="shared" si="1"/>
        <v>0</v>
      </c>
    </row>
    <row r="30" spans="1:11" s="8" customFormat="1" ht="17.25" customHeight="1" x14ac:dyDescent="0.4">
      <c r="A30" s="341" t="s">
        <v>509</v>
      </c>
      <c r="B30" s="342">
        <f>B29/$I29</f>
        <v>0.12733786362778668</v>
      </c>
      <c r="C30" s="342">
        <f>C29/$I29</f>
        <v>0.53533937842375878</v>
      </c>
      <c r="D30" s="342">
        <f>D29/$I29</f>
        <v>0.21735403642077919</v>
      </c>
      <c r="E30" s="342">
        <f>E29/$I29</f>
        <v>5.8418068726404256E-4</v>
      </c>
      <c r="F30" s="342">
        <f>F29/$I29</f>
        <v>4.0776959738887897E-2</v>
      </c>
      <c r="G30" s="342">
        <f>G29/$I29</f>
        <v>6.2462642389795719E-3</v>
      </c>
      <c r="H30" s="342">
        <f>H29/$I29</f>
        <v>7.2361316862543296E-2</v>
      </c>
      <c r="I30" s="342">
        <f>I29/$I29</f>
        <v>1</v>
      </c>
      <c r="J30" s="383"/>
      <c r="K30" s="14"/>
    </row>
    <row r="31" spans="1:11" s="8" customFormat="1" ht="17.25" customHeight="1" x14ac:dyDescent="0.4">
      <c r="A31" s="340"/>
      <c r="B31" s="336"/>
      <c r="C31" s="336"/>
      <c r="D31" s="336"/>
      <c r="E31" s="336"/>
      <c r="F31" s="336"/>
      <c r="G31" s="336"/>
      <c r="H31" s="336"/>
      <c r="I31" s="336"/>
      <c r="J31" s="383"/>
      <c r="K31" s="14"/>
    </row>
    <row r="32" spans="1:11" s="8" customFormat="1" ht="17.25" customHeight="1" x14ac:dyDescent="0.4">
      <c r="A32" s="239"/>
      <c r="B32" s="239"/>
      <c r="C32" s="239"/>
      <c r="D32" s="239"/>
      <c r="E32" s="239"/>
      <c r="F32" s="14"/>
      <c r="G32" s="14"/>
      <c r="H32" s="14"/>
      <c r="I32" s="14"/>
      <c r="J32" s="383"/>
      <c r="K32" s="14"/>
    </row>
    <row r="33" spans="1:17" s="8" customFormat="1" ht="15" thickBot="1" x14ac:dyDescent="0.4">
      <c r="A33" s="308" t="s">
        <v>559</v>
      </c>
      <c r="B33" s="308"/>
      <c r="C33" s="308"/>
      <c r="D33" s="308"/>
      <c r="E33" s="308"/>
      <c r="F33" s="308"/>
      <c r="G33" s="308"/>
      <c r="H33" s="236" t="s">
        <v>46</v>
      </c>
      <c r="I33" s="308"/>
      <c r="J33" s="308"/>
      <c r="K33" s="308"/>
    </row>
    <row r="34" spans="1:17" s="8" customFormat="1" ht="111" customHeight="1" thickBot="1" x14ac:dyDescent="0.4">
      <c r="A34" s="101" t="s">
        <v>28</v>
      </c>
      <c r="B34" s="101" t="s">
        <v>80</v>
      </c>
      <c r="C34" s="102" t="s">
        <v>428</v>
      </c>
      <c r="D34" s="102" t="s">
        <v>429</v>
      </c>
      <c r="E34" s="101" t="s">
        <v>430</v>
      </c>
      <c r="F34" s="100" t="s">
        <v>83</v>
      </c>
      <c r="G34" s="100" t="s">
        <v>62</v>
      </c>
      <c r="H34" s="102" t="s">
        <v>431</v>
      </c>
      <c r="I34" s="100" t="s">
        <v>4</v>
      </c>
    </row>
    <row r="35" spans="1:17" s="8" customFormat="1" ht="15.75" customHeight="1" x14ac:dyDescent="0.35">
      <c r="A35" s="148" t="s">
        <v>76</v>
      </c>
      <c r="B35" s="149">
        <f>[2]Hoja1!B2/1000</f>
        <v>8.2260000000000009</v>
      </c>
      <c r="C35" s="149">
        <f>[2]Hoja1!C2/1000</f>
        <v>96241.991049999997</v>
      </c>
      <c r="D35" s="149">
        <f>[2]Hoja1!D2/1000</f>
        <v>2381.11609</v>
      </c>
      <c r="E35" s="149">
        <f>[2]Hoja1!E2/1000</f>
        <v>0</v>
      </c>
      <c r="F35" s="149">
        <f>[2]Hoja1!F2/1000</f>
        <v>613.66215999999997</v>
      </c>
      <c r="G35" s="149">
        <f>[2]Hoja1!G2/1000</f>
        <v>22.262419999999999</v>
      </c>
      <c r="H35" s="149">
        <f>[2]Hoja1!H2/1000</f>
        <v>634.85923000000003</v>
      </c>
      <c r="I35" s="149">
        <f>SUM(B35:H35)</f>
        <v>99902.116949999996</v>
      </c>
      <c r="J35" s="202">
        <f t="shared" ref="J35:J54" si="2">I35/I$55</f>
        <v>8.3751585970773035E-2</v>
      </c>
      <c r="K35" s="149"/>
      <c r="L35" s="149"/>
      <c r="M35" s="149"/>
      <c r="N35" s="149"/>
      <c r="O35" s="149"/>
      <c r="P35" s="149"/>
      <c r="Q35" s="149"/>
    </row>
    <row r="36" spans="1:17" s="8" customFormat="1" x14ac:dyDescent="0.35">
      <c r="A36" s="148" t="s">
        <v>30</v>
      </c>
      <c r="B36" s="149">
        <f>[2]Hoja1!B3/1000</f>
        <v>12483.1932</v>
      </c>
      <c r="C36" s="149">
        <f>[2]Hoja1!C3/1000</f>
        <v>37477.813829999999</v>
      </c>
      <c r="D36" s="149">
        <f>[2]Hoja1!D3/1000</f>
        <v>18436.099030000001</v>
      </c>
      <c r="E36" s="149">
        <f>[2]Hoja1!E3/1000</f>
        <v>230.74155999999999</v>
      </c>
      <c r="F36" s="149">
        <f>[2]Hoja1!F3/1000</f>
        <v>0</v>
      </c>
      <c r="G36" s="149">
        <f>[2]Hoja1!G3/1000</f>
        <v>81.10033</v>
      </c>
      <c r="H36" s="149">
        <f>[2]Hoja1!H3/1000</f>
        <v>8010.43559</v>
      </c>
      <c r="I36" s="149">
        <f t="shared" ref="I36:I53" si="3">SUM(B36:H36)</f>
        <v>76719.383539999995</v>
      </c>
      <c r="J36" s="202">
        <f t="shared" si="2"/>
        <v>6.4316655565876069E-2</v>
      </c>
      <c r="K36" s="149"/>
      <c r="L36" s="148"/>
      <c r="M36" s="148"/>
      <c r="N36" s="149"/>
      <c r="O36" s="148"/>
      <c r="P36" s="149"/>
      <c r="Q36" s="149"/>
    </row>
    <row r="37" spans="1:17" s="8" customFormat="1" x14ac:dyDescent="0.35">
      <c r="A37" s="148" t="s">
        <v>415</v>
      </c>
      <c r="B37" s="149">
        <f>[2]Hoja1!B4/1000</f>
        <v>42465.478590000006</v>
      </c>
      <c r="C37" s="149">
        <f>[2]Hoja1!C4/1000</f>
        <v>8370.56142</v>
      </c>
      <c r="D37" s="149">
        <f>[2]Hoja1!D4/1000</f>
        <v>0</v>
      </c>
      <c r="E37" s="149">
        <f>[2]Hoja1!E4/1000</f>
        <v>0</v>
      </c>
      <c r="F37" s="149">
        <f>[2]Hoja1!F4/1000</f>
        <v>7460.3813200000004</v>
      </c>
      <c r="G37" s="149">
        <f>[2]Hoja1!G4/1000</f>
        <v>0</v>
      </c>
      <c r="H37" s="149">
        <f>[2]Hoja1!H4/1000</f>
        <v>0</v>
      </c>
      <c r="I37" s="149">
        <f t="shared" si="3"/>
        <v>58296.421330000005</v>
      </c>
      <c r="J37" s="202">
        <f t="shared" si="2"/>
        <v>4.8872014846807532E-2</v>
      </c>
      <c r="K37" s="148"/>
      <c r="L37" s="148"/>
      <c r="M37" s="148"/>
      <c r="N37" s="148"/>
      <c r="O37" s="148"/>
      <c r="P37" s="149"/>
      <c r="Q37" s="149"/>
    </row>
    <row r="38" spans="1:17" s="8" customFormat="1" x14ac:dyDescent="0.35">
      <c r="A38" s="148" t="s">
        <v>482</v>
      </c>
      <c r="B38" s="149">
        <f>[2]Hoja1!B5/1000</f>
        <v>139.2808</v>
      </c>
      <c r="C38" s="149">
        <f>[2]Hoja1!C5/1000</f>
        <v>35014.441129999999</v>
      </c>
      <c r="D38" s="149">
        <f>[2]Hoja1!D5/1000</f>
        <v>1355.2116899999999</v>
      </c>
      <c r="E38" s="149">
        <f>[2]Hoja1!E5/1000</f>
        <v>0</v>
      </c>
      <c r="F38" s="149">
        <f>[2]Hoja1!F5/1000</f>
        <v>7995.2654899999998</v>
      </c>
      <c r="G38" s="149">
        <f>[2]Hoja1!G5/1000</f>
        <v>0</v>
      </c>
      <c r="H38" s="149">
        <f>[2]Hoja1!H5/1000</f>
        <v>2465.04306</v>
      </c>
      <c r="I38" s="149">
        <f t="shared" si="3"/>
        <v>46969.242169999998</v>
      </c>
      <c r="J38" s="202">
        <f t="shared" si="2"/>
        <v>3.9376027692702598E-2</v>
      </c>
      <c r="K38" s="148"/>
      <c r="L38" s="149"/>
      <c r="M38" s="148"/>
      <c r="N38" s="148"/>
      <c r="O38" s="148"/>
      <c r="P38" s="148"/>
      <c r="Q38" s="149"/>
    </row>
    <row r="39" spans="1:17" s="8" customFormat="1" x14ac:dyDescent="0.35">
      <c r="A39" s="148" t="s">
        <v>483</v>
      </c>
      <c r="B39" s="149">
        <f>[2]Hoja1!B6/1000</f>
        <v>0</v>
      </c>
      <c r="C39" s="149">
        <f>[2]Hoja1!C6/1000</f>
        <v>40049.361629999999</v>
      </c>
      <c r="D39" s="149">
        <f>[2]Hoja1!D6/1000</f>
        <v>734.63874999999996</v>
      </c>
      <c r="E39" s="149">
        <f>[2]Hoja1!E6/1000</f>
        <v>0</v>
      </c>
      <c r="F39" s="149">
        <f>[2]Hoja1!F6/1000</f>
        <v>0</v>
      </c>
      <c r="G39" s="149">
        <f>[2]Hoja1!G6/1000</f>
        <v>24.290749999999999</v>
      </c>
      <c r="H39" s="149">
        <f>[2]Hoja1!H6/1000</f>
        <v>84.678089999999997</v>
      </c>
      <c r="I39" s="149">
        <f t="shared" si="3"/>
        <v>40892.969219999999</v>
      </c>
      <c r="J39" s="202">
        <f t="shared" si="2"/>
        <v>3.4282066604685753E-2</v>
      </c>
      <c r="K39" s="148"/>
      <c r="L39" s="148"/>
      <c r="M39" s="149"/>
      <c r="N39" s="148"/>
      <c r="O39" s="148"/>
      <c r="P39" s="148"/>
      <c r="Q39" s="149"/>
    </row>
    <row r="40" spans="1:17" s="8" customFormat="1" x14ac:dyDescent="0.35">
      <c r="A40" s="148" t="s">
        <v>29</v>
      </c>
      <c r="B40" s="149">
        <f>[2]Hoja1!B7/1000</f>
        <v>4433.2110000000002</v>
      </c>
      <c r="C40" s="149">
        <f>[2]Hoja1!C7/1000</f>
        <v>0</v>
      </c>
      <c r="D40" s="149">
        <f>[2]Hoja1!D7/1000</f>
        <v>32604.57357</v>
      </c>
      <c r="E40" s="149">
        <f>[2]Hoja1!E7/1000</f>
        <v>0</v>
      </c>
      <c r="F40" s="149">
        <f>[2]Hoja1!F7/1000</f>
        <v>48.211800000000004</v>
      </c>
      <c r="G40" s="149">
        <f>[2]Hoja1!G7/1000</f>
        <v>0</v>
      </c>
      <c r="H40" s="149">
        <f>[2]Hoja1!H7/1000</f>
        <v>0</v>
      </c>
      <c r="I40" s="149">
        <f t="shared" si="3"/>
        <v>37085.996370000001</v>
      </c>
      <c r="J40" s="202">
        <f t="shared" si="2"/>
        <v>3.109054250420298E-2</v>
      </c>
      <c r="K40" s="148"/>
      <c r="L40" s="148"/>
      <c r="M40" s="148"/>
      <c r="N40" s="148"/>
      <c r="O40" s="148"/>
      <c r="P40" s="149"/>
      <c r="Q40" s="149"/>
    </row>
    <row r="41" spans="1:17" s="8" customFormat="1" ht="22.5" customHeight="1" x14ac:dyDescent="0.35">
      <c r="A41" s="148" t="s">
        <v>485</v>
      </c>
      <c r="B41" s="149">
        <f>[2]Hoja1!B8/1000</f>
        <v>743.34860000000003</v>
      </c>
      <c r="C41" s="149">
        <f>[2]Hoja1!C8/1000</f>
        <v>30516.609190000003</v>
      </c>
      <c r="D41" s="149">
        <f>[2]Hoja1!D8/1000</f>
        <v>872.66761999999994</v>
      </c>
      <c r="E41" s="149">
        <f>[2]Hoja1!E8/1000</f>
        <v>26.431999999999999</v>
      </c>
      <c r="F41" s="149">
        <f>[2]Hoja1!F8/1000</f>
        <v>0</v>
      </c>
      <c r="G41" s="149">
        <f>[2]Hoja1!G8/1000</f>
        <v>0</v>
      </c>
      <c r="H41" s="149">
        <f>[2]Hoja1!H8/1000</f>
        <v>145.833</v>
      </c>
      <c r="I41" s="149">
        <f t="shared" si="3"/>
        <v>32304.890410000004</v>
      </c>
      <c r="J41" s="202">
        <f t="shared" si="2"/>
        <v>2.7082367111436041E-2</v>
      </c>
      <c r="K41" s="148"/>
      <c r="L41" s="149"/>
      <c r="M41" s="148"/>
      <c r="N41" s="148"/>
      <c r="O41" s="148"/>
      <c r="P41" s="148"/>
      <c r="Q41" s="149"/>
    </row>
    <row r="42" spans="1:17" s="8" customFormat="1" x14ac:dyDescent="0.35">
      <c r="A42" s="148" t="s">
        <v>486</v>
      </c>
      <c r="B42" s="149">
        <f>[2]Hoja1!B9/1000</f>
        <v>0</v>
      </c>
      <c r="C42" s="149">
        <f>[2]Hoja1!C9/1000</f>
        <v>25927.049579999999</v>
      </c>
      <c r="D42" s="149">
        <f>[2]Hoja1!D9/1000</f>
        <v>2968.9229500000001</v>
      </c>
      <c r="E42" s="149">
        <f>[2]Hoja1!E9/1000</f>
        <v>0</v>
      </c>
      <c r="F42" s="149">
        <f>[2]Hoja1!F9/1000</f>
        <v>309.17700000000002</v>
      </c>
      <c r="G42" s="149">
        <f>[2]Hoja1!G9/1000</f>
        <v>278.07499999999999</v>
      </c>
      <c r="H42" s="149">
        <f>[2]Hoja1!H9/1000</f>
        <v>831.27</v>
      </c>
      <c r="I42" s="149">
        <f t="shared" si="3"/>
        <v>30314.49453</v>
      </c>
      <c r="J42" s="202">
        <f t="shared" si="2"/>
        <v>2.541374569730601E-2</v>
      </c>
      <c r="K42" s="148"/>
      <c r="L42" s="148"/>
      <c r="M42" s="148"/>
      <c r="N42" s="148"/>
      <c r="O42" s="148"/>
      <c r="P42" s="148"/>
      <c r="Q42" s="149"/>
    </row>
    <row r="43" spans="1:17" s="8" customFormat="1" x14ac:dyDescent="0.35">
      <c r="A43" s="148" t="s">
        <v>487</v>
      </c>
      <c r="B43" s="149">
        <f>[2]Hoja1!B10/1000</f>
        <v>0</v>
      </c>
      <c r="C43" s="149">
        <f>[2]Hoja1!C10/1000</f>
        <v>23929.624</v>
      </c>
      <c r="D43" s="149">
        <f>[2]Hoja1!D10/1000</f>
        <v>0</v>
      </c>
      <c r="E43" s="149">
        <f>[2]Hoja1!E10/1000</f>
        <v>0</v>
      </c>
      <c r="F43" s="149">
        <f>[2]Hoja1!F10/1000</f>
        <v>0</v>
      </c>
      <c r="G43" s="149">
        <f>[2]Hoja1!G10/1000</f>
        <v>0</v>
      </c>
      <c r="H43" s="149">
        <f>[2]Hoja1!H10/1000</f>
        <v>2462.8463700000002</v>
      </c>
      <c r="I43" s="149">
        <f t="shared" si="3"/>
        <v>26392.470369999999</v>
      </c>
      <c r="J43" s="202">
        <f t="shared" si="2"/>
        <v>2.2125769890145808E-2</v>
      </c>
      <c r="K43" s="148"/>
      <c r="L43" s="148"/>
      <c r="M43" s="149"/>
      <c r="N43" s="148"/>
      <c r="O43" s="148"/>
      <c r="P43" s="149"/>
      <c r="Q43" s="149"/>
    </row>
    <row r="44" spans="1:17" s="8" customFormat="1" x14ac:dyDescent="0.35">
      <c r="A44" s="148" t="s">
        <v>34</v>
      </c>
      <c r="B44" s="149">
        <f>[2]Hoja1!B11/1000</f>
        <v>9576.9125999999997</v>
      </c>
      <c r="C44" s="149">
        <f>[2]Hoja1!C11/1000</f>
        <v>3637.9151200000001</v>
      </c>
      <c r="D44" s="149">
        <f>[2]Hoja1!D11/1000</f>
        <v>1981.2139300000001</v>
      </c>
      <c r="E44" s="149">
        <f>[2]Hoja1!E11/1000</f>
        <v>0</v>
      </c>
      <c r="F44" s="149">
        <f>[2]Hoja1!F11/1000</f>
        <v>162.88751000000002</v>
      </c>
      <c r="G44" s="149">
        <f>[2]Hoja1!G11/1000</f>
        <v>0</v>
      </c>
      <c r="H44" s="149">
        <f>[2]Hoja1!H11/1000</f>
        <v>10368.14308</v>
      </c>
      <c r="I44" s="149">
        <f t="shared" si="3"/>
        <v>25727.072240000001</v>
      </c>
      <c r="J44" s="202">
        <f t="shared" si="2"/>
        <v>2.1567942384674851E-2</v>
      </c>
      <c r="K44" s="148"/>
      <c r="L44" s="148"/>
      <c r="M44" s="148"/>
      <c r="N44" s="148"/>
      <c r="O44" s="148"/>
      <c r="P44" s="148"/>
      <c r="Q44" s="149"/>
    </row>
    <row r="45" spans="1:17" s="8" customFormat="1" x14ac:dyDescent="0.35">
      <c r="A45" s="148" t="s">
        <v>86</v>
      </c>
      <c r="B45" s="149">
        <f>[2]Hoja1!B12/1000</f>
        <v>1059.03628</v>
      </c>
      <c r="C45" s="149">
        <f>[2]Hoja1!C12/1000</f>
        <v>20087.647099999998</v>
      </c>
      <c r="D45" s="149">
        <f>[2]Hoja1!D12/1000</f>
        <v>2821.2992400000003</v>
      </c>
      <c r="E45" s="149">
        <f>[2]Hoja1!E12/1000</f>
        <v>31.9803</v>
      </c>
      <c r="F45" s="149">
        <f>[2]Hoja1!F12/1000</f>
        <v>676.33614999999998</v>
      </c>
      <c r="G45" s="149">
        <f>[2]Hoja1!G12/1000</f>
        <v>0</v>
      </c>
      <c r="H45" s="149">
        <f>[2]Hoja1!H12/1000</f>
        <v>469.49314000000004</v>
      </c>
      <c r="I45" s="149">
        <f t="shared" si="3"/>
        <v>25145.792209999996</v>
      </c>
      <c r="J45" s="202">
        <f t="shared" si="2"/>
        <v>2.1080634148453944E-2</v>
      </c>
      <c r="K45" s="148"/>
      <c r="L45" s="149"/>
      <c r="M45" s="148"/>
      <c r="N45" s="148"/>
      <c r="O45" s="148"/>
      <c r="P45" s="148"/>
      <c r="Q45" s="149"/>
    </row>
    <row r="46" spans="1:17" s="8" customFormat="1" x14ac:dyDescent="0.35">
      <c r="A46" s="148" t="s">
        <v>31</v>
      </c>
      <c r="B46" s="149">
        <f>[2]Hoja1!B13/1000</f>
        <v>5239.2550999999994</v>
      </c>
      <c r="C46" s="149">
        <f>[2]Hoja1!C13/1000</f>
        <v>5743.8702200000007</v>
      </c>
      <c r="D46" s="149">
        <f>[2]Hoja1!D13/1000</f>
        <v>12648.942730000001</v>
      </c>
      <c r="E46" s="149">
        <f>[2]Hoja1!E13/1000</f>
        <v>0</v>
      </c>
      <c r="F46" s="149">
        <f>[2]Hoja1!F13/1000</f>
        <v>0</v>
      </c>
      <c r="G46" s="149">
        <f>[2]Hoja1!G13/1000</f>
        <v>0</v>
      </c>
      <c r="H46" s="149">
        <f>[2]Hoja1!H13/1000</f>
        <v>0</v>
      </c>
      <c r="I46" s="149">
        <f t="shared" si="3"/>
        <v>23632.068050000002</v>
      </c>
      <c r="J46" s="202">
        <f t="shared" si="2"/>
        <v>1.9811624011404235E-2</v>
      </c>
      <c r="K46" s="148"/>
      <c r="L46" s="149"/>
      <c r="M46" s="149"/>
      <c r="N46" s="148"/>
      <c r="O46" s="148"/>
      <c r="P46" s="148"/>
      <c r="Q46" s="149"/>
    </row>
    <row r="47" spans="1:17" s="8" customFormat="1" x14ac:dyDescent="0.35">
      <c r="A47" s="148" t="s">
        <v>481</v>
      </c>
      <c r="B47" s="149">
        <f>[2]Hoja1!B14/1000</f>
        <v>286.40665000000001</v>
      </c>
      <c r="C47" s="149">
        <f>[2]Hoja1!C14/1000</f>
        <v>17144.278839999999</v>
      </c>
      <c r="D47" s="149">
        <f>[2]Hoja1!D14/1000</f>
        <v>4217.0105400000002</v>
      </c>
      <c r="E47" s="149">
        <f>[2]Hoja1!E14/1000</f>
        <v>0</v>
      </c>
      <c r="F47" s="149">
        <f>[2]Hoja1!F14/1000</f>
        <v>0</v>
      </c>
      <c r="G47" s="149">
        <f>[2]Hoja1!G14/1000</f>
        <v>0</v>
      </c>
      <c r="H47" s="149">
        <f>[2]Hoja1!H14/1000</f>
        <v>1440.4406399999998</v>
      </c>
      <c r="I47" s="149">
        <f t="shared" si="3"/>
        <v>23088.13667</v>
      </c>
      <c r="J47" s="202">
        <f t="shared" si="2"/>
        <v>1.9355626509799027E-2</v>
      </c>
      <c r="K47" s="148"/>
      <c r="L47" s="148"/>
      <c r="M47" s="148"/>
      <c r="N47" s="148"/>
      <c r="O47" s="148"/>
      <c r="P47" s="148"/>
      <c r="Q47" s="149"/>
    </row>
    <row r="48" spans="1:17" s="8" customFormat="1" x14ac:dyDescent="0.35">
      <c r="A48" s="148" t="s">
        <v>513</v>
      </c>
      <c r="B48" s="149">
        <f>[2]Hoja1!B15/1000</f>
        <v>3936.8056000000001</v>
      </c>
      <c r="C48" s="149">
        <f>[2]Hoja1!C15/1000</f>
        <v>17448.368340000001</v>
      </c>
      <c r="D48" s="149">
        <f>[2]Hoja1!D15/1000</f>
        <v>23.73611</v>
      </c>
      <c r="E48" s="149">
        <f>[2]Hoja1!E15/1000</f>
        <v>0</v>
      </c>
      <c r="F48" s="149">
        <f>[2]Hoja1!F15/1000</f>
        <v>0</v>
      </c>
      <c r="G48" s="149">
        <f>[2]Hoja1!G15/1000</f>
        <v>0</v>
      </c>
      <c r="H48" s="149">
        <f>[2]Hoja1!H15/1000</f>
        <v>0</v>
      </c>
      <c r="I48" s="149">
        <f t="shared" si="3"/>
        <v>21408.910050000002</v>
      </c>
      <c r="J48" s="202">
        <f t="shared" si="2"/>
        <v>1.7947869628133262E-2</v>
      </c>
      <c r="K48" s="148"/>
      <c r="L48" s="148"/>
      <c r="M48" s="148"/>
      <c r="N48" s="148"/>
      <c r="O48" s="148"/>
      <c r="P48" s="148"/>
      <c r="Q48" s="149"/>
    </row>
    <row r="49" spans="1:17" s="8" customFormat="1" x14ac:dyDescent="0.35">
      <c r="A49" s="148" t="s">
        <v>514</v>
      </c>
      <c r="B49" s="149">
        <f>[2]Hoja1!B16/1000</f>
        <v>8709.0095000000001</v>
      </c>
      <c r="C49" s="149">
        <f>[2]Hoja1!C16/1000</f>
        <v>2647.8707300000001</v>
      </c>
      <c r="D49" s="149">
        <f>[2]Hoja1!D16/1000</f>
        <v>6122.6521899999998</v>
      </c>
      <c r="E49" s="149">
        <f>[2]Hoja1!E16/1000</f>
        <v>0</v>
      </c>
      <c r="F49" s="149">
        <f>[2]Hoja1!F16/1000</f>
        <v>0</v>
      </c>
      <c r="G49" s="149">
        <f>[2]Hoja1!G16/1000</f>
        <v>163.816</v>
      </c>
      <c r="H49" s="149">
        <f>[2]Hoja1!H16/1000</f>
        <v>2698.2567000000004</v>
      </c>
      <c r="I49" s="149">
        <f t="shared" si="3"/>
        <v>20341.60512</v>
      </c>
      <c r="J49" s="202">
        <f t="shared" si="2"/>
        <v>1.7053109003124053E-2</v>
      </c>
      <c r="K49" s="148"/>
      <c r="L49" s="148"/>
      <c r="M49" s="148"/>
      <c r="N49" s="148"/>
      <c r="O49" s="148"/>
      <c r="P49" s="148"/>
      <c r="Q49" s="149"/>
    </row>
    <row r="50" spans="1:17" x14ac:dyDescent="0.35">
      <c r="A50" s="148" t="s">
        <v>416</v>
      </c>
      <c r="B50" s="149">
        <f>[2]Hoja1!B17/1000</f>
        <v>0</v>
      </c>
      <c r="C50" s="149">
        <f>[2]Hoja1!C17/1000</f>
        <v>15929.22091</v>
      </c>
      <c r="D50" s="149">
        <f>[2]Hoja1!D17/1000</f>
        <v>0</v>
      </c>
      <c r="E50" s="149">
        <f>[2]Hoja1!E17/1000</f>
        <v>0</v>
      </c>
      <c r="F50" s="149">
        <f>[2]Hoja1!F17/1000</f>
        <v>0</v>
      </c>
      <c r="G50" s="149">
        <f>[2]Hoja1!G17/1000</f>
        <v>0</v>
      </c>
      <c r="H50" s="149">
        <f>[2]Hoja1!H17/1000</f>
        <v>177.06620999999998</v>
      </c>
      <c r="I50" s="149">
        <f t="shared" si="3"/>
        <v>16106.287120000001</v>
      </c>
      <c r="J50" s="202">
        <f t="shared" si="2"/>
        <v>1.3502487550646789E-2</v>
      </c>
      <c r="K50" s="148"/>
      <c r="L50" s="148"/>
      <c r="M50" s="148"/>
      <c r="N50" s="148"/>
      <c r="O50" s="148"/>
      <c r="P50" s="149"/>
      <c r="Q50" s="149"/>
    </row>
    <row r="51" spans="1:17" x14ac:dyDescent="0.35">
      <c r="A51" s="148" t="s">
        <v>421</v>
      </c>
      <c r="B51" s="149">
        <f>[2]Hoja1!B18/1000</f>
        <v>1894.5651799999998</v>
      </c>
      <c r="C51" s="149">
        <f>[2]Hoja1!C18/1000</f>
        <v>11606.73911</v>
      </c>
      <c r="D51" s="149">
        <f>[2]Hoja1!D18/1000</f>
        <v>0</v>
      </c>
      <c r="E51" s="149">
        <f>[2]Hoja1!E18/1000</f>
        <v>0</v>
      </c>
      <c r="F51" s="149">
        <f>[2]Hoja1!F18/1000</f>
        <v>323.43299999999999</v>
      </c>
      <c r="G51" s="149">
        <f>[2]Hoja1!G18/1000</f>
        <v>0</v>
      </c>
      <c r="H51" s="149">
        <f>[2]Hoja1!H18/1000</f>
        <v>1190.08142</v>
      </c>
      <c r="I51" s="149">
        <f t="shared" si="3"/>
        <v>15014.818710000001</v>
      </c>
      <c r="J51" s="202">
        <f t="shared" si="2"/>
        <v>1.2587469799619062E-2</v>
      </c>
      <c r="K51" s="148"/>
      <c r="L51" s="148"/>
      <c r="M51" s="148"/>
      <c r="N51" s="148"/>
      <c r="O51" s="148"/>
      <c r="P51" s="148"/>
      <c r="Q51" s="149"/>
    </row>
    <row r="52" spans="1:17" x14ac:dyDescent="0.35">
      <c r="A52" s="148" t="s">
        <v>33</v>
      </c>
      <c r="B52" s="149">
        <f>[2]Hoja1!B19/1000</f>
        <v>3874.6386000000002</v>
      </c>
      <c r="C52" s="149">
        <f>[2]Hoja1!C19/1000</f>
        <v>3105.5095900000001</v>
      </c>
      <c r="D52" s="149">
        <f>[2]Hoja1!D19/1000</f>
        <v>7235.9886699999997</v>
      </c>
      <c r="E52" s="149">
        <f>[2]Hoja1!E19/1000</f>
        <v>0</v>
      </c>
      <c r="F52" s="149">
        <f>[2]Hoja1!F19/1000</f>
        <v>0</v>
      </c>
      <c r="G52" s="149">
        <f>[2]Hoja1!G19/1000</f>
        <v>14.5</v>
      </c>
      <c r="H52" s="149">
        <f>[2]Hoja1!H19/1000</f>
        <v>33.561500000000002</v>
      </c>
      <c r="I52" s="149">
        <f t="shared" si="3"/>
        <v>14264.198359999999</v>
      </c>
      <c r="J52" s="202">
        <f t="shared" si="2"/>
        <v>1.1958197400857977E-2</v>
      </c>
      <c r="K52" s="148"/>
      <c r="L52" s="149"/>
      <c r="M52" s="148"/>
      <c r="N52" s="148"/>
      <c r="O52" s="148"/>
      <c r="P52" s="148"/>
      <c r="Q52" s="149"/>
    </row>
    <row r="53" spans="1:17" x14ac:dyDescent="0.35">
      <c r="A53" s="148" t="s">
        <v>32</v>
      </c>
      <c r="B53" s="149">
        <f>[2]Hoja1!B20/1000</f>
        <v>705.63073999999995</v>
      </c>
      <c r="C53" s="149">
        <f>[2]Hoja1!C20/1000</f>
        <v>11755.247949999999</v>
      </c>
      <c r="D53" s="149">
        <f>[2]Hoja1!D20/1000</f>
        <v>759.38821999999993</v>
      </c>
      <c r="E53" s="149">
        <f>[2]Hoja1!E20/1000</f>
        <v>0</v>
      </c>
      <c r="F53" s="149">
        <f>[2]Hoja1!F20/1000</f>
        <v>0</v>
      </c>
      <c r="G53" s="149">
        <f>[2]Hoja1!G20/1000</f>
        <v>0</v>
      </c>
      <c r="H53" s="149">
        <f>[2]Hoja1!H20/1000</f>
        <v>0</v>
      </c>
      <c r="I53" s="149">
        <f t="shared" si="3"/>
        <v>13220.26691</v>
      </c>
      <c r="J53" s="202">
        <f t="shared" si="2"/>
        <v>1.1083031616072587E-2</v>
      </c>
      <c r="K53" s="148"/>
      <c r="L53" s="148"/>
      <c r="M53" s="148"/>
      <c r="N53" s="148"/>
      <c r="O53" s="148"/>
      <c r="P53" s="149"/>
      <c r="Q53" s="149"/>
    </row>
    <row r="54" spans="1:17" x14ac:dyDescent="0.35">
      <c r="A54" s="201" t="s">
        <v>427</v>
      </c>
      <c r="B54" s="149">
        <v>56340.982989999975</v>
      </c>
      <c r="C54" s="149">
        <v>231930.27852999978</v>
      </c>
      <c r="D54" s="149">
        <v>164109.02635999999</v>
      </c>
      <c r="E54" s="149">
        <v>407.69071000000008</v>
      </c>
      <c r="F54" s="149">
        <v>31051.765680000011</v>
      </c>
      <c r="G54" s="149">
        <v>6866.8613799999994</v>
      </c>
      <c r="H54" s="149">
        <v>55304.763190000027</v>
      </c>
      <c r="I54" s="149">
        <v>546011.36884000001</v>
      </c>
      <c r="J54" s="202">
        <f t="shared" si="2"/>
        <v>0.45774123206327844</v>
      </c>
    </row>
    <row r="55" spans="1:17" x14ac:dyDescent="0.35">
      <c r="A55" s="90" t="s">
        <v>96</v>
      </c>
      <c r="B55" s="203">
        <f>SUM(B35:B54)</f>
        <v>151895.98142999999</v>
      </c>
      <c r="C55" s="203">
        <f t="shared" ref="C55:J55" si="4">SUM(C35:C54)</f>
        <v>638564.39826999977</v>
      </c>
      <c r="D55" s="203">
        <f t="shared" si="4"/>
        <v>259272.48768999998</v>
      </c>
      <c r="E55" s="203">
        <f t="shared" si="4"/>
        <v>696.84457000000009</v>
      </c>
      <c r="F55" s="203">
        <f t="shared" si="4"/>
        <v>48641.120110000011</v>
      </c>
      <c r="G55" s="203">
        <f t="shared" si="4"/>
        <v>7450.9058799999993</v>
      </c>
      <c r="H55" s="203">
        <f t="shared" si="4"/>
        <v>86316.771220000024</v>
      </c>
      <c r="I55" s="203">
        <f t="shared" si="4"/>
        <v>1192838.50917</v>
      </c>
      <c r="J55" s="203">
        <f t="shared" si="4"/>
        <v>1.0000000000000002</v>
      </c>
    </row>
    <row r="56" spans="1:17" x14ac:dyDescent="0.35">
      <c r="A56" s="5" t="s">
        <v>560</v>
      </c>
    </row>
    <row r="59" spans="1:17" ht="15" thickBot="1" x14ac:dyDescent="0.4">
      <c r="A59" s="326" t="s">
        <v>590</v>
      </c>
    </row>
    <row r="60" spans="1:17" x14ac:dyDescent="0.35">
      <c r="A60" s="240" t="s">
        <v>38</v>
      </c>
      <c r="B60" s="254" t="s">
        <v>80</v>
      </c>
      <c r="C60" s="30" t="s">
        <v>592</v>
      </c>
      <c r="D60" s="30" t="s">
        <v>593</v>
      </c>
      <c r="E60" s="165" t="s">
        <v>82</v>
      </c>
      <c r="F60" s="165" t="s">
        <v>83</v>
      </c>
      <c r="G60" s="165" t="s">
        <v>62</v>
      </c>
      <c r="H60" s="31" t="s">
        <v>84</v>
      </c>
      <c r="I60" s="31" t="s">
        <v>4</v>
      </c>
    </row>
    <row r="61" spans="1:17" ht="15" thickBot="1" x14ac:dyDescent="0.4">
      <c r="A61" s="241"/>
      <c r="B61" s="298"/>
      <c r="C61" s="15" t="s">
        <v>87</v>
      </c>
      <c r="D61" s="15" t="s">
        <v>81</v>
      </c>
      <c r="E61" s="166"/>
      <c r="F61" s="166"/>
      <c r="G61" s="34" t="s">
        <v>2</v>
      </c>
      <c r="H61" s="34"/>
      <c r="I61" s="34"/>
    </row>
    <row r="62" spans="1:17" ht="15" thickBot="1" x14ac:dyDescent="0.4">
      <c r="A62" s="197" t="s">
        <v>512</v>
      </c>
      <c r="B62" s="392">
        <v>46445.276800000007</v>
      </c>
      <c r="C62" s="392">
        <v>410214.72573000012</v>
      </c>
      <c r="D62" s="392">
        <v>139096.83776999995</v>
      </c>
      <c r="E62" s="392">
        <v>515.18512999999996</v>
      </c>
      <c r="F62" s="392">
        <v>27637.695169999999</v>
      </c>
      <c r="G62" s="392">
        <v>5425.6821200000004</v>
      </c>
      <c r="H62" s="392">
        <v>46491.157739999981</v>
      </c>
      <c r="I62" s="391">
        <f>B62+C62+D62+F62+G62+H62</f>
        <v>675311.37532999995</v>
      </c>
      <c r="J62" s="392"/>
    </row>
    <row r="63" spans="1:17" ht="15" thickBot="1" x14ac:dyDescent="0.4">
      <c r="A63" s="197" t="s">
        <v>414</v>
      </c>
      <c r="B63" s="392">
        <v>325.13417000000004</v>
      </c>
      <c r="C63" s="392">
        <v>895.11135999999999</v>
      </c>
      <c r="D63" s="392">
        <v>3822.464840000001</v>
      </c>
      <c r="E63" s="392">
        <v>43.674680000000002</v>
      </c>
      <c r="F63" s="392">
        <v>407.73172000000005</v>
      </c>
      <c r="G63" s="392">
        <v>24.0185</v>
      </c>
      <c r="H63" s="392">
        <v>1373.7070800000001</v>
      </c>
      <c r="I63" s="391">
        <f t="shared" ref="I63:I68" si="5">B63+C63+D63+F63+G63+H63</f>
        <v>6848.1676700000007</v>
      </c>
    </row>
    <row r="64" spans="1:17" ht="15" thickBot="1" x14ac:dyDescent="0.4">
      <c r="A64" s="197" t="s">
        <v>18</v>
      </c>
      <c r="B64" s="392">
        <v>15544.459199999999</v>
      </c>
      <c r="C64" s="392">
        <v>33416.145850000008</v>
      </c>
      <c r="D64" s="392">
        <v>38800.911740000003</v>
      </c>
      <c r="E64" s="392">
        <v>0</v>
      </c>
      <c r="F64" s="392">
        <v>1895.0299000000002</v>
      </c>
      <c r="G64" s="392">
        <v>765.57180000000005</v>
      </c>
      <c r="H64" s="392">
        <v>2638.6811100000004</v>
      </c>
      <c r="I64" s="391">
        <f t="shared" si="5"/>
        <v>93060.799600000013</v>
      </c>
    </row>
    <row r="65" spans="1:11" ht="15" thickBot="1" x14ac:dyDescent="0.4">
      <c r="A65" s="197" t="s">
        <v>20</v>
      </c>
      <c r="B65" s="392">
        <v>32579.173709999999</v>
      </c>
      <c r="C65" s="392">
        <v>9967.5594499999988</v>
      </c>
      <c r="D65" s="392">
        <v>8439.9053999999978</v>
      </c>
      <c r="E65" s="392">
        <v>0</v>
      </c>
      <c r="F65" s="392">
        <v>126.93236</v>
      </c>
      <c r="G65" s="392">
        <v>0</v>
      </c>
      <c r="H65" s="392">
        <v>916.30291999999997</v>
      </c>
      <c r="I65" s="391">
        <f t="shared" si="5"/>
        <v>52029.873839999993</v>
      </c>
      <c r="K65" s="391"/>
    </row>
    <row r="66" spans="1:11" ht="15" thickBot="1" x14ac:dyDescent="0.4">
      <c r="A66" s="196" t="s">
        <v>489</v>
      </c>
      <c r="B66" s="391">
        <v>2066.1660000000002</v>
      </c>
      <c r="C66" s="392">
        <v>64685.391000000003</v>
      </c>
      <c r="D66" s="392">
        <v>48116.415999999997</v>
      </c>
      <c r="E66" s="392">
        <v>0</v>
      </c>
      <c r="F66" s="392">
        <v>364.21499999999997</v>
      </c>
      <c r="G66" s="392">
        <v>733.66099999999994</v>
      </c>
      <c r="H66" s="392">
        <v>10203.924999999999</v>
      </c>
      <c r="I66" s="391">
        <f t="shared" si="5"/>
        <v>126169.77399999999</v>
      </c>
    </row>
    <row r="67" spans="1:11" ht="15" thickBot="1" x14ac:dyDescent="0.4">
      <c r="A67" s="197" t="s">
        <v>19</v>
      </c>
      <c r="B67" s="392">
        <v>1203.9382999999998</v>
      </c>
      <c r="C67" s="392">
        <v>2999.494650000001</v>
      </c>
      <c r="D67" s="392">
        <v>4759.8583500000013</v>
      </c>
      <c r="E67" s="392">
        <v>137.98476000000002</v>
      </c>
      <c r="F67" s="392">
        <v>439.0071200000001</v>
      </c>
      <c r="G67" s="392">
        <v>447.79048999999998</v>
      </c>
      <c r="H67" s="392">
        <v>3390.2799000000014</v>
      </c>
      <c r="I67" s="391">
        <f t="shared" si="5"/>
        <v>13240.368810000002</v>
      </c>
    </row>
    <row r="68" spans="1:11" ht="15" thickBot="1" x14ac:dyDescent="0.4">
      <c r="A68" s="197" t="s">
        <v>21</v>
      </c>
      <c r="B68" s="392">
        <v>53731.832969999996</v>
      </c>
      <c r="C68" s="392">
        <v>116385.96924999992</v>
      </c>
      <c r="D68" s="392">
        <v>16827.964629999999</v>
      </c>
      <c r="E68" s="392">
        <v>0</v>
      </c>
      <c r="F68" s="392">
        <v>17770.507959999995</v>
      </c>
      <c r="G68" s="392">
        <v>54.18121</v>
      </c>
      <c r="H68" s="392">
        <v>21302.716919999999</v>
      </c>
      <c r="I68" s="391">
        <f t="shared" si="5"/>
        <v>226073.17293999993</v>
      </c>
    </row>
    <row r="69" spans="1:11" x14ac:dyDescent="0.35">
      <c r="A69" s="90" t="s">
        <v>594</v>
      </c>
      <c r="B69" s="203">
        <f>SUM(B62:B68)</f>
        <v>151895.98114999998</v>
      </c>
      <c r="C69" s="203">
        <f>SUM(C62:C68)</f>
        <v>638564.39729000011</v>
      </c>
      <c r="D69" s="203">
        <f>SUM(D62:D68)</f>
        <v>259864.35872999995</v>
      </c>
      <c r="E69" s="203">
        <f>SUM(E62:E68)</f>
        <v>696.84456999999998</v>
      </c>
      <c r="F69" s="203">
        <f>SUM(F62:F68)</f>
        <v>48641.119229999997</v>
      </c>
      <c r="G69" s="203">
        <f>SUM(G62:G68)</f>
        <v>7450.9051200000004</v>
      </c>
      <c r="H69" s="203">
        <f>SUM(H62:H68)</f>
        <v>86316.770669999984</v>
      </c>
      <c r="I69" s="203">
        <f t="shared" ref="I69" si="6">SUM(I62:I68)</f>
        <v>1192733.5321899999</v>
      </c>
      <c r="J69" s="391"/>
      <c r="K69" s="391"/>
    </row>
    <row r="72" spans="1:11" ht="17" x14ac:dyDescent="0.4">
      <c r="A72" s="239"/>
      <c r="B72" s="239"/>
      <c r="C72" s="239"/>
      <c r="D72" s="239"/>
      <c r="E72" s="239"/>
    </row>
    <row r="73" spans="1:11" ht="15" thickBot="1" x14ac:dyDescent="0.4">
      <c r="A73" s="326" t="s">
        <v>590</v>
      </c>
      <c r="B73" s="8"/>
      <c r="C73" s="327"/>
      <c r="D73" s="376"/>
      <c r="E73" s="376"/>
    </row>
    <row r="74" spans="1:11" x14ac:dyDescent="0.35">
      <c r="A74" s="240" t="s">
        <v>38</v>
      </c>
      <c r="B74" s="28" t="s">
        <v>25</v>
      </c>
      <c r="C74" s="364" t="s">
        <v>591</v>
      </c>
      <c r="D74" s="368"/>
      <c r="E74" s="368"/>
      <c r="F74" s="388"/>
      <c r="G74" s="388"/>
    </row>
    <row r="75" spans="1:11" ht="15" thickBot="1" x14ac:dyDescent="0.4">
      <c r="A75" s="241"/>
      <c r="B75" s="25" t="s">
        <v>36</v>
      </c>
      <c r="C75" s="235"/>
      <c r="D75" s="368"/>
      <c r="E75" s="368"/>
      <c r="F75" s="388"/>
      <c r="G75" s="388"/>
    </row>
    <row r="76" spans="1:11" ht="15" thickBot="1" x14ac:dyDescent="0.4">
      <c r="A76" s="197" t="s">
        <v>512</v>
      </c>
      <c r="B76" s="375">
        <v>675311.37532999995</v>
      </c>
      <c r="C76" s="385">
        <f>B76/B$83</f>
        <v>0.56618796831346585</v>
      </c>
      <c r="D76" s="389"/>
      <c r="E76" s="387"/>
      <c r="F76" s="388"/>
      <c r="G76" s="388"/>
    </row>
    <row r="77" spans="1:11" ht="25.5" thickBot="1" x14ac:dyDescent="0.4">
      <c r="A77" s="197" t="s">
        <v>414</v>
      </c>
      <c r="B77" s="375">
        <v>6848.1676700000007</v>
      </c>
      <c r="C77" s="385">
        <f t="shared" ref="C77:C82" si="7">B77/B$83</f>
        <v>5.7415738596918245E-3</v>
      </c>
      <c r="D77" s="389"/>
      <c r="E77" s="387"/>
      <c r="F77" s="388"/>
      <c r="G77" s="388"/>
    </row>
    <row r="78" spans="1:11" ht="15" thickBot="1" x14ac:dyDescent="0.4">
      <c r="A78" s="197" t="s">
        <v>18</v>
      </c>
      <c r="B78" s="375">
        <v>93060.799600000013</v>
      </c>
      <c r="C78" s="385">
        <f t="shared" si="7"/>
        <v>7.8023126782668192E-2</v>
      </c>
      <c r="D78" s="389"/>
      <c r="E78" s="387"/>
      <c r="F78" s="388"/>
      <c r="G78" s="388"/>
    </row>
    <row r="79" spans="1:11" ht="15" thickBot="1" x14ac:dyDescent="0.4">
      <c r="A79" s="197" t="s">
        <v>20</v>
      </c>
      <c r="B79" s="375">
        <v>52029.873839999993</v>
      </c>
      <c r="C79" s="385">
        <f t="shared" si="7"/>
        <v>4.3622378708903224E-2</v>
      </c>
      <c r="D79" s="389"/>
      <c r="E79" s="387"/>
      <c r="F79" s="388"/>
      <c r="G79" s="388"/>
    </row>
    <row r="80" spans="1:11" ht="15" thickBot="1" x14ac:dyDescent="0.4">
      <c r="A80" s="196" t="s">
        <v>489</v>
      </c>
      <c r="B80" s="375">
        <v>126169.77399999999</v>
      </c>
      <c r="C80" s="385">
        <f t="shared" si="7"/>
        <v>0.10578202976178372</v>
      </c>
      <c r="D80" s="389"/>
      <c r="E80" s="387"/>
      <c r="F80" s="388"/>
      <c r="G80" s="388"/>
    </row>
    <row r="81" spans="1:7" ht="15" thickBot="1" x14ac:dyDescent="0.4">
      <c r="A81" s="197" t="s">
        <v>19</v>
      </c>
      <c r="B81" s="375">
        <v>13240.368810000002</v>
      </c>
      <c r="C81" s="385">
        <f t="shared" si="7"/>
        <v>1.1100860714202541E-2</v>
      </c>
      <c r="D81" s="389"/>
      <c r="E81" s="387"/>
      <c r="F81" s="388"/>
      <c r="G81" s="388"/>
    </row>
    <row r="82" spans="1:7" ht="15" thickBot="1" x14ac:dyDescent="0.4">
      <c r="A82" s="197" t="s">
        <v>21</v>
      </c>
      <c r="B82" s="375">
        <v>226073.17293999993</v>
      </c>
      <c r="C82" s="385">
        <f t="shared" si="7"/>
        <v>0.18954206185928454</v>
      </c>
      <c r="D82" s="389"/>
      <c r="E82" s="387"/>
      <c r="F82" s="388"/>
      <c r="G82" s="388"/>
    </row>
    <row r="83" spans="1:7" x14ac:dyDescent="0.35">
      <c r="A83" s="75" t="s">
        <v>4</v>
      </c>
      <c r="B83" s="203">
        <f>SUM(B76:B82)</f>
        <v>1192733.5321899999</v>
      </c>
      <c r="C83" s="386">
        <f>SUM(C76:C82)</f>
        <v>1</v>
      </c>
      <c r="D83" s="371"/>
      <c r="E83" s="371"/>
      <c r="F83" s="388"/>
      <c r="G83" s="388"/>
    </row>
    <row r="84" spans="1:7" x14ac:dyDescent="0.35">
      <c r="B84" s="384"/>
      <c r="D84" s="388"/>
      <c r="E84" s="388"/>
      <c r="F84" s="390"/>
      <c r="G84" s="388"/>
    </row>
    <row r="85" spans="1:7" x14ac:dyDescent="0.35">
      <c r="D85" s="388"/>
      <c r="E85" s="388"/>
      <c r="F85" s="388"/>
      <c r="G85" s="388"/>
    </row>
    <row r="86" spans="1:7" x14ac:dyDescent="0.35">
      <c r="D86" s="388"/>
      <c r="E86" s="388"/>
      <c r="F86" s="388"/>
      <c r="G86" s="388"/>
    </row>
  </sheetData>
  <mergeCells count="9">
    <mergeCell ref="A72:E72"/>
    <mergeCell ref="A74:A75"/>
    <mergeCell ref="D74:D75"/>
    <mergeCell ref="E74:E75"/>
    <mergeCell ref="A60:A61"/>
    <mergeCell ref="B60:B61"/>
    <mergeCell ref="A32:E32"/>
    <mergeCell ref="A5:A6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36"/>
  <sheetViews>
    <sheetView workbookViewId="0"/>
  </sheetViews>
  <sheetFormatPr baseColWidth="10" defaultColWidth="11.453125" defaultRowHeight="14.5" x14ac:dyDescent="0.35"/>
  <cols>
    <col min="1" max="1" width="34.26953125" style="8" customWidth="1"/>
    <col min="2" max="2" width="14.7265625" style="8" customWidth="1"/>
    <col min="3" max="3" width="16" style="8" customWidth="1"/>
    <col min="4" max="4" width="15.36328125" style="8" customWidth="1"/>
    <col min="5" max="5" width="17.26953125" style="8" customWidth="1"/>
    <col min="6" max="6" width="17.1796875" style="8" customWidth="1"/>
    <col min="7" max="16384" width="11.453125" style="8"/>
  </cols>
  <sheetData>
    <row r="2" spans="1:8" ht="17" customHeight="1" x14ac:dyDescent="0.4">
      <c r="A2" s="337" t="s">
        <v>88</v>
      </c>
      <c r="B2" s="337"/>
      <c r="C2" s="337"/>
      <c r="D2" s="337"/>
      <c r="E2" s="337"/>
      <c r="F2" s="337"/>
      <c r="G2" s="337"/>
    </row>
    <row r="3" spans="1:8" ht="15" thickBot="1" x14ac:dyDescent="0.4">
      <c r="A3" s="344" t="s">
        <v>561</v>
      </c>
      <c r="B3" s="344"/>
      <c r="D3" s="343"/>
      <c r="E3" s="343"/>
      <c r="F3" s="343" t="s">
        <v>89</v>
      </c>
      <c r="G3" s="343"/>
    </row>
    <row r="4" spans="1:8" ht="17.5" customHeight="1" x14ac:dyDescent="0.35">
      <c r="A4" s="240" t="s">
        <v>0</v>
      </c>
      <c r="B4" s="240" t="s">
        <v>90</v>
      </c>
      <c r="C4" s="240" t="s">
        <v>91</v>
      </c>
      <c r="D4" s="28" t="s">
        <v>92</v>
      </c>
      <c r="E4" s="29" t="s">
        <v>94</v>
      </c>
      <c r="F4" s="245" t="s">
        <v>4</v>
      </c>
      <c r="G4" s="245" t="s">
        <v>6</v>
      </c>
    </row>
    <row r="5" spans="1:8" ht="17" customHeight="1" thickBot="1" x14ac:dyDescent="0.4">
      <c r="A5" s="241"/>
      <c r="B5" s="241"/>
      <c r="C5" s="241"/>
      <c r="D5" s="25" t="s">
        <v>93</v>
      </c>
      <c r="E5" s="27" t="s">
        <v>3</v>
      </c>
      <c r="F5" s="287"/>
      <c r="G5" s="287"/>
    </row>
    <row r="6" spans="1:8" x14ac:dyDescent="0.35">
      <c r="A6" s="65" t="s">
        <v>435</v>
      </c>
      <c r="B6" s="189">
        <v>0</v>
      </c>
      <c r="C6" s="189">
        <v>0</v>
      </c>
      <c r="D6" s="189">
        <v>0</v>
      </c>
      <c r="E6" s="190">
        <v>30.25001</v>
      </c>
      <c r="F6" s="190">
        <f>SUM(B6:E6)</f>
        <v>30.25001</v>
      </c>
      <c r="G6" s="191">
        <f>F6/F$12</f>
        <v>1.8258848419252163E-4</v>
      </c>
      <c r="H6" s="167"/>
    </row>
    <row r="7" spans="1:8" ht="19.5" customHeight="1" x14ac:dyDescent="0.35">
      <c r="A7" s="65" t="s">
        <v>436</v>
      </c>
      <c r="B7" s="190">
        <v>91.206469999999996</v>
      </c>
      <c r="C7" s="190">
        <v>109.25335000000001</v>
      </c>
      <c r="D7" s="190">
        <v>23111.68219</v>
      </c>
      <c r="E7" s="190">
        <v>658.67800999999997</v>
      </c>
      <c r="F7" s="190">
        <f t="shared" ref="F7:F11" si="0">SUM(B7:E7)</f>
        <v>23970.820019999999</v>
      </c>
      <c r="G7" s="191">
        <f t="shared" ref="G7:G11" si="1">F7/F$12</f>
        <v>0.14468741307204694</v>
      </c>
      <c r="H7" s="167"/>
    </row>
    <row r="8" spans="1:8" x14ac:dyDescent="0.35">
      <c r="A8" s="65" t="s">
        <v>8</v>
      </c>
      <c r="B8" s="190">
        <v>6646.86276</v>
      </c>
      <c r="C8" s="190">
        <v>2087.55195</v>
      </c>
      <c r="D8" s="190">
        <v>8786.3646399999998</v>
      </c>
      <c r="E8" s="190">
        <v>10374.98083</v>
      </c>
      <c r="F8" s="190">
        <f t="shared" si="0"/>
        <v>27895.760180000001</v>
      </c>
      <c r="G8" s="191">
        <f t="shared" si="1"/>
        <v>0.16837827712005068</v>
      </c>
      <c r="H8" s="167"/>
    </row>
    <row r="9" spans="1:8" x14ac:dyDescent="0.35">
      <c r="A9" s="65" t="s">
        <v>397</v>
      </c>
      <c r="B9" s="190">
        <v>50741.53312</v>
      </c>
      <c r="C9" s="190">
        <v>3653.4157999999998</v>
      </c>
      <c r="D9" s="190">
        <v>17609.333899999998</v>
      </c>
      <c r="E9" s="190">
        <v>2100.1075499999997</v>
      </c>
      <c r="F9" s="190">
        <f t="shared" si="0"/>
        <v>74104.390369999994</v>
      </c>
      <c r="G9" s="191">
        <f t="shared" si="1"/>
        <v>0.4472926888179275</v>
      </c>
      <c r="H9" s="167"/>
    </row>
    <row r="10" spans="1:8" x14ac:dyDescent="0.35">
      <c r="A10" s="65" t="s">
        <v>7</v>
      </c>
      <c r="B10" s="190">
        <v>21380.354090000001</v>
      </c>
      <c r="C10" s="190">
        <v>6119.4403200000006</v>
      </c>
      <c r="D10" s="189">
        <v>0</v>
      </c>
      <c r="E10" s="190">
        <v>11878.91807</v>
      </c>
      <c r="F10" s="190">
        <f t="shared" si="0"/>
        <v>39378.712480000002</v>
      </c>
      <c r="G10" s="191">
        <f t="shared" si="1"/>
        <v>0.23768915848875205</v>
      </c>
      <c r="H10" s="167"/>
    </row>
    <row r="11" spans="1:8" ht="24" x14ac:dyDescent="0.35">
      <c r="A11" s="65" t="s">
        <v>447</v>
      </c>
      <c r="B11" s="189">
        <v>0</v>
      </c>
      <c r="C11" s="189">
        <v>0</v>
      </c>
      <c r="D11" s="190">
        <v>293.22060999999997</v>
      </c>
      <c r="E11" s="189">
        <v>0</v>
      </c>
      <c r="F11" s="190">
        <f t="shared" si="0"/>
        <v>293.22060999999997</v>
      </c>
      <c r="G11" s="191">
        <f t="shared" si="1"/>
        <v>1.7698740170302932E-3</v>
      </c>
      <c r="H11" s="167"/>
    </row>
    <row r="12" spans="1:8" x14ac:dyDescent="0.35">
      <c r="A12" s="88" t="s">
        <v>4</v>
      </c>
      <c r="B12" s="192">
        <f>SUM(B6:B11)</f>
        <v>78859.956440000009</v>
      </c>
      <c r="C12" s="192">
        <f t="shared" ref="C12:G12" si="2">SUM(C6:C11)</f>
        <v>11969.66142</v>
      </c>
      <c r="D12" s="192">
        <f t="shared" si="2"/>
        <v>49800.601339999994</v>
      </c>
      <c r="E12" s="192">
        <f t="shared" si="2"/>
        <v>25042.93447</v>
      </c>
      <c r="F12" s="192">
        <f t="shared" si="2"/>
        <v>165673.15367</v>
      </c>
      <c r="G12" s="109">
        <f t="shared" si="2"/>
        <v>1</v>
      </c>
    </row>
    <row r="13" spans="1:8" x14ac:dyDescent="0.35">
      <c r="A13" s="65" t="s">
        <v>509</v>
      </c>
      <c r="B13" s="190">
        <f>AVERAGE(B6:B11)</f>
        <v>13143.326073333335</v>
      </c>
      <c r="C13" s="190">
        <f t="shared" ref="C13:F13" si="3">AVERAGE(C6:C11)</f>
        <v>1994.9435700000001</v>
      </c>
      <c r="D13" s="190">
        <f t="shared" si="3"/>
        <v>8300.1002233333329</v>
      </c>
      <c r="E13" s="190">
        <f t="shared" si="3"/>
        <v>4173.822411666667</v>
      </c>
      <c r="F13" s="190">
        <f t="shared" si="3"/>
        <v>27612.192278333332</v>
      </c>
      <c r="G13" s="70"/>
    </row>
    <row r="14" spans="1:8" x14ac:dyDescent="0.35">
      <c r="A14" s="65"/>
      <c r="B14" s="73"/>
      <c r="C14" s="74"/>
      <c r="D14" s="74"/>
      <c r="E14" s="74"/>
      <c r="F14" s="73"/>
      <c r="G14" s="70"/>
    </row>
    <row r="15" spans="1:8" x14ac:dyDescent="0.35">
      <c r="A15" s="345" t="s">
        <v>44</v>
      </c>
      <c r="B15" s="345"/>
      <c r="C15" s="345"/>
      <c r="D15" s="345"/>
      <c r="E15" s="345"/>
      <c r="F15" s="345"/>
      <c r="G15" s="345"/>
    </row>
    <row r="17" spans="1:5" ht="17" x14ac:dyDescent="0.4">
      <c r="A17" s="239"/>
      <c r="B17" s="239"/>
      <c r="C17" s="239"/>
    </row>
    <row r="18" spans="1:5" ht="29.5" thickBot="1" x14ac:dyDescent="0.4">
      <c r="A18" s="9" t="s">
        <v>562</v>
      </c>
      <c r="C18" s="346" t="s">
        <v>98</v>
      </c>
    </row>
    <row r="19" spans="1:5" ht="15" thickBot="1" x14ac:dyDescent="0.4">
      <c r="A19" s="12" t="s">
        <v>95</v>
      </c>
      <c r="B19" s="18" t="s">
        <v>96</v>
      </c>
      <c r="C19" s="18" t="s">
        <v>6</v>
      </c>
    </row>
    <row r="20" spans="1:5" x14ac:dyDescent="0.35">
      <c r="A20" s="148" t="s">
        <v>76</v>
      </c>
      <c r="B20" s="178">
        <f>[3]informe!$F7/1000</f>
        <v>119920.19851</v>
      </c>
      <c r="C20" s="193">
        <f>B20/B$27</f>
        <v>0.72383603410402808</v>
      </c>
    </row>
    <row r="21" spans="1:5" x14ac:dyDescent="0.35">
      <c r="A21" s="148" t="s">
        <v>69</v>
      </c>
      <c r="B21" s="178">
        <f>[3]informe!$F8/1000</f>
        <v>13695.09915</v>
      </c>
      <c r="C21" s="193">
        <f t="shared" ref="C21:C26" si="4">B21/B$27</f>
        <v>8.2663357620866615E-2</v>
      </c>
    </row>
    <row r="22" spans="1:5" x14ac:dyDescent="0.35">
      <c r="A22" s="148" t="s">
        <v>97</v>
      </c>
      <c r="B22" s="178">
        <f>[3]informe!$F9/1000</f>
        <v>9357.383240000001</v>
      </c>
      <c r="C22" s="193">
        <f t="shared" si="4"/>
        <v>5.6480987007941713E-2</v>
      </c>
    </row>
    <row r="23" spans="1:5" x14ac:dyDescent="0.35">
      <c r="A23" s="148" t="s">
        <v>511</v>
      </c>
      <c r="B23" s="178">
        <f>[3]informe!$F10/1000</f>
        <v>8771.1844799999981</v>
      </c>
      <c r="C23" s="193">
        <f t="shared" si="4"/>
        <v>5.294270245782301E-2</v>
      </c>
    </row>
    <row r="24" spans="1:5" x14ac:dyDescent="0.35">
      <c r="A24" s="148" t="s">
        <v>510</v>
      </c>
      <c r="B24" s="178">
        <f>[3]informe!$F11/1000</f>
        <v>5449.6340399999999</v>
      </c>
      <c r="C24" s="193">
        <f t="shared" si="4"/>
        <v>3.2893887267064298E-2</v>
      </c>
    </row>
    <row r="25" spans="1:5" x14ac:dyDescent="0.35">
      <c r="A25" s="148" t="s">
        <v>30</v>
      </c>
      <c r="B25" s="178">
        <f>[3]informe!$F12/1000</f>
        <v>2135.0628099999999</v>
      </c>
      <c r="C25" s="193">
        <f t="shared" si="4"/>
        <v>1.2887198454933593E-2</v>
      </c>
    </row>
    <row r="26" spans="1:5" x14ac:dyDescent="0.35">
      <c r="A26" s="148" t="s">
        <v>35</v>
      </c>
      <c r="B26" s="178">
        <f>[3]informe!$H$13/1000</f>
        <v>6344.5914399999992</v>
      </c>
      <c r="C26" s="193">
        <f t="shared" si="4"/>
        <v>3.8295833087342711E-2</v>
      </c>
    </row>
    <row r="27" spans="1:5" x14ac:dyDescent="0.35">
      <c r="A27" s="90" t="s">
        <v>4</v>
      </c>
      <c r="B27" s="194">
        <f>SUM(B20:B26)</f>
        <v>165673.15367</v>
      </c>
      <c r="C27" s="92">
        <v>1</v>
      </c>
    </row>
    <row r="29" spans="1:5" ht="17" x14ac:dyDescent="0.4">
      <c r="A29" s="238"/>
      <c r="B29" s="238"/>
    </row>
    <row r="31" spans="1:5" x14ac:dyDescent="0.35">
      <c r="A31" s="259" t="s">
        <v>128</v>
      </c>
      <c r="B31" s="259"/>
      <c r="C31" s="259"/>
      <c r="D31" s="259"/>
      <c r="E31" s="259"/>
    </row>
    <row r="33" spans="1:12" ht="17" x14ac:dyDescent="0.4">
      <c r="A33" s="347" t="s">
        <v>563</v>
      </c>
      <c r="J33" s="334" t="s">
        <v>564</v>
      </c>
    </row>
    <row r="34" spans="1:12" x14ac:dyDescent="0.35">
      <c r="A34" s="105"/>
      <c r="B34" s="106">
        <v>2011</v>
      </c>
      <c r="C34" s="106">
        <v>2012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1:12" x14ac:dyDescent="0.35">
      <c r="A35" s="107" t="s">
        <v>406</v>
      </c>
      <c r="B35" s="108">
        <v>377</v>
      </c>
      <c r="C35" s="108">
        <v>375</v>
      </c>
      <c r="D35" s="108">
        <v>340</v>
      </c>
      <c r="E35" s="108">
        <v>316</v>
      </c>
      <c r="F35" s="108">
        <v>320</v>
      </c>
      <c r="G35" s="108">
        <v>270</v>
      </c>
      <c r="H35" s="108">
        <v>257</v>
      </c>
      <c r="I35" s="108">
        <v>282</v>
      </c>
      <c r="J35" s="8">
        <v>244</v>
      </c>
      <c r="K35" s="8">
        <v>206</v>
      </c>
      <c r="L35" s="8">
        <v>166</v>
      </c>
    </row>
    <row r="36" spans="1:12" x14ac:dyDescent="0.35">
      <c r="C36" s="195"/>
      <c r="D36" s="195"/>
      <c r="E36" s="195"/>
      <c r="F36" s="195"/>
      <c r="G36" s="195"/>
      <c r="H36" s="195"/>
      <c r="I36" s="195"/>
      <c r="J36" s="195"/>
      <c r="K36" s="195"/>
      <c r="L36" s="195"/>
    </row>
  </sheetData>
  <mergeCells count="9">
    <mergeCell ref="A29:B29"/>
    <mergeCell ref="A31:E31"/>
    <mergeCell ref="A15:G15"/>
    <mergeCell ref="A17:C17"/>
    <mergeCell ref="A4:A5"/>
    <mergeCell ref="B4:B5"/>
    <mergeCell ref="C4:C5"/>
    <mergeCell ref="F4:F5"/>
    <mergeCell ref="G4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V1:V261"/>
  <sheetViews>
    <sheetView workbookViewId="0"/>
  </sheetViews>
  <sheetFormatPr baseColWidth="10" defaultRowHeight="14.5" x14ac:dyDescent="0.35"/>
  <sheetData>
    <row r="1" spans="22:22" x14ac:dyDescent="0.35">
      <c r="V1" s="16" t="s">
        <v>142</v>
      </c>
    </row>
    <row r="2" spans="22:22" x14ac:dyDescent="0.35">
      <c r="V2" s="16" t="s">
        <v>143</v>
      </c>
    </row>
    <row r="3" spans="22:22" x14ac:dyDescent="0.35">
      <c r="V3" s="16" t="s">
        <v>144</v>
      </c>
    </row>
    <row r="4" spans="22:22" x14ac:dyDescent="0.35">
      <c r="V4" s="16" t="s">
        <v>145</v>
      </c>
    </row>
    <row r="5" spans="22:22" x14ac:dyDescent="0.35">
      <c r="V5" s="16" t="s">
        <v>146</v>
      </c>
    </row>
    <row r="6" spans="22:22" x14ac:dyDescent="0.35">
      <c r="V6" s="16" t="s">
        <v>147</v>
      </c>
    </row>
    <row r="7" spans="22:22" x14ac:dyDescent="0.35">
      <c r="V7" s="16" t="s">
        <v>148</v>
      </c>
    </row>
    <row r="8" spans="22:22" x14ac:dyDescent="0.35">
      <c r="V8" s="16" t="s">
        <v>149</v>
      </c>
    </row>
    <row r="9" spans="22:22" x14ac:dyDescent="0.35">
      <c r="V9" s="16" t="s">
        <v>150</v>
      </c>
    </row>
    <row r="10" spans="22:22" x14ac:dyDescent="0.35">
      <c r="V10" s="16" t="s">
        <v>151</v>
      </c>
    </row>
    <row r="11" spans="22:22" x14ac:dyDescent="0.35">
      <c r="V11" s="16" t="s">
        <v>152</v>
      </c>
    </row>
    <row r="12" spans="22:22" x14ac:dyDescent="0.35">
      <c r="V12" s="16" t="s">
        <v>153</v>
      </c>
    </row>
    <row r="13" spans="22:22" x14ac:dyDescent="0.35">
      <c r="V13" s="16" t="s">
        <v>154</v>
      </c>
    </row>
    <row r="14" spans="22:22" x14ac:dyDescent="0.35">
      <c r="V14" s="16" t="s">
        <v>155</v>
      </c>
    </row>
    <row r="15" spans="22:22" x14ac:dyDescent="0.35">
      <c r="V15" s="16" t="s">
        <v>156</v>
      </c>
    </row>
    <row r="16" spans="22:22" x14ac:dyDescent="0.35">
      <c r="V16" s="16" t="s">
        <v>157</v>
      </c>
    </row>
    <row r="17" spans="22:22" x14ac:dyDescent="0.35">
      <c r="V17" s="16" t="s">
        <v>158</v>
      </c>
    </row>
    <row r="18" spans="22:22" x14ac:dyDescent="0.35">
      <c r="V18" s="16" t="s">
        <v>159</v>
      </c>
    </row>
    <row r="19" spans="22:22" x14ac:dyDescent="0.35">
      <c r="V19" s="16" t="s">
        <v>160</v>
      </c>
    </row>
    <row r="20" spans="22:22" x14ac:dyDescent="0.35">
      <c r="V20" s="16" t="s">
        <v>170</v>
      </c>
    </row>
    <row r="21" spans="22:22" x14ac:dyDescent="0.35">
      <c r="V21" s="16" t="s">
        <v>171</v>
      </c>
    </row>
    <row r="22" spans="22:22" x14ac:dyDescent="0.35">
      <c r="V22" s="16" t="s">
        <v>172</v>
      </c>
    </row>
    <row r="23" spans="22:22" x14ac:dyDescent="0.35">
      <c r="V23" s="16" t="s">
        <v>173</v>
      </c>
    </row>
    <row r="24" spans="22:22" x14ac:dyDescent="0.35">
      <c r="V24" s="16" t="s">
        <v>174</v>
      </c>
    </row>
    <row r="25" spans="22:22" x14ac:dyDescent="0.35">
      <c r="V25" s="16" t="s">
        <v>175</v>
      </c>
    </row>
    <row r="26" spans="22:22" x14ac:dyDescent="0.35">
      <c r="V26" s="16" t="s">
        <v>176</v>
      </c>
    </row>
    <row r="27" spans="22:22" x14ac:dyDescent="0.35">
      <c r="V27" s="16" t="s">
        <v>177</v>
      </c>
    </row>
    <row r="28" spans="22:22" x14ac:dyDescent="0.35">
      <c r="V28" s="16" t="s">
        <v>178</v>
      </c>
    </row>
    <row r="29" spans="22:22" x14ac:dyDescent="0.35">
      <c r="V29" s="16" t="s">
        <v>179</v>
      </c>
    </row>
    <row r="30" spans="22:22" x14ac:dyDescent="0.35">
      <c r="V30" s="16" t="s">
        <v>180</v>
      </c>
    </row>
    <row r="31" spans="22:22" x14ac:dyDescent="0.35">
      <c r="V31" s="16" t="s">
        <v>181</v>
      </c>
    </row>
    <row r="32" spans="22:22" x14ac:dyDescent="0.35">
      <c r="V32" s="16" t="s">
        <v>182</v>
      </c>
    </row>
    <row r="33" spans="22:22" x14ac:dyDescent="0.35">
      <c r="V33" s="16" t="s">
        <v>183</v>
      </c>
    </row>
    <row r="34" spans="22:22" x14ac:dyDescent="0.35">
      <c r="V34" s="16" t="s">
        <v>184</v>
      </c>
    </row>
    <row r="35" spans="22:22" x14ac:dyDescent="0.35">
      <c r="V35" s="16" t="s">
        <v>185</v>
      </c>
    </row>
    <row r="36" spans="22:22" x14ac:dyDescent="0.35">
      <c r="V36" s="16" t="s">
        <v>186</v>
      </c>
    </row>
    <row r="37" spans="22:22" x14ac:dyDescent="0.35">
      <c r="V37" s="16" t="s">
        <v>187</v>
      </c>
    </row>
    <row r="38" spans="22:22" x14ac:dyDescent="0.35">
      <c r="V38" s="16" t="s">
        <v>188</v>
      </c>
    </row>
    <row r="39" spans="22:22" x14ac:dyDescent="0.35">
      <c r="V39" s="16" t="s">
        <v>189</v>
      </c>
    </row>
    <row r="40" spans="22:22" x14ac:dyDescent="0.35">
      <c r="V40" s="16" t="s">
        <v>190</v>
      </c>
    </row>
    <row r="41" spans="22:22" x14ac:dyDescent="0.35">
      <c r="V41" s="16" t="s">
        <v>191</v>
      </c>
    </row>
    <row r="42" spans="22:22" x14ac:dyDescent="0.35">
      <c r="V42" s="16" t="s">
        <v>192</v>
      </c>
    </row>
    <row r="43" spans="22:22" x14ac:dyDescent="0.35">
      <c r="V43" s="16" t="s">
        <v>193</v>
      </c>
    </row>
    <row r="44" spans="22:22" x14ac:dyDescent="0.35">
      <c r="V44" s="16" t="s">
        <v>194</v>
      </c>
    </row>
    <row r="45" spans="22:22" x14ac:dyDescent="0.35">
      <c r="V45" s="16" t="s">
        <v>195</v>
      </c>
    </row>
    <row r="46" spans="22:22" x14ac:dyDescent="0.35">
      <c r="V46" s="16" t="s">
        <v>196</v>
      </c>
    </row>
    <row r="47" spans="22:22" x14ac:dyDescent="0.35">
      <c r="V47" s="16" t="s">
        <v>197</v>
      </c>
    </row>
    <row r="48" spans="22:22" x14ac:dyDescent="0.35">
      <c r="V48" s="16" t="s">
        <v>198</v>
      </c>
    </row>
    <row r="49" spans="22:22" x14ac:dyDescent="0.35">
      <c r="V49" s="16" t="s">
        <v>199</v>
      </c>
    </row>
    <row r="50" spans="22:22" x14ac:dyDescent="0.35">
      <c r="V50" s="16" t="s">
        <v>200</v>
      </c>
    </row>
    <row r="51" spans="22:22" x14ac:dyDescent="0.35">
      <c r="V51" s="16" t="s">
        <v>202</v>
      </c>
    </row>
    <row r="52" spans="22:22" x14ac:dyDescent="0.35">
      <c r="V52" s="16" t="s">
        <v>203</v>
      </c>
    </row>
    <row r="53" spans="22:22" x14ac:dyDescent="0.35">
      <c r="V53" s="16" t="s">
        <v>161</v>
      </c>
    </row>
    <row r="54" spans="22:22" x14ac:dyDescent="0.35">
      <c r="V54" s="16" t="s">
        <v>204</v>
      </c>
    </row>
    <row r="55" spans="22:22" x14ac:dyDescent="0.35">
      <c r="V55" s="16" t="s">
        <v>205</v>
      </c>
    </row>
    <row r="56" spans="22:22" x14ac:dyDescent="0.35">
      <c r="V56" s="16" t="s">
        <v>206</v>
      </c>
    </row>
    <row r="57" spans="22:22" x14ac:dyDescent="0.35">
      <c r="V57" s="16" t="s">
        <v>207</v>
      </c>
    </row>
    <row r="58" spans="22:22" x14ac:dyDescent="0.35">
      <c r="V58" s="16" t="s">
        <v>208</v>
      </c>
    </row>
    <row r="59" spans="22:22" x14ac:dyDescent="0.35">
      <c r="V59" s="16" t="s">
        <v>209</v>
      </c>
    </row>
    <row r="60" spans="22:22" x14ac:dyDescent="0.35">
      <c r="V60" s="16" t="s">
        <v>210</v>
      </c>
    </row>
    <row r="61" spans="22:22" x14ac:dyDescent="0.35">
      <c r="V61" s="16" t="s">
        <v>211</v>
      </c>
    </row>
    <row r="62" spans="22:22" x14ac:dyDescent="0.35">
      <c r="V62" s="16" t="s">
        <v>212</v>
      </c>
    </row>
    <row r="63" spans="22:22" x14ac:dyDescent="0.35">
      <c r="V63" s="16" t="s">
        <v>213</v>
      </c>
    </row>
    <row r="64" spans="22:22" x14ac:dyDescent="0.35">
      <c r="V64" s="16" t="s">
        <v>214</v>
      </c>
    </row>
    <row r="65" spans="22:22" x14ac:dyDescent="0.35">
      <c r="V65" s="16" t="s">
        <v>215</v>
      </c>
    </row>
    <row r="66" spans="22:22" x14ac:dyDescent="0.35">
      <c r="V66" s="16" t="s">
        <v>216</v>
      </c>
    </row>
    <row r="67" spans="22:22" x14ac:dyDescent="0.35">
      <c r="V67" s="16" t="s">
        <v>217</v>
      </c>
    </row>
    <row r="68" spans="22:22" x14ac:dyDescent="0.35">
      <c r="V68" s="16" t="s">
        <v>218</v>
      </c>
    </row>
    <row r="69" spans="22:22" x14ac:dyDescent="0.35">
      <c r="V69" s="16" t="s">
        <v>219</v>
      </c>
    </row>
    <row r="70" spans="22:22" x14ac:dyDescent="0.35">
      <c r="V70" s="16" t="s">
        <v>220</v>
      </c>
    </row>
    <row r="71" spans="22:22" x14ac:dyDescent="0.35">
      <c r="V71" s="16" t="s">
        <v>221</v>
      </c>
    </row>
    <row r="72" spans="22:22" x14ac:dyDescent="0.35">
      <c r="V72" s="16" t="s">
        <v>222</v>
      </c>
    </row>
    <row r="73" spans="22:22" x14ac:dyDescent="0.35">
      <c r="V73" s="16" t="s">
        <v>223</v>
      </c>
    </row>
    <row r="74" spans="22:22" x14ac:dyDescent="0.35">
      <c r="V74" s="16" t="s">
        <v>224</v>
      </c>
    </row>
    <row r="75" spans="22:22" x14ac:dyDescent="0.35">
      <c r="V75" s="16" t="s">
        <v>225</v>
      </c>
    </row>
    <row r="76" spans="22:22" x14ac:dyDescent="0.35">
      <c r="V76" s="16" t="s">
        <v>226</v>
      </c>
    </row>
    <row r="77" spans="22:22" x14ac:dyDescent="0.35">
      <c r="V77" s="16" t="s">
        <v>227</v>
      </c>
    </row>
    <row r="78" spans="22:22" x14ac:dyDescent="0.35">
      <c r="V78" s="16" t="s">
        <v>228</v>
      </c>
    </row>
    <row r="79" spans="22:22" x14ac:dyDescent="0.35">
      <c r="V79" s="16" t="s">
        <v>229</v>
      </c>
    </row>
    <row r="80" spans="22:22" x14ac:dyDescent="0.35">
      <c r="V80" s="16" t="s">
        <v>230</v>
      </c>
    </row>
    <row r="81" spans="22:22" x14ac:dyDescent="0.35">
      <c r="V81" s="16" t="s">
        <v>231</v>
      </c>
    </row>
    <row r="82" spans="22:22" x14ac:dyDescent="0.35">
      <c r="V82" s="16" t="s">
        <v>232</v>
      </c>
    </row>
    <row r="83" spans="22:22" x14ac:dyDescent="0.35">
      <c r="V83" s="16" t="s">
        <v>233</v>
      </c>
    </row>
    <row r="84" spans="22:22" x14ac:dyDescent="0.35">
      <c r="V84" s="16" t="s">
        <v>234</v>
      </c>
    </row>
    <row r="85" spans="22:22" x14ac:dyDescent="0.35">
      <c r="V85" s="16" t="s">
        <v>235</v>
      </c>
    </row>
    <row r="86" spans="22:22" x14ac:dyDescent="0.35">
      <c r="V86" s="16" t="s">
        <v>236</v>
      </c>
    </row>
    <row r="87" spans="22:22" x14ac:dyDescent="0.35">
      <c r="V87" s="16" t="s">
        <v>237</v>
      </c>
    </row>
    <row r="88" spans="22:22" x14ac:dyDescent="0.35">
      <c r="V88" s="16" t="s">
        <v>238</v>
      </c>
    </row>
    <row r="89" spans="22:22" x14ac:dyDescent="0.35">
      <c r="V89" s="16" t="s">
        <v>126</v>
      </c>
    </row>
    <row r="90" spans="22:22" x14ac:dyDescent="0.35">
      <c r="V90" s="16" t="s">
        <v>239</v>
      </c>
    </row>
    <row r="91" spans="22:22" x14ac:dyDescent="0.35">
      <c r="V91" s="16" t="s">
        <v>127</v>
      </c>
    </row>
    <row r="92" spans="22:22" x14ac:dyDescent="0.35">
      <c r="V92" s="16" t="s">
        <v>240</v>
      </c>
    </row>
    <row r="93" spans="22:22" x14ac:dyDescent="0.35">
      <c r="V93" s="16" t="s">
        <v>241</v>
      </c>
    </row>
    <row r="94" spans="22:22" x14ac:dyDescent="0.35">
      <c r="V94" s="16" t="s">
        <v>168</v>
      </c>
    </row>
    <row r="95" spans="22:22" x14ac:dyDescent="0.35">
      <c r="V95" s="16" t="s">
        <v>242</v>
      </c>
    </row>
    <row r="96" spans="22:22" x14ac:dyDescent="0.35">
      <c r="V96" s="16" t="s">
        <v>243</v>
      </c>
    </row>
    <row r="97" spans="22:22" x14ac:dyDescent="0.35">
      <c r="V97" s="16" t="s">
        <v>141</v>
      </c>
    </row>
    <row r="98" spans="22:22" x14ac:dyDescent="0.35">
      <c r="V98" s="16" t="s">
        <v>244</v>
      </c>
    </row>
    <row r="99" spans="22:22" x14ac:dyDescent="0.35">
      <c r="V99" s="16" t="s">
        <v>245</v>
      </c>
    </row>
    <row r="100" spans="22:22" x14ac:dyDescent="0.35">
      <c r="V100" s="16" t="s">
        <v>246</v>
      </c>
    </row>
    <row r="101" spans="22:22" x14ac:dyDescent="0.35">
      <c r="V101" s="16" t="s">
        <v>247</v>
      </c>
    </row>
    <row r="102" spans="22:22" x14ac:dyDescent="0.35">
      <c r="V102" s="16" t="s">
        <v>248</v>
      </c>
    </row>
    <row r="103" spans="22:22" x14ac:dyDescent="0.35">
      <c r="V103" s="16" t="s">
        <v>249</v>
      </c>
    </row>
    <row r="104" spans="22:22" x14ac:dyDescent="0.35">
      <c r="V104" s="16" t="s">
        <v>250</v>
      </c>
    </row>
    <row r="105" spans="22:22" x14ac:dyDescent="0.35">
      <c r="V105" s="16" t="s">
        <v>251</v>
      </c>
    </row>
    <row r="106" spans="22:22" x14ac:dyDescent="0.35">
      <c r="V106" s="16" t="s">
        <v>252</v>
      </c>
    </row>
    <row r="107" spans="22:22" x14ac:dyDescent="0.35">
      <c r="V107" s="16" t="s">
        <v>253</v>
      </c>
    </row>
    <row r="108" spans="22:22" x14ac:dyDescent="0.35">
      <c r="V108" s="16" t="s">
        <v>254</v>
      </c>
    </row>
    <row r="109" spans="22:22" x14ac:dyDescent="0.35">
      <c r="V109" s="16" t="s">
        <v>255</v>
      </c>
    </row>
    <row r="110" spans="22:22" x14ac:dyDescent="0.35">
      <c r="V110" s="16" t="s">
        <v>256</v>
      </c>
    </row>
    <row r="111" spans="22:22" x14ac:dyDescent="0.35">
      <c r="V111" s="16" t="s">
        <v>257</v>
      </c>
    </row>
    <row r="112" spans="22:22" x14ac:dyDescent="0.35">
      <c r="V112" s="16" t="s">
        <v>258</v>
      </c>
    </row>
    <row r="113" spans="22:22" x14ac:dyDescent="0.35">
      <c r="V113" s="16" t="s">
        <v>259</v>
      </c>
    </row>
    <row r="114" spans="22:22" x14ac:dyDescent="0.35">
      <c r="V114" s="16" t="s">
        <v>260</v>
      </c>
    </row>
    <row r="115" spans="22:22" x14ac:dyDescent="0.35">
      <c r="V115" s="16" t="s">
        <v>261</v>
      </c>
    </row>
    <row r="116" spans="22:22" x14ac:dyDescent="0.35">
      <c r="V116" s="16" t="s">
        <v>262</v>
      </c>
    </row>
    <row r="117" spans="22:22" x14ac:dyDescent="0.35">
      <c r="V117" s="16" t="s">
        <v>263</v>
      </c>
    </row>
    <row r="118" spans="22:22" x14ac:dyDescent="0.35">
      <c r="V118" s="16" t="s">
        <v>264</v>
      </c>
    </row>
    <row r="119" spans="22:22" x14ac:dyDescent="0.35">
      <c r="V119" s="16" t="s">
        <v>265</v>
      </c>
    </row>
    <row r="120" spans="22:22" x14ac:dyDescent="0.35">
      <c r="V120" s="16" t="s">
        <v>266</v>
      </c>
    </row>
    <row r="121" spans="22:22" x14ac:dyDescent="0.35">
      <c r="V121" s="16" t="s">
        <v>267</v>
      </c>
    </row>
    <row r="122" spans="22:22" x14ac:dyDescent="0.35">
      <c r="V122" s="16" t="s">
        <v>268</v>
      </c>
    </row>
    <row r="123" spans="22:22" x14ac:dyDescent="0.35">
      <c r="V123" s="16" t="s">
        <v>269</v>
      </c>
    </row>
    <row r="124" spans="22:22" x14ac:dyDescent="0.35">
      <c r="V124" s="16" t="s">
        <v>270</v>
      </c>
    </row>
    <row r="125" spans="22:22" x14ac:dyDescent="0.35">
      <c r="V125" s="16" t="s">
        <v>271</v>
      </c>
    </row>
    <row r="126" spans="22:22" x14ac:dyDescent="0.35">
      <c r="V126" s="16" t="s">
        <v>272</v>
      </c>
    </row>
    <row r="127" spans="22:22" x14ac:dyDescent="0.35">
      <c r="V127" s="16" t="s">
        <v>273</v>
      </c>
    </row>
    <row r="128" spans="22:22" x14ac:dyDescent="0.35">
      <c r="V128" s="16" t="s">
        <v>274</v>
      </c>
    </row>
    <row r="129" spans="22:22" x14ac:dyDescent="0.35">
      <c r="V129" s="16" t="s">
        <v>275</v>
      </c>
    </row>
    <row r="130" spans="22:22" x14ac:dyDescent="0.35">
      <c r="V130" s="16" t="s">
        <v>276</v>
      </c>
    </row>
    <row r="131" spans="22:22" x14ac:dyDescent="0.35">
      <c r="V131" s="16" t="s">
        <v>164</v>
      </c>
    </row>
    <row r="132" spans="22:22" x14ac:dyDescent="0.35">
      <c r="V132" s="16" t="s">
        <v>165</v>
      </c>
    </row>
    <row r="133" spans="22:22" x14ac:dyDescent="0.35">
      <c r="V133" s="16" t="s">
        <v>166</v>
      </c>
    </row>
    <row r="134" spans="22:22" x14ac:dyDescent="0.35">
      <c r="V134" s="16" t="s">
        <v>277</v>
      </c>
    </row>
    <row r="135" spans="22:22" x14ac:dyDescent="0.35">
      <c r="V135" s="16" t="s">
        <v>216</v>
      </c>
    </row>
    <row r="136" spans="22:22" x14ac:dyDescent="0.35">
      <c r="V136" s="16" t="s">
        <v>278</v>
      </c>
    </row>
    <row r="137" spans="22:22" x14ac:dyDescent="0.35">
      <c r="V137" s="16" t="s">
        <v>279</v>
      </c>
    </row>
    <row r="138" spans="22:22" x14ac:dyDescent="0.35">
      <c r="V138" s="16" t="s">
        <v>280</v>
      </c>
    </row>
    <row r="139" spans="22:22" x14ac:dyDescent="0.35">
      <c r="V139" s="16" t="s">
        <v>281</v>
      </c>
    </row>
    <row r="140" spans="22:22" x14ac:dyDescent="0.35">
      <c r="V140" s="16" t="s">
        <v>282</v>
      </c>
    </row>
    <row r="141" spans="22:22" x14ac:dyDescent="0.35">
      <c r="V141" s="16" t="s">
        <v>283</v>
      </c>
    </row>
    <row r="142" spans="22:22" x14ac:dyDescent="0.35">
      <c r="V142" s="16" t="s">
        <v>284</v>
      </c>
    </row>
    <row r="143" spans="22:22" x14ac:dyDescent="0.35">
      <c r="V143" s="16" t="s">
        <v>285</v>
      </c>
    </row>
    <row r="144" spans="22:22" x14ac:dyDescent="0.35">
      <c r="V144" s="16" t="s">
        <v>162</v>
      </c>
    </row>
    <row r="145" spans="22:22" x14ac:dyDescent="0.35">
      <c r="V145" s="16" t="s">
        <v>286</v>
      </c>
    </row>
    <row r="146" spans="22:22" x14ac:dyDescent="0.35">
      <c r="V146" s="16" t="s">
        <v>163</v>
      </c>
    </row>
    <row r="147" spans="22:22" x14ac:dyDescent="0.35">
      <c r="V147" s="16" t="s">
        <v>287</v>
      </c>
    </row>
    <row r="148" spans="22:22" x14ac:dyDescent="0.35">
      <c r="V148" s="16" t="s">
        <v>288</v>
      </c>
    </row>
    <row r="149" spans="22:22" x14ac:dyDescent="0.35">
      <c r="V149" s="16" t="s">
        <v>289</v>
      </c>
    </row>
    <row r="150" spans="22:22" x14ac:dyDescent="0.35">
      <c r="V150" s="16" t="s">
        <v>290</v>
      </c>
    </row>
    <row r="151" spans="22:22" x14ac:dyDescent="0.35">
      <c r="V151" s="16" t="s">
        <v>291</v>
      </c>
    </row>
    <row r="152" spans="22:22" x14ac:dyDescent="0.35">
      <c r="V152" s="16" t="s">
        <v>292</v>
      </c>
    </row>
    <row r="153" spans="22:22" x14ac:dyDescent="0.35">
      <c r="V153" s="16" t="s">
        <v>293</v>
      </c>
    </row>
    <row r="154" spans="22:22" x14ac:dyDescent="0.35">
      <c r="V154" s="16" t="s">
        <v>294</v>
      </c>
    </row>
    <row r="155" spans="22:22" x14ac:dyDescent="0.35">
      <c r="V155" s="16" t="s">
        <v>295</v>
      </c>
    </row>
    <row r="156" spans="22:22" x14ac:dyDescent="0.35">
      <c r="V156" s="16" t="s">
        <v>296</v>
      </c>
    </row>
    <row r="157" spans="22:22" x14ac:dyDescent="0.35">
      <c r="V157" s="16" t="s">
        <v>297</v>
      </c>
    </row>
    <row r="158" spans="22:22" x14ac:dyDescent="0.35">
      <c r="V158" s="16" t="s">
        <v>298</v>
      </c>
    </row>
    <row r="159" spans="22:22" x14ac:dyDescent="0.35">
      <c r="V159" s="16" t="s">
        <v>299</v>
      </c>
    </row>
    <row r="160" spans="22:22" x14ac:dyDescent="0.35">
      <c r="V160" s="16" t="s">
        <v>201</v>
      </c>
    </row>
    <row r="161" spans="22:22" x14ac:dyDescent="0.35">
      <c r="V161" s="16" t="s">
        <v>300</v>
      </c>
    </row>
    <row r="162" spans="22:22" x14ac:dyDescent="0.35">
      <c r="V162" s="16" t="s">
        <v>301</v>
      </c>
    </row>
    <row r="163" spans="22:22" x14ac:dyDescent="0.35">
      <c r="V163" s="16" t="s">
        <v>302</v>
      </c>
    </row>
    <row r="164" spans="22:22" x14ac:dyDescent="0.35">
      <c r="V164" s="16" t="s">
        <v>303</v>
      </c>
    </row>
    <row r="165" spans="22:22" x14ac:dyDescent="0.35">
      <c r="V165" s="16" t="s">
        <v>304</v>
      </c>
    </row>
    <row r="166" spans="22:22" x14ac:dyDescent="0.35">
      <c r="V166" s="16" t="s">
        <v>305</v>
      </c>
    </row>
    <row r="167" spans="22:22" x14ac:dyDescent="0.35">
      <c r="V167" s="16" t="s">
        <v>306</v>
      </c>
    </row>
    <row r="168" spans="22:22" x14ac:dyDescent="0.35">
      <c r="V168" s="16" t="s">
        <v>125</v>
      </c>
    </row>
    <row r="169" spans="22:22" x14ac:dyDescent="0.35">
      <c r="V169" s="16" t="s">
        <v>307</v>
      </c>
    </row>
    <row r="170" spans="22:22" x14ac:dyDescent="0.35">
      <c r="V170" s="16" t="s">
        <v>308</v>
      </c>
    </row>
    <row r="171" spans="22:22" x14ac:dyDescent="0.35">
      <c r="V171" s="16" t="s">
        <v>309</v>
      </c>
    </row>
    <row r="172" spans="22:22" x14ac:dyDescent="0.35">
      <c r="V172" s="16" t="s">
        <v>310</v>
      </c>
    </row>
    <row r="173" spans="22:22" x14ac:dyDescent="0.35">
      <c r="V173" s="16" t="s">
        <v>311</v>
      </c>
    </row>
    <row r="174" spans="22:22" x14ac:dyDescent="0.35">
      <c r="V174" s="16" t="s">
        <v>312</v>
      </c>
    </row>
    <row r="175" spans="22:22" x14ac:dyDescent="0.35">
      <c r="V175" s="16" t="s">
        <v>313</v>
      </c>
    </row>
    <row r="176" spans="22:22" x14ac:dyDescent="0.35">
      <c r="V176" s="16" t="s">
        <v>314</v>
      </c>
    </row>
    <row r="177" spans="22:22" x14ac:dyDescent="0.35">
      <c r="V177" s="16" t="s">
        <v>315</v>
      </c>
    </row>
    <row r="178" spans="22:22" x14ac:dyDescent="0.35">
      <c r="V178" s="16" t="s">
        <v>316</v>
      </c>
    </row>
    <row r="179" spans="22:22" x14ac:dyDescent="0.35">
      <c r="V179" s="16" t="s">
        <v>317</v>
      </c>
    </row>
    <row r="180" spans="22:22" x14ac:dyDescent="0.35">
      <c r="V180" s="16" t="s">
        <v>318</v>
      </c>
    </row>
    <row r="181" spans="22:22" x14ac:dyDescent="0.35">
      <c r="V181" s="16" t="s">
        <v>319</v>
      </c>
    </row>
    <row r="182" spans="22:22" x14ac:dyDescent="0.35">
      <c r="V182" s="16" t="s">
        <v>320</v>
      </c>
    </row>
    <row r="183" spans="22:22" x14ac:dyDescent="0.35">
      <c r="V183" s="16" t="s">
        <v>321</v>
      </c>
    </row>
    <row r="184" spans="22:22" x14ac:dyDescent="0.35">
      <c r="V184" s="16" t="s">
        <v>167</v>
      </c>
    </row>
    <row r="185" spans="22:22" x14ac:dyDescent="0.35">
      <c r="V185" s="16" t="s">
        <v>322</v>
      </c>
    </row>
    <row r="186" spans="22:22" x14ac:dyDescent="0.35">
      <c r="V186" s="16" t="s">
        <v>323</v>
      </c>
    </row>
    <row r="187" spans="22:22" x14ac:dyDescent="0.35">
      <c r="V187" s="16" t="s">
        <v>324</v>
      </c>
    </row>
    <row r="188" spans="22:22" x14ac:dyDescent="0.35">
      <c r="V188" s="16" t="s">
        <v>325</v>
      </c>
    </row>
    <row r="189" spans="22:22" x14ac:dyDescent="0.35">
      <c r="V189" s="16" t="s">
        <v>326</v>
      </c>
    </row>
    <row r="190" spans="22:22" x14ac:dyDescent="0.35">
      <c r="V190" s="16" t="s">
        <v>327</v>
      </c>
    </row>
    <row r="191" spans="22:22" x14ac:dyDescent="0.35">
      <c r="V191" s="16" t="s">
        <v>328</v>
      </c>
    </row>
    <row r="192" spans="22:22" x14ac:dyDescent="0.35">
      <c r="V192" s="16" t="s">
        <v>140</v>
      </c>
    </row>
    <row r="193" spans="22:22" x14ac:dyDescent="0.35">
      <c r="V193" s="16" t="s">
        <v>329</v>
      </c>
    </row>
    <row r="194" spans="22:22" x14ac:dyDescent="0.35">
      <c r="V194" s="16" t="s">
        <v>330</v>
      </c>
    </row>
    <row r="195" spans="22:22" x14ac:dyDescent="0.35">
      <c r="V195" s="16" t="s">
        <v>331</v>
      </c>
    </row>
    <row r="196" spans="22:22" x14ac:dyDescent="0.35">
      <c r="V196" s="16" t="s">
        <v>332</v>
      </c>
    </row>
    <row r="197" spans="22:22" x14ac:dyDescent="0.35">
      <c r="V197" s="16" t="s">
        <v>333</v>
      </c>
    </row>
    <row r="198" spans="22:22" x14ac:dyDescent="0.35">
      <c r="V198" s="16" t="s">
        <v>334</v>
      </c>
    </row>
    <row r="199" spans="22:22" x14ac:dyDescent="0.35">
      <c r="V199" s="16" t="s">
        <v>335</v>
      </c>
    </row>
    <row r="200" spans="22:22" x14ac:dyDescent="0.35">
      <c r="V200" s="16" t="s">
        <v>336</v>
      </c>
    </row>
    <row r="201" spans="22:22" x14ac:dyDescent="0.35">
      <c r="V201" s="16" t="s">
        <v>337</v>
      </c>
    </row>
    <row r="202" spans="22:22" x14ac:dyDescent="0.35">
      <c r="V202" s="16" t="s">
        <v>338</v>
      </c>
    </row>
    <row r="203" spans="22:22" x14ac:dyDescent="0.35">
      <c r="V203" s="16" t="s">
        <v>339</v>
      </c>
    </row>
    <row r="204" spans="22:22" x14ac:dyDescent="0.35">
      <c r="V204" s="16" t="s">
        <v>340</v>
      </c>
    </row>
    <row r="205" spans="22:22" x14ac:dyDescent="0.35">
      <c r="V205" s="16" t="s">
        <v>341</v>
      </c>
    </row>
    <row r="206" spans="22:22" x14ac:dyDescent="0.35">
      <c r="V206" s="16" t="s">
        <v>342</v>
      </c>
    </row>
    <row r="207" spans="22:22" x14ac:dyDescent="0.35">
      <c r="V207" s="16" t="s">
        <v>343</v>
      </c>
    </row>
    <row r="208" spans="22:22" x14ac:dyDescent="0.35">
      <c r="V208" s="16" t="s">
        <v>344</v>
      </c>
    </row>
    <row r="209" spans="22:22" x14ac:dyDescent="0.35">
      <c r="V209" s="16" t="s">
        <v>345</v>
      </c>
    </row>
    <row r="210" spans="22:22" x14ac:dyDescent="0.35">
      <c r="V210" s="16" t="s">
        <v>346</v>
      </c>
    </row>
    <row r="211" spans="22:22" x14ac:dyDescent="0.35">
      <c r="V211" s="16" t="s">
        <v>347</v>
      </c>
    </row>
    <row r="212" spans="22:22" x14ac:dyDescent="0.35">
      <c r="V212" s="16" t="s">
        <v>348</v>
      </c>
    </row>
    <row r="213" spans="22:22" x14ac:dyDescent="0.35">
      <c r="V213" s="16" t="s">
        <v>349</v>
      </c>
    </row>
    <row r="214" spans="22:22" x14ac:dyDescent="0.35">
      <c r="V214" s="16" t="s">
        <v>350</v>
      </c>
    </row>
    <row r="215" spans="22:22" x14ac:dyDescent="0.35">
      <c r="V215" s="16" t="s">
        <v>351</v>
      </c>
    </row>
    <row r="216" spans="22:22" x14ac:dyDescent="0.35">
      <c r="V216" s="16" t="s">
        <v>352</v>
      </c>
    </row>
    <row r="217" spans="22:22" x14ac:dyDescent="0.35">
      <c r="V217" s="16" t="s">
        <v>353</v>
      </c>
    </row>
    <row r="218" spans="22:22" x14ac:dyDescent="0.35">
      <c r="V218" s="16" t="s">
        <v>354</v>
      </c>
    </row>
    <row r="219" spans="22:22" x14ac:dyDescent="0.35">
      <c r="V219" s="16" t="s">
        <v>355</v>
      </c>
    </row>
    <row r="220" spans="22:22" x14ac:dyDescent="0.35">
      <c r="V220" s="16" t="s">
        <v>356</v>
      </c>
    </row>
    <row r="221" spans="22:22" x14ac:dyDescent="0.35">
      <c r="V221" s="16" t="s">
        <v>357</v>
      </c>
    </row>
    <row r="222" spans="22:22" x14ac:dyDescent="0.35">
      <c r="V222" s="16" t="s">
        <v>358</v>
      </c>
    </row>
    <row r="223" spans="22:22" x14ac:dyDescent="0.35">
      <c r="V223" s="16" t="s">
        <v>359</v>
      </c>
    </row>
    <row r="224" spans="22:22" x14ac:dyDescent="0.35">
      <c r="V224" s="16" t="s">
        <v>360</v>
      </c>
    </row>
    <row r="225" spans="22:22" x14ac:dyDescent="0.35">
      <c r="V225" s="16" t="s">
        <v>361</v>
      </c>
    </row>
    <row r="226" spans="22:22" x14ac:dyDescent="0.35">
      <c r="V226" s="16" t="s">
        <v>362</v>
      </c>
    </row>
    <row r="227" spans="22:22" x14ac:dyDescent="0.35">
      <c r="V227" s="16" t="s">
        <v>363</v>
      </c>
    </row>
    <row r="228" spans="22:22" x14ac:dyDescent="0.35">
      <c r="V228" s="16" t="s">
        <v>364</v>
      </c>
    </row>
    <row r="229" spans="22:22" x14ac:dyDescent="0.35">
      <c r="V229" s="16" t="s">
        <v>365</v>
      </c>
    </row>
    <row r="230" spans="22:22" x14ac:dyDescent="0.35">
      <c r="V230" s="16" t="s">
        <v>366</v>
      </c>
    </row>
    <row r="231" spans="22:22" x14ac:dyDescent="0.35">
      <c r="V231" s="16" t="s">
        <v>367</v>
      </c>
    </row>
    <row r="232" spans="22:22" x14ac:dyDescent="0.35">
      <c r="V232" s="16" t="s">
        <v>368</v>
      </c>
    </row>
    <row r="233" spans="22:22" x14ac:dyDescent="0.35">
      <c r="V233" s="16" t="s">
        <v>369</v>
      </c>
    </row>
    <row r="234" spans="22:22" x14ac:dyDescent="0.35">
      <c r="V234" s="16" t="s">
        <v>370</v>
      </c>
    </row>
    <row r="235" spans="22:22" x14ac:dyDescent="0.35">
      <c r="V235" s="16" t="s">
        <v>371</v>
      </c>
    </row>
    <row r="236" spans="22:22" x14ac:dyDescent="0.35">
      <c r="V236" s="16" t="s">
        <v>372</v>
      </c>
    </row>
    <row r="237" spans="22:22" x14ac:dyDescent="0.35">
      <c r="V237" s="16" t="s">
        <v>373</v>
      </c>
    </row>
    <row r="238" spans="22:22" x14ac:dyDescent="0.35">
      <c r="V238" s="16" t="s">
        <v>374</v>
      </c>
    </row>
    <row r="239" spans="22:22" x14ac:dyDescent="0.35">
      <c r="V239" s="16" t="s">
        <v>375</v>
      </c>
    </row>
    <row r="240" spans="22:22" x14ac:dyDescent="0.35">
      <c r="V240" s="16" t="s">
        <v>376</v>
      </c>
    </row>
    <row r="241" spans="22:22" x14ac:dyDescent="0.35">
      <c r="V241" s="16" t="s">
        <v>377</v>
      </c>
    </row>
    <row r="242" spans="22:22" x14ac:dyDescent="0.35">
      <c r="V242" s="16" t="s">
        <v>378</v>
      </c>
    </row>
    <row r="243" spans="22:22" x14ac:dyDescent="0.35">
      <c r="V243" s="16" t="s">
        <v>379</v>
      </c>
    </row>
    <row r="244" spans="22:22" x14ac:dyDescent="0.35">
      <c r="V244" s="16" t="s">
        <v>380</v>
      </c>
    </row>
    <row r="245" spans="22:22" x14ac:dyDescent="0.35">
      <c r="V245" s="16" t="s">
        <v>381</v>
      </c>
    </row>
    <row r="246" spans="22:22" x14ac:dyDescent="0.35">
      <c r="V246" s="16" t="s">
        <v>382</v>
      </c>
    </row>
    <row r="247" spans="22:22" x14ac:dyDescent="0.35">
      <c r="V247" s="16" t="s">
        <v>383</v>
      </c>
    </row>
    <row r="248" spans="22:22" x14ac:dyDescent="0.35">
      <c r="V248" s="16" t="s">
        <v>384</v>
      </c>
    </row>
    <row r="249" spans="22:22" x14ac:dyDescent="0.35">
      <c r="V249" s="16" t="s">
        <v>385</v>
      </c>
    </row>
    <row r="250" spans="22:22" x14ac:dyDescent="0.35">
      <c r="V250" s="16" t="s">
        <v>386</v>
      </c>
    </row>
    <row r="251" spans="22:22" x14ac:dyDescent="0.35">
      <c r="V251" s="16" t="s">
        <v>197</v>
      </c>
    </row>
    <row r="252" spans="22:22" x14ac:dyDescent="0.35">
      <c r="V252" s="16" t="s">
        <v>387</v>
      </c>
    </row>
    <row r="253" spans="22:22" x14ac:dyDescent="0.35">
      <c r="V253" s="16" t="s">
        <v>388</v>
      </c>
    </row>
    <row r="254" spans="22:22" x14ac:dyDescent="0.35">
      <c r="V254" s="16" t="s">
        <v>389</v>
      </c>
    </row>
    <row r="255" spans="22:22" x14ac:dyDescent="0.35">
      <c r="V255" s="16" t="s">
        <v>390</v>
      </c>
    </row>
    <row r="256" spans="22:22" x14ac:dyDescent="0.35">
      <c r="V256" s="16" t="s">
        <v>391</v>
      </c>
    </row>
    <row r="257" spans="22:22" x14ac:dyDescent="0.35">
      <c r="V257" s="16" t="s">
        <v>392</v>
      </c>
    </row>
    <row r="258" spans="22:22" x14ac:dyDescent="0.35">
      <c r="V258" s="16" t="s">
        <v>393</v>
      </c>
    </row>
    <row r="259" spans="22:22" x14ac:dyDescent="0.35">
      <c r="V259" s="16" t="s">
        <v>394</v>
      </c>
    </row>
    <row r="260" spans="22:22" x14ac:dyDescent="0.35">
      <c r="V260" s="16" t="s">
        <v>395</v>
      </c>
    </row>
    <row r="261" spans="22:22" x14ac:dyDescent="0.35">
      <c r="V261" s="16" t="s">
        <v>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O107"/>
  <sheetViews>
    <sheetView zoomScale="94" workbookViewId="0"/>
  </sheetViews>
  <sheetFormatPr baseColWidth="10" defaultColWidth="11.453125" defaultRowHeight="14.5" x14ac:dyDescent="0.35"/>
  <cols>
    <col min="1" max="1" width="44.81640625" style="8" customWidth="1"/>
    <col min="2" max="2" width="12.54296875" style="8" bestFit="1" customWidth="1"/>
    <col min="3" max="10" width="11.453125" style="8"/>
    <col min="11" max="11" width="22.26953125" style="8" customWidth="1"/>
    <col min="12" max="16384" width="11.453125" style="8"/>
  </cols>
  <sheetData>
    <row r="2" spans="1:11" ht="20" customHeight="1" x14ac:dyDescent="0.4">
      <c r="A2" s="337" t="s">
        <v>100</v>
      </c>
      <c r="B2" s="337"/>
      <c r="C2" s="337"/>
      <c r="D2" s="337"/>
      <c r="E2" s="337"/>
      <c r="F2" s="337"/>
      <c r="G2" s="337"/>
      <c r="H2" s="337"/>
      <c r="I2" s="337"/>
    </row>
    <row r="3" spans="1:11" ht="15" thickBot="1" x14ac:dyDescent="0.4">
      <c r="A3" s="9" t="s">
        <v>565</v>
      </c>
    </row>
    <row r="4" spans="1:11" ht="15" thickBot="1" x14ac:dyDescent="0.4">
      <c r="A4" s="240" t="s">
        <v>0</v>
      </c>
      <c r="B4" s="242" t="s">
        <v>101</v>
      </c>
      <c r="C4" s="300"/>
      <c r="D4" s="243"/>
      <c r="E4" s="242" t="s">
        <v>102</v>
      </c>
      <c r="F4" s="300"/>
      <c r="G4" s="243"/>
      <c r="H4" s="242" t="s">
        <v>4</v>
      </c>
      <c r="I4" s="243"/>
    </row>
    <row r="5" spans="1:11" ht="15" thickBot="1" x14ac:dyDescent="0.4">
      <c r="A5" s="241"/>
      <c r="B5" s="25" t="s">
        <v>103</v>
      </c>
      <c r="C5" s="18" t="s">
        <v>6</v>
      </c>
      <c r="D5" s="18" t="s">
        <v>104</v>
      </c>
      <c r="E5" s="25" t="s">
        <v>103</v>
      </c>
      <c r="F5" s="25" t="s">
        <v>6</v>
      </c>
      <c r="G5" s="25" t="s">
        <v>104</v>
      </c>
      <c r="H5" s="25" t="s">
        <v>103</v>
      </c>
      <c r="I5" s="25" t="s">
        <v>6</v>
      </c>
    </row>
    <row r="6" spans="1:11" x14ac:dyDescent="0.35">
      <c r="A6" s="204" t="s">
        <v>8</v>
      </c>
      <c r="B6" s="211">
        <v>2436</v>
      </c>
      <c r="C6" s="212">
        <v>0.23610292673345101</v>
      </c>
      <c r="D6" s="212">
        <f t="shared" ref="D6:D27" si="0">B6/H6</f>
        <v>0.97674418604651159</v>
      </c>
      <c r="E6" s="211">
        <v>58</v>
      </c>
      <c r="F6" s="206">
        <v>0.18145161290322601</v>
      </c>
      <c r="G6" s="212">
        <f t="shared" ref="G6:G27" si="1">E6/H6</f>
        <v>2.3255813953488372E-2</v>
      </c>
      <c r="H6" s="359">
        <f t="shared" ref="H6:H27" si="2">B6+E6</f>
        <v>2494</v>
      </c>
      <c r="I6" s="206">
        <f t="shared" ref="I6:I15" si="3">H6/H$28</f>
        <v>0.23790899551655059</v>
      </c>
      <c r="J6" s="168"/>
      <c r="K6" s="167"/>
    </row>
    <row r="7" spans="1:11" x14ac:dyDescent="0.35">
      <c r="A7" s="204" t="s">
        <v>7</v>
      </c>
      <c r="B7" s="205">
        <v>2347</v>
      </c>
      <c r="C7" s="206">
        <f t="shared" ref="C7:C15" si="4">B7/B$28</f>
        <v>0.23260654112983151</v>
      </c>
      <c r="D7" s="212">
        <f t="shared" si="0"/>
        <v>0.99702633814783348</v>
      </c>
      <c r="E7" s="205">
        <v>7</v>
      </c>
      <c r="F7" s="206">
        <f t="shared" ref="F7:F15" si="5">E7/E$28</f>
        <v>1.7811704834605598E-2</v>
      </c>
      <c r="G7" s="212">
        <f t="shared" si="1"/>
        <v>2.9736618521665251E-3</v>
      </c>
      <c r="H7" s="359">
        <f t="shared" si="2"/>
        <v>2354</v>
      </c>
      <c r="I7" s="206">
        <f t="shared" si="3"/>
        <v>0.22455403987408185</v>
      </c>
      <c r="J7" s="168"/>
      <c r="K7" s="167"/>
    </row>
    <row r="8" spans="1:11" x14ac:dyDescent="0.35">
      <c r="A8" s="204" t="s">
        <v>397</v>
      </c>
      <c r="B8" s="205">
        <v>1716</v>
      </c>
      <c r="C8" s="206">
        <f t="shared" si="4"/>
        <v>0.17006937561942517</v>
      </c>
      <c r="D8" s="212">
        <f t="shared" si="0"/>
        <v>0.98394495412844041</v>
      </c>
      <c r="E8" s="205">
        <v>28</v>
      </c>
      <c r="F8" s="206">
        <f t="shared" si="5"/>
        <v>7.124681933842239E-2</v>
      </c>
      <c r="G8" s="212">
        <f t="shared" si="1"/>
        <v>1.6055045871559634E-2</v>
      </c>
      <c r="H8" s="348">
        <f t="shared" si="2"/>
        <v>1744</v>
      </c>
      <c r="I8" s="206">
        <f t="shared" si="3"/>
        <v>0.16636459028903941</v>
      </c>
      <c r="J8" s="168"/>
      <c r="K8" s="167"/>
    </row>
    <row r="9" spans="1:11" x14ac:dyDescent="0.35">
      <c r="A9" s="204" t="s">
        <v>444</v>
      </c>
      <c r="B9" s="205">
        <v>1090</v>
      </c>
      <c r="C9" s="206">
        <f t="shared" si="4"/>
        <v>0.10802775024777007</v>
      </c>
      <c r="D9" s="212">
        <f t="shared" si="0"/>
        <v>0.9732142857142857</v>
      </c>
      <c r="E9" s="205">
        <v>30</v>
      </c>
      <c r="F9" s="206">
        <f t="shared" si="5"/>
        <v>7.6335877862595422E-2</v>
      </c>
      <c r="G9" s="212">
        <f t="shared" si="1"/>
        <v>2.6785714285714284E-2</v>
      </c>
      <c r="H9" s="348">
        <f t="shared" si="2"/>
        <v>1120</v>
      </c>
      <c r="I9" s="206">
        <f t="shared" si="3"/>
        <v>0.10683964513975007</v>
      </c>
      <c r="J9" s="168"/>
      <c r="K9" s="167"/>
    </row>
    <row r="10" spans="1:11" x14ac:dyDescent="0.35">
      <c r="A10" s="204" t="s">
        <v>436</v>
      </c>
      <c r="B10" s="205">
        <v>479</v>
      </c>
      <c r="C10" s="206">
        <f t="shared" si="4"/>
        <v>4.7472745292368682E-2</v>
      </c>
      <c r="D10" s="212">
        <f t="shared" si="0"/>
        <v>0.91064638783269958</v>
      </c>
      <c r="E10" s="205">
        <v>47</v>
      </c>
      <c r="F10" s="206">
        <f t="shared" si="5"/>
        <v>0.11959287531806616</v>
      </c>
      <c r="G10" s="212">
        <f t="shared" si="1"/>
        <v>8.9353612167300381E-2</v>
      </c>
      <c r="H10" s="207">
        <f t="shared" si="2"/>
        <v>526</v>
      </c>
      <c r="I10" s="206">
        <f t="shared" si="3"/>
        <v>5.0176476199561192E-2</v>
      </c>
      <c r="J10" s="168"/>
      <c r="K10" s="167"/>
    </row>
    <row r="11" spans="1:11" x14ac:dyDescent="0.35">
      <c r="A11" s="204" t="s">
        <v>450</v>
      </c>
      <c r="B11" s="205">
        <v>251</v>
      </c>
      <c r="C11" s="206">
        <f t="shared" si="4"/>
        <v>2.4876114965312189E-2</v>
      </c>
      <c r="D11" s="212">
        <f t="shared" si="0"/>
        <v>0.88692579505300351</v>
      </c>
      <c r="E11" s="205">
        <v>32</v>
      </c>
      <c r="F11" s="206">
        <f t="shared" si="5"/>
        <v>8.1424936386768454E-2</v>
      </c>
      <c r="G11" s="212">
        <f t="shared" si="1"/>
        <v>0.11307420494699646</v>
      </c>
      <c r="H11" s="207">
        <f t="shared" si="2"/>
        <v>283</v>
      </c>
      <c r="I11" s="206">
        <f t="shared" si="3"/>
        <v>2.6996088905847562E-2</v>
      </c>
      <c r="J11" s="168"/>
      <c r="K11" s="167"/>
    </row>
    <row r="12" spans="1:11" x14ac:dyDescent="0.35">
      <c r="A12" s="204" t="s">
        <v>449</v>
      </c>
      <c r="B12" s="205">
        <v>221</v>
      </c>
      <c r="C12" s="206">
        <f t="shared" si="4"/>
        <v>2.1902874132804756E-2</v>
      </c>
      <c r="D12" s="212">
        <f t="shared" si="0"/>
        <v>0.94444444444444442</v>
      </c>
      <c r="E12" s="205">
        <v>13</v>
      </c>
      <c r="F12" s="206">
        <f t="shared" si="5"/>
        <v>3.3078880407124679E-2</v>
      </c>
      <c r="G12" s="212">
        <f t="shared" si="1"/>
        <v>5.5555555555555552E-2</v>
      </c>
      <c r="H12" s="207">
        <f t="shared" si="2"/>
        <v>234</v>
      </c>
      <c r="I12" s="206">
        <f t="shared" si="3"/>
        <v>2.2321854430983498E-2</v>
      </c>
      <c r="J12" s="168"/>
      <c r="K12" s="167"/>
    </row>
    <row r="13" spans="1:11" x14ac:dyDescent="0.35">
      <c r="A13" s="204" t="s">
        <v>438</v>
      </c>
      <c r="B13" s="205">
        <v>186</v>
      </c>
      <c r="C13" s="206">
        <f t="shared" si="4"/>
        <v>1.8434093161546084E-2</v>
      </c>
      <c r="D13" s="212">
        <f t="shared" si="0"/>
        <v>0.81578947368421051</v>
      </c>
      <c r="E13" s="205">
        <v>42</v>
      </c>
      <c r="F13" s="206">
        <f t="shared" si="5"/>
        <v>0.10687022900763359</v>
      </c>
      <c r="G13" s="212">
        <f t="shared" si="1"/>
        <v>0.18421052631578946</v>
      </c>
      <c r="H13" s="207">
        <f t="shared" si="2"/>
        <v>228</v>
      </c>
      <c r="I13" s="206">
        <f t="shared" si="3"/>
        <v>2.1749499189163406E-2</v>
      </c>
      <c r="J13" s="168"/>
      <c r="K13" s="167"/>
    </row>
    <row r="14" spans="1:11" x14ac:dyDescent="0.35">
      <c r="A14" s="204" t="s">
        <v>451</v>
      </c>
      <c r="B14" s="205">
        <v>190</v>
      </c>
      <c r="C14" s="206">
        <f t="shared" si="4"/>
        <v>1.8830525272547076E-2</v>
      </c>
      <c r="D14" s="212">
        <f t="shared" si="0"/>
        <v>0.88785046728971961</v>
      </c>
      <c r="E14" s="205">
        <v>24</v>
      </c>
      <c r="F14" s="206">
        <f t="shared" si="5"/>
        <v>6.1068702290076333E-2</v>
      </c>
      <c r="G14" s="212">
        <f t="shared" si="1"/>
        <v>0.11214953271028037</v>
      </c>
      <c r="H14" s="207">
        <f t="shared" si="2"/>
        <v>214</v>
      </c>
      <c r="I14" s="206">
        <f t="shared" si="3"/>
        <v>2.0414003624916532E-2</v>
      </c>
      <c r="J14" s="168"/>
      <c r="K14" s="167"/>
    </row>
    <row r="15" spans="1:11" x14ac:dyDescent="0.35">
      <c r="A15" s="204" t="s">
        <v>446</v>
      </c>
      <c r="B15" s="205">
        <v>175</v>
      </c>
      <c r="C15" s="206">
        <f t="shared" si="4"/>
        <v>1.7343904856293359E-2</v>
      </c>
      <c r="D15" s="212">
        <f t="shared" si="0"/>
        <v>0.85784313725490191</v>
      </c>
      <c r="E15" s="205">
        <v>29</v>
      </c>
      <c r="F15" s="206">
        <f t="shared" si="5"/>
        <v>7.3791348600508899E-2</v>
      </c>
      <c r="G15" s="212">
        <f t="shared" si="1"/>
        <v>0.14215686274509803</v>
      </c>
      <c r="H15" s="207">
        <f t="shared" si="2"/>
        <v>204</v>
      </c>
      <c r="I15" s="206">
        <f t="shared" si="3"/>
        <v>1.9460078221883049E-2</v>
      </c>
      <c r="J15" s="168"/>
      <c r="K15" s="167"/>
    </row>
    <row r="16" spans="1:11" x14ac:dyDescent="0.35">
      <c r="A16" s="204" t="s">
        <v>9</v>
      </c>
      <c r="B16" s="205">
        <v>187</v>
      </c>
      <c r="C16" s="206">
        <v>1.821369436057271E-2</v>
      </c>
      <c r="D16" s="212">
        <v>0.96391752577319589</v>
      </c>
      <c r="E16" s="205">
        <v>7</v>
      </c>
      <c r="F16" s="206">
        <v>1.7500000000000002E-2</v>
      </c>
      <c r="G16" s="212">
        <v>3.608247422680412E-2</v>
      </c>
      <c r="H16" s="205">
        <v>194</v>
      </c>
      <c r="I16" s="206">
        <v>1.8186931658385676E-2</v>
      </c>
      <c r="J16" s="168"/>
      <c r="K16" s="167"/>
    </row>
    <row r="17" spans="1:11" x14ac:dyDescent="0.35">
      <c r="A17" s="204" t="s">
        <v>447</v>
      </c>
      <c r="B17" s="205">
        <v>150</v>
      </c>
      <c r="C17" s="206">
        <f t="shared" ref="C17:C27" si="6">B17/B$28</f>
        <v>1.4866204162537165E-2</v>
      </c>
      <c r="D17" s="212">
        <f t="shared" si="0"/>
        <v>0.98684210526315785</v>
      </c>
      <c r="E17" s="205">
        <v>2</v>
      </c>
      <c r="F17" s="206">
        <f t="shared" ref="F17:F27" si="7">E17/E$28</f>
        <v>5.0890585241730284E-3</v>
      </c>
      <c r="G17" s="212">
        <f t="shared" si="1"/>
        <v>1.3157894736842105E-2</v>
      </c>
      <c r="H17" s="207">
        <f t="shared" si="2"/>
        <v>152</v>
      </c>
      <c r="I17" s="206">
        <f t="shared" ref="I17:I27" si="8">H17/H$28</f>
        <v>1.4499666126108939E-2</v>
      </c>
      <c r="J17" s="168"/>
      <c r="K17" s="167"/>
    </row>
    <row r="18" spans="1:11" x14ac:dyDescent="0.35">
      <c r="A18" s="204" t="s">
        <v>445</v>
      </c>
      <c r="B18" s="205">
        <v>139</v>
      </c>
      <c r="C18" s="206">
        <f t="shared" si="6"/>
        <v>1.377601585728444E-2</v>
      </c>
      <c r="D18" s="212">
        <f t="shared" si="0"/>
        <v>0.95205479452054798</v>
      </c>
      <c r="E18" s="205">
        <v>7</v>
      </c>
      <c r="F18" s="206">
        <f t="shared" si="7"/>
        <v>1.7811704834605598E-2</v>
      </c>
      <c r="G18" s="212">
        <f t="shared" si="1"/>
        <v>4.7945205479452052E-2</v>
      </c>
      <c r="H18" s="207">
        <f t="shared" si="2"/>
        <v>146</v>
      </c>
      <c r="I18" s="206">
        <f t="shared" si="8"/>
        <v>1.3927310884288849E-2</v>
      </c>
      <c r="J18" s="168"/>
      <c r="K18" s="167"/>
    </row>
    <row r="19" spans="1:11" x14ac:dyDescent="0.35">
      <c r="A19" s="204" t="s">
        <v>437</v>
      </c>
      <c r="B19" s="205">
        <v>115</v>
      </c>
      <c r="C19" s="206">
        <f t="shared" si="6"/>
        <v>1.1397423191278493E-2</v>
      </c>
      <c r="D19" s="212">
        <f t="shared" si="0"/>
        <v>0.90551181102362199</v>
      </c>
      <c r="E19" s="205">
        <v>12</v>
      </c>
      <c r="F19" s="206">
        <f t="shared" si="7"/>
        <v>3.0534351145038167E-2</v>
      </c>
      <c r="G19" s="212">
        <f t="shared" si="1"/>
        <v>9.4488188976377951E-2</v>
      </c>
      <c r="H19" s="207">
        <f t="shared" si="2"/>
        <v>127</v>
      </c>
      <c r="I19" s="206">
        <f t="shared" si="8"/>
        <v>1.2114852618525232E-2</v>
      </c>
      <c r="J19" s="168"/>
      <c r="K19" s="167"/>
    </row>
    <row r="20" spans="1:11" x14ac:dyDescent="0.35">
      <c r="A20" s="204" t="s">
        <v>435</v>
      </c>
      <c r="B20" s="205">
        <v>120</v>
      </c>
      <c r="C20" s="206">
        <f t="shared" si="6"/>
        <v>1.1892963330029732E-2</v>
      </c>
      <c r="D20" s="212">
        <f t="shared" si="0"/>
        <v>0.9375</v>
      </c>
      <c r="E20" s="205">
        <v>8</v>
      </c>
      <c r="F20" s="206">
        <f t="shared" si="7"/>
        <v>2.0356234096692113E-2</v>
      </c>
      <c r="G20" s="212">
        <f t="shared" si="1"/>
        <v>6.25E-2</v>
      </c>
      <c r="H20" s="207">
        <f t="shared" si="2"/>
        <v>128</v>
      </c>
      <c r="I20" s="206">
        <f t="shared" si="8"/>
        <v>1.221024515882858E-2</v>
      </c>
      <c r="J20" s="168"/>
      <c r="K20" s="167"/>
    </row>
    <row r="21" spans="1:11" x14ac:dyDescent="0.35">
      <c r="A21" s="204" t="s">
        <v>440</v>
      </c>
      <c r="B21" s="205">
        <v>94</v>
      </c>
      <c r="C21" s="206">
        <f t="shared" si="6"/>
        <v>9.3161546085232909E-3</v>
      </c>
      <c r="D21" s="212">
        <f t="shared" si="0"/>
        <v>0.8545454545454545</v>
      </c>
      <c r="E21" s="205">
        <v>16</v>
      </c>
      <c r="F21" s="206">
        <f t="shared" si="7"/>
        <v>4.0712468193384227E-2</v>
      </c>
      <c r="G21" s="212">
        <f t="shared" si="1"/>
        <v>0.14545454545454545</v>
      </c>
      <c r="H21" s="207">
        <f t="shared" si="2"/>
        <v>110</v>
      </c>
      <c r="I21" s="206">
        <f t="shared" si="8"/>
        <v>1.049317943336831E-2</v>
      </c>
      <c r="J21" s="168"/>
      <c r="K21" s="167"/>
    </row>
    <row r="22" spans="1:11" x14ac:dyDescent="0.35">
      <c r="A22" s="204" t="s">
        <v>442</v>
      </c>
      <c r="B22" s="205">
        <v>84</v>
      </c>
      <c r="C22" s="206">
        <f t="shared" si="6"/>
        <v>8.3250743310208132E-3</v>
      </c>
      <c r="D22" s="212">
        <f t="shared" si="0"/>
        <v>0.80769230769230771</v>
      </c>
      <c r="E22" s="205">
        <v>20</v>
      </c>
      <c r="F22" s="206">
        <f t="shared" si="7"/>
        <v>5.0890585241730277E-2</v>
      </c>
      <c r="G22" s="212">
        <f t="shared" si="1"/>
        <v>0.19230769230769232</v>
      </c>
      <c r="H22" s="207">
        <f t="shared" si="2"/>
        <v>104</v>
      </c>
      <c r="I22" s="206">
        <f t="shared" si="8"/>
        <v>9.9208241915482217E-3</v>
      </c>
      <c r="J22" s="168"/>
      <c r="K22" s="167"/>
    </row>
    <row r="23" spans="1:11" x14ac:dyDescent="0.35">
      <c r="A23" s="204" t="s">
        <v>448</v>
      </c>
      <c r="B23" s="205">
        <v>50</v>
      </c>
      <c r="C23" s="206">
        <f t="shared" si="6"/>
        <v>4.9554013875123884E-3</v>
      </c>
      <c r="D23" s="212">
        <f t="shared" si="0"/>
        <v>0.90909090909090906</v>
      </c>
      <c r="E23" s="205">
        <v>5</v>
      </c>
      <c r="F23" s="206">
        <f t="shared" si="7"/>
        <v>1.2722646310432569E-2</v>
      </c>
      <c r="G23" s="212">
        <f t="shared" si="1"/>
        <v>9.0909090909090912E-2</v>
      </c>
      <c r="H23" s="207">
        <f t="shared" si="2"/>
        <v>55</v>
      </c>
      <c r="I23" s="206">
        <f t="shared" si="8"/>
        <v>5.246589716684155E-3</v>
      </c>
      <c r="J23" s="168"/>
      <c r="K23" s="167"/>
    </row>
    <row r="24" spans="1:11" x14ac:dyDescent="0.35">
      <c r="A24" s="204" t="s">
        <v>441</v>
      </c>
      <c r="B24" s="205">
        <v>32</v>
      </c>
      <c r="C24" s="206">
        <f t="shared" si="6"/>
        <v>3.1714568880079285E-3</v>
      </c>
      <c r="D24" s="212">
        <f t="shared" si="0"/>
        <v>0.91428571428571426</v>
      </c>
      <c r="E24" s="205">
        <v>3</v>
      </c>
      <c r="F24" s="206">
        <f t="shared" si="7"/>
        <v>7.6335877862595417E-3</v>
      </c>
      <c r="G24" s="212">
        <f t="shared" si="1"/>
        <v>8.5714285714285715E-2</v>
      </c>
      <c r="H24" s="207">
        <f t="shared" si="2"/>
        <v>35</v>
      </c>
      <c r="I24" s="206">
        <f t="shared" si="8"/>
        <v>3.3387389106171897E-3</v>
      </c>
      <c r="J24" s="168"/>
      <c r="K24" s="167"/>
    </row>
    <row r="25" spans="1:11" x14ac:dyDescent="0.35">
      <c r="A25" s="204" t="s">
        <v>439</v>
      </c>
      <c r="B25" s="205">
        <v>11</v>
      </c>
      <c r="C25" s="206">
        <f t="shared" si="6"/>
        <v>1.0901883052527254E-3</v>
      </c>
      <c r="D25" s="212">
        <f t="shared" si="0"/>
        <v>0.7857142857142857</v>
      </c>
      <c r="E25" s="205">
        <v>3</v>
      </c>
      <c r="F25" s="206">
        <f t="shared" si="7"/>
        <v>7.6335877862595417E-3</v>
      </c>
      <c r="G25" s="212">
        <f t="shared" si="1"/>
        <v>0.21428571428571427</v>
      </c>
      <c r="H25" s="207">
        <f t="shared" si="2"/>
        <v>14</v>
      </c>
      <c r="I25" s="206">
        <f t="shared" si="8"/>
        <v>1.3354955642468759E-3</v>
      </c>
      <c r="J25" s="168"/>
      <c r="K25" s="167"/>
    </row>
    <row r="26" spans="1:11" x14ac:dyDescent="0.35">
      <c r="A26" s="204" t="s">
        <v>443</v>
      </c>
      <c r="B26" s="205">
        <v>12</v>
      </c>
      <c r="C26" s="206">
        <f t="shared" si="6"/>
        <v>1.1892963330029733E-3</v>
      </c>
      <c r="D26" s="212">
        <f t="shared" si="0"/>
        <v>1</v>
      </c>
      <c r="E26" s="205">
        <v>0</v>
      </c>
      <c r="F26" s="206">
        <f t="shared" si="7"/>
        <v>0</v>
      </c>
      <c r="G26" s="212">
        <f t="shared" si="1"/>
        <v>0</v>
      </c>
      <c r="H26" s="207">
        <f t="shared" si="2"/>
        <v>12</v>
      </c>
      <c r="I26" s="206">
        <f t="shared" si="8"/>
        <v>1.1447104836401793E-3</v>
      </c>
      <c r="J26" s="168"/>
      <c r="K26" s="167"/>
    </row>
    <row r="27" spans="1:11" x14ac:dyDescent="0.35">
      <c r="A27" s="204" t="s">
        <v>452</v>
      </c>
      <c r="B27" s="205">
        <v>5</v>
      </c>
      <c r="C27" s="206">
        <f t="shared" si="6"/>
        <v>4.9554013875123884E-4</v>
      </c>
      <c r="D27" s="212">
        <f t="shared" si="0"/>
        <v>1</v>
      </c>
      <c r="E27" s="205">
        <v>0</v>
      </c>
      <c r="F27" s="206">
        <f t="shared" si="7"/>
        <v>0</v>
      </c>
      <c r="G27" s="212">
        <f t="shared" si="1"/>
        <v>0</v>
      </c>
      <c r="H27" s="207">
        <f t="shared" si="2"/>
        <v>5</v>
      </c>
      <c r="I27" s="206">
        <f t="shared" si="8"/>
        <v>4.7696270151674139E-4</v>
      </c>
      <c r="J27" s="168"/>
      <c r="K27" s="167"/>
    </row>
    <row r="28" spans="1:11" x14ac:dyDescent="0.35">
      <c r="A28" s="88" t="s">
        <v>4</v>
      </c>
      <c r="B28" s="109">
        <f>SUM(B6:B27)</f>
        <v>10090</v>
      </c>
      <c r="C28" s="110">
        <v>1</v>
      </c>
      <c r="D28" s="110">
        <f t="shared" ref="D28" si="9">B28/H28</f>
        <v>0.96251073166078416</v>
      </c>
      <c r="E28" s="109">
        <f>SUM(E6:E27)</f>
        <v>393</v>
      </c>
      <c r="F28" s="110">
        <v>1</v>
      </c>
      <c r="G28" s="110">
        <f t="shared" ref="G28" si="10">E28/H28</f>
        <v>3.748926833921587E-2</v>
      </c>
      <c r="H28" s="109">
        <f>SUM(H6:H27)</f>
        <v>10483</v>
      </c>
      <c r="I28" s="110">
        <v>1</v>
      </c>
    </row>
    <row r="29" spans="1:11" x14ac:dyDescent="0.35">
      <c r="A29" s="299" t="s">
        <v>115</v>
      </c>
      <c r="B29" s="299"/>
      <c r="C29" s="299"/>
      <c r="D29" s="299"/>
      <c r="E29" s="299"/>
      <c r="F29" s="299"/>
      <c r="G29" s="299"/>
      <c r="H29" s="299"/>
      <c r="I29" s="299"/>
    </row>
    <row r="30" spans="1:11" x14ac:dyDescent="0.35">
      <c r="A30" s="8" t="s">
        <v>515</v>
      </c>
      <c r="B30" s="169">
        <f>AVERAGE(B6:B27)</f>
        <v>458.63636363636363</v>
      </c>
      <c r="E30" s="169">
        <f>AVERAGE(E6:E27)</f>
        <v>17.863636363636363</v>
      </c>
      <c r="H30" s="169">
        <f>AVERAGE(H6:H27)</f>
        <v>476.5</v>
      </c>
    </row>
    <row r="31" spans="1:11" x14ac:dyDescent="0.35">
      <c r="J31" s="349"/>
      <c r="K31" s="349"/>
    </row>
    <row r="32" spans="1:11" ht="17" x14ac:dyDescent="0.4">
      <c r="A32" s="239" t="s">
        <v>105</v>
      </c>
      <c r="B32" s="239"/>
      <c r="C32" s="239"/>
      <c r="D32" s="239"/>
      <c r="E32" s="239"/>
      <c r="F32" s="239"/>
      <c r="J32" s="350"/>
      <c r="K32" s="351"/>
    </row>
    <row r="33" spans="1:10" ht="15" thickBot="1" x14ac:dyDescent="0.4">
      <c r="A33" s="324" t="s">
        <v>566</v>
      </c>
    </row>
    <row r="34" spans="1:10" ht="15" thickBot="1" x14ac:dyDescent="0.4">
      <c r="A34" s="12" t="s">
        <v>0</v>
      </c>
      <c r="B34" s="18" t="s">
        <v>106</v>
      </c>
      <c r="C34" s="18" t="s">
        <v>107</v>
      </c>
      <c r="D34" s="18" t="s">
        <v>108</v>
      </c>
      <c r="E34" s="18" t="s">
        <v>109</v>
      </c>
      <c r="F34" s="18" t="s">
        <v>516</v>
      </c>
      <c r="G34" s="18" t="s">
        <v>4</v>
      </c>
      <c r="H34" s="352"/>
      <c r="I34" s="352"/>
      <c r="J34" s="352"/>
    </row>
    <row r="35" spans="1:10" ht="15" thickBot="1" x14ac:dyDescent="0.4">
      <c r="A35" s="204" t="s">
        <v>8</v>
      </c>
      <c r="B35" s="214">
        <v>511</v>
      </c>
      <c r="C35" s="215">
        <v>992</v>
      </c>
      <c r="D35" s="214">
        <v>200</v>
      </c>
      <c r="E35" s="215">
        <v>701</v>
      </c>
      <c r="F35" s="320">
        <v>32</v>
      </c>
      <c r="G35" s="216">
        <f>SUM(B35:F35)</f>
        <v>2436</v>
      </c>
      <c r="H35" s="320"/>
      <c r="I35" s="318"/>
      <c r="J35" s="320"/>
    </row>
    <row r="36" spans="1:10" ht="15" thickBot="1" x14ac:dyDescent="0.4">
      <c r="A36" s="204" t="s">
        <v>7</v>
      </c>
      <c r="B36" s="217">
        <v>106</v>
      </c>
      <c r="C36" s="217">
        <v>268</v>
      </c>
      <c r="D36" s="218">
        <v>1954</v>
      </c>
      <c r="E36" s="217">
        <v>19</v>
      </c>
      <c r="G36" s="216">
        <f t="shared" ref="G36:G56" si="11">SUM(B36:F36)</f>
        <v>2347</v>
      </c>
      <c r="H36" s="320"/>
      <c r="I36" s="318"/>
      <c r="J36" s="320"/>
    </row>
    <row r="37" spans="1:10" ht="15" thickBot="1" x14ac:dyDescent="0.4">
      <c r="A37" s="204" t="s">
        <v>397</v>
      </c>
      <c r="B37" s="214">
        <v>210</v>
      </c>
      <c r="C37" s="215">
        <v>564</v>
      </c>
      <c r="D37" s="214">
        <v>791</v>
      </c>
      <c r="E37" s="215">
        <v>151</v>
      </c>
      <c r="G37" s="216">
        <f t="shared" si="11"/>
        <v>1716</v>
      </c>
      <c r="H37" s="320"/>
      <c r="I37" s="318"/>
      <c r="J37" s="320"/>
    </row>
    <row r="38" spans="1:10" ht="15" thickBot="1" x14ac:dyDescent="0.4">
      <c r="A38" s="204" t="s">
        <v>444</v>
      </c>
      <c r="B38" s="217">
        <v>151</v>
      </c>
      <c r="C38" s="217">
        <v>250</v>
      </c>
      <c r="D38" s="217">
        <v>579</v>
      </c>
      <c r="E38" s="217">
        <v>110</v>
      </c>
      <c r="G38" s="216">
        <f t="shared" si="11"/>
        <v>1090</v>
      </c>
      <c r="H38" s="320"/>
      <c r="I38" s="318"/>
      <c r="J38" s="320"/>
    </row>
    <row r="39" spans="1:10" ht="15" thickBot="1" x14ac:dyDescent="0.4">
      <c r="A39" s="204" t="s">
        <v>436</v>
      </c>
      <c r="B39" s="214">
        <v>122</v>
      </c>
      <c r="C39" s="215">
        <v>144</v>
      </c>
      <c r="D39" s="214">
        <v>164</v>
      </c>
      <c r="E39" s="215">
        <v>49</v>
      </c>
      <c r="G39" s="216">
        <f t="shared" si="11"/>
        <v>479</v>
      </c>
      <c r="H39" s="320"/>
      <c r="I39" s="318"/>
      <c r="J39" s="320"/>
    </row>
    <row r="40" spans="1:10" ht="15" thickBot="1" x14ac:dyDescent="0.4">
      <c r="A40" s="204" t="s">
        <v>450</v>
      </c>
      <c r="B40" s="217">
        <v>24</v>
      </c>
      <c r="C40" s="217">
        <v>65</v>
      </c>
      <c r="D40" s="217">
        <v>139</v>
      </c>
      <c r="E40" s="217">
        <v>23</v>
      </c>
      <c r="G40" s="216">
        <f t="shared" si="11"/>
        <v>251</v>
      </c>
      <c r="H40" s="320"/>
      <c r="I40" s="318"/>
      <c r="J40" s="320"/>
    </row>
    <row r="41" spans="1:10" ht="15" thickBot="1" x14ac:dyDescent="0.4">
      <c r="A41" s="204" t="s">
        <v>449</v>
      </c>
      <c r="B41" s="214">
        <v>15</v>
      </c>
      <c r="C41" s="215">
        <v>78</v>
      </c>
      <c r="D41" s="214">
        <v>111</v>
      </c>
      <c r="E41" s="215">
        <v>17</v>
      </c>
      <c r="G41" s="216">
        <f>SUM(B41:E41)</f>
        <v>221</v>
      </c>
      <c r="H41" s="320"/>
      <c r="I41" s="318"/>
      <c r="J41" s="320"/>
    </row>
    <row r="42" spans="1:10" ht="15" thickBot="1" x14ac:dyDescent="0.4">
      <c r="A42" s="204" t="s">
        <v>451</v>
      </c>
      <c r="B42" s="217">
        <v>32</v>
      </c>
      <c r="C42" s="217">
        <v>64</v>
      </c>
      <c r="D42" s="217">
        <v>75</v>
      </c>
      <c r="E42" s="217">
        <v>19</v>
      </c>
      <c r="G42" s="216">
        <f t="shared" si="11"/>
        <v>190</v>
      </c>
      <c r="H42" s="320"/>
      <c r="I42" s="318"/>
      <c r="J42" s="320"/>
    </row>
    <row r="43" spans="1:10" ht="15" thickBot="1" x14ac:dyDescent="0.4">
      <c r="A43" s="204" t="s">
        <v>438</v>
      </c>
      <c r="B43" s="214">
        <v>46</v>
      </c>
      <c r="C43" s="215">
        <v>48</v>
      </c>
      <c r="D43" s="214">
        <v>73</v>
      </c>
      <c r="E43" s="215">
        <v>19</v>
      </c>
      <c r="G43" s="216">
        <f t="shared" si="11"/>
        <v>186</v>
      </c>
      <c r="H43" s="320"/>
      <c r="I43" s="318"/>
      <c r="J43" s="320"/>
    </row>
    <row r="44" spans="1:10" ht="15" thickBot="1" x14ac:dyDescent="0.4">
      <c r="A44" s="204" t="s">
        <v>446</v>
      </c>
      <c r="B44" s="217">
        <v>4</v>
      </c>
      <c r="C44" s="217">
        <v>29</v>
      </c>
      <c r="D44" s="217">
        <v>125</v>
      </c>
      <c r="E44" s="217">
        <v>17</v>
      </c>
      <c r="G44" s="216">
        <f t="shared" si="11"/>
        <v>175</v>
      </c>
      <c r="H44" s="320"/>
      <c r="I44" s="318"/>
      <c r="J44" s="320"/>
    </row>
    <row r="45" spans="1:10" ht="15" thickBot="1" x14ac:dyDescent="0.4">
      <c r="A45" s="204" t="s">
        <v>9</v>
      </c>
      <c r="B45" s="214">
        <v>31</v>
      </c>
      <c r="C45" s="214">
        <v>73</v>
      </c>
      <c r="D45" s="214">
        <v>76</v>
      </c>
      <c r="E45" s="214">
        <v>7</v>
      </c>
      <c r="F45" s="214">
        <v>0</v>
      </c>
      <c r="G45" s="216">
        <f t="shared" si="11"/>
        <v>187</v>
      </c>
      <c r="H45" s="320"/>
      <c r="I45" s="318"/>
      <c r="J45" s="320"/>
    </row>
    <row r="46" spans="1:10" ht="15" thickBot="1" x14ac:dyDescent="0.4">
      <c r="A46" s="204" t="s">
        <v>447</v>
      </c>
      <c r="B46" s="217">
        <v>32</v>
      </c>
      <c r="C46" s="217">
        <v>47</v>
      </c>
      <c r="D46" s="217">
        <v>54</v>
      </c>
      <c r="E46" s="217">
        <v>17</v>
      </c>
      <c r="G46" s="216">
        <f t="shared" si="11"/>
        <v>150</v>
      </c>
      <c r="H46" s="320"/>
      <c r="I46" s="318"/>
      <c r="J46" s="320"/>
    </row>
    <row r="47" spans="1:10" ht="15" thickBot="1" x14ac:dyDescent="0.4">
      <c r="A47" s="204" t="s">
        <v>445</v>
      </c>
      <c r="B47" s="214">
        <v>26</v>
      </c>
      <c r="C47" s="215">
        <v>43</v>
      </c>
      <c r="D47" s="214">
        <v>50</v>
      </c>
      <c r="E47" s="215">
        <v>20</v>
      </c>
      <c r="G47" s="216">
        <f t="shared" si="11"/>
        <v>139</v>
      </c>
      <c r="H47" s="320"/>
      <c r="I47" s="318"/>
      <c r="J47" s="320"/>
    </row>
    <row r="48" spans="1:10" ht="15" thickBot="1" x14ac:dyDescent="0.4">
      <c r="A48" s="204" t="s">
        <v>435</v>
      </c>
      <c r="B48" s="214">
        <v>22</v>
      </c>
      <c r="C48" s="215">
        <v>37</v>
      </c>
      <c r="D48" s="214">
        <v>40</v>
      </c>
      <c r="E48" s="215">
        <v>21</v>
      </c>
      <c r="G48" s="216">
        <f t="shared" si="11"/>
        <v>120</v>
      </c>
      <c r="H48" s="320"/>
      <c r="I48" s="318"/>
      <c r="J48" s="320"/>
    </row>
    <row r="49" spans="1:14" ht="15" thickBot="1" x14ac:dyDescent="0.4">
      <c r="A49" s="204" t="s">
        <v>437</v>
      </c>
      <c r="B49" s="217">
        <v>12</v>
      </c>
      <c r="C49" s="217">
        <v>21</v>
      </c>
      <c r="D49" s="217">
        <v>61</v>
      </c>
      <c r="E49" s="217">
        <v>21</v>
      </c>
      <c r="G49" s="216">
        <f t="shared" si="11"/>
        <v>115</v>
      </c>
      <c r="H49" s="320"/>
      <c r="I49" s="318"/>
      <c r="J49" s="320"/>
    </row>
    <row r="50" spans="1:14" ht="15" thickBot="1" x14ac:dyDescent="0.4">
      <c r="A50" s="204" t="s">
        <v>440</v>
      </c>
      <c r="B50" s="214">
        <v>10</v>
      </c>
      <c r="C50" s="215">
        <v>31</v>
      </c>
      <c r="D50" s="214">
        <v>39</v>
      </c>
      <c r="E50" s="215">
        <v>14</v>
      </c>
      <c r="G50" s="216">
        <f t="shared" si="11"/>
        <v>94</v>
      </c>
      <c r="H50" s="320"/>
      <c r="I50" s="318"/>
      <c r="J50" s="320"/>
    </row>
    <row r="51" spans="1:14" ht="15" thickBot="1" x14ac:dyDescent="0.4">
      <c r="A51" s="204" t="s">
        <v>442</v>
      </c>
      <c r="B51" s="217">
        <v>11</v>
      </c>
      <c r="C51" s="217">
        <v>23</v>
      </c>
      <c r="D51" s="217">
        <v>38</v>
      </c>
      <c r="E51" s="217">
        <v>12</v>
      </c>
      <c r="G51" s="216">
        <f t="shared" si="11"/>
        <v>84</v>
      </c>
      <c r="H51" s="320"/>
      <c r="I51" s="318"/>
      <c r="J51" s="320"/>
    </row>
    <row r="52" spans="1:14" ht="15" thickBot="1" x14ac:dyDescent="0.4">
      <c r="A52" s="204" t="s">
        <v>448</v>
      </c>
      <c r="B52" s="214">
        <v>9</v>
      </c>
      <c r="C52" s="215">
        <v>13</v>
      </c>
      <c r="D52" s="214">
        <v>23</v>
      </c>
      <c r="E52" s="215">
        <v>5</v>
      </c>
      <c r="G52" s="216">
        <f t="shared" si="11"/>
        <v>50</v>
      </c>
      <c r="H52" s="320"/>
      <c r="I52" s="318"/>
      <c r="J52" s="320"/>
    </row>
    <row r="53" spans="1:14" ht="15" thickBot="1" x14ac:dyDescent="0.4">
      <c r="A53" s="204" t="s">
        <v>441</v>
      </c>
      <c r="B53" s="217">
        <v>0</v>
      </c>
      <c r="C53" s="217">
        <v>7</v>
      </c>
      <c r="D53" s="217">
        <v>23</v>
      </c>
      <c r="E53" s="217">
        <v>2</v>
      </c>
      <c r="G53" s="216">
        <f t="shared" si="11"/>
        <v>32</v>
      </c>
      <c r="H53" s="320"/>
      <c r="I53" s="318"/>
      <c r="J53" s="320"/>
    </row>
    <row r="54" spans="1:14" ht="15" thickBot="1" x14ac:dyDescent="0.4">
      <c r="A54" s="204" t="s">
        <v>443</v>
      </c>
      <c r="B54" s="217">
        <v>2</v>
      </c>
      <c r="C54" s="217">
        <v>4</v>
      </c>
      <c r="D54" s="217">
        <v>6</v>
      </c>
      <c r="E54" s="219"/>
      <c r="G54" s="216">
        <f t="shared" si="11"/>
        <v>12</v>
      </c>
      <c r="H54" s="320"/>
      <c r="I54" s="318"/>
      <c r="J54" s="320"/>
    </row>
    <row r="55" spans="1:14" ht="15" thickBot="1" x14ac:dyDescent="0.4">
      <c r="A55" s="204" t="s">
        <v>439</v>
      </c>
      <c r="B55" s="214">
        <v>1</v>
      </c>
      <c r="C55" s="215">
        <v>2</v>
      </c>
      <c r="D55" s="214">
        <v>6</v>
      </c>
      <c r="E55" s="215">
        <v>2</v>
      </c>
      <c r="G55" s="216">
        <f t="shared" si="11"/>
        <v>11</v>
      </c>
      <c r="H55" s="320"/>
      <c r="I55" s="318"/>
      <c r="J55" s="320"/>
    </row>
    <row r="56" spans="1:14" ht="15" thickBot="1" x14ac:dyDescent="0.4">
      <c r="A56" s="204" t="s">
        <v>452</v>
      </c>
      <c r="B56" s="217">
        <v>0</v>
      </c>
      <c r="C56" s="217">
        <v>3</v>
      </c>
      <c r="D56" s="217">
        <v>2</v>
      </c>
      <c r="E56" s="219"/>
      <c r="G56" s="216">
        <f t="shared" si="11"/>
        <v>5</v>
      </c>
      <c r="H56" s="320"/>
      <c r="I56" s="318"/>
      <c r="J56" s="320"/>
    </row>
    <row r="57" spans="1:14" x14ac:dyDescent="0.35">
      <c r="A57" s="90" t="s">
        <v>110</v>
      </c>
      <c r="B57" s="220">
        <f t="shared" ref="B57:G57" si="12">SUM(B35:B56)</f>
        <v>1377</v>
      </c>
      <c r="C57" s="220">
        <f t="shared" si="12"/>
        <v>2806</v>
      </c>
      <c r="D57" s="220">
        <f t="shared" si="12"/>
        <v>4629</v>
      </c>
      <c r="E57" s="220">
        <f t="shared" si="12"/>
        <v>1246</v>
      </c>
      <c r="F57" s="220">
        <f t="shared" si="12"/>
        <v>32</v>
      </c>
      <c r="G57" s="220">
        <f t="shared" si="12"/>
        <v>10090</v>
      </c>
      <c r="H57" s="320"/>
      <c r="I57" s="320"/>
      <c r="J57" s="320"/>
    </row>
    <row r="58" spans="1:14" x14ac:dyDescent="0.35">
      <c r="G58" s="35">
        <f>SUM(G35:G56)</f>
        <v>10090</v>
      </c>
      <c r="H58" s="320"/>
      <c r="I58" s="320"/>
      <c r="J58" s="320"/>
    </row>
    <row r="60" spans="1:14" ht="17" x14ac:dyDescent="0.4">
      <c r="A60" s="239" t="s">
        <v>111</v>
      </c>
      <c r="B60" s="239"/>
      <c r="C60" s="239"/>
      <c r="D60" s="239"/>
    </row>
    <row r="61" spans="1:14" ht="15" thickBot="1" x14ac:dyDescent="0.4">
      <c r="A61" s="324" t="s">
        <v>567</v>
      </c>
      <c r="E61" s="320"/>
      <c r="F61" s="320"/>
      <c r="G61" s="320"/>
      <c r="H61" s="320"/>
      <c r="I61" s="320"/>
      <c r="J61" s="320"/>
      <c r="M61" s="320"/>
    </row>
    <row r="62" spans="1:14" ht="24" x14ac:dyDescent="0.35">
      <c r="A62" s="240" t="s">
        <v>0</v>
      </c>
      <c r="B62" s="240" t="s">
        <v>112</v>
      </c>
      <c r="C62" s="240" t="s">
        <v>113</v>
      </c>
      <c r="D62" s="28" t="s">
        <v>114</v>
      </c>
      <c r="E62" s="320"/>
      <c r="F62" s="320"/>
      <c r="G62" s="353"/>
      <c r="H62" s="320"/>
      <c r="I62" s="320"/>
      <c r="J62" s="320"/>
      <c r="M62" s="320"/>
    </row>
    <row r="63" spans="1:14" ht="24.5" thickBot="1" x14ac:dyDescent="0.4">
      <c r="A63" s="241"/>
      <c r="B63" s="241"/>
      <c r="C63" s="241"/>
      <c r="D63" s="25" t="s">
        <v>113</v>
      </c>
      <c r="E63" s="320"/>
      <c r="F63" s="320"/>
      <c r="G63" s="354"/>
      <c r="H63" s="320"/>
      <c r="I63" s="320"/>
      <c r="J63" s="320"/>
      <c r="M63" s="320"/>
    </row>
    <row r="64" spans="1:14" ht="15" thickBot="1" x14ac:dyDescent="0.4">
      <c r="A64" s="356" t="s">
        <v>8</v>
      </c>
      <c r="B64" s="357">
        <v>2494</v>
      </c>
      <c r="C64" s="315">
        <v>133826</v>
      </c>
      <c r="D64" s="358">
        <f t="shared" ref="D64:D86" si="13">B64/C64</f>
        <v>1.8636139464678014E-2</v>
      </c>
      <c r="E64" s="320"/>
      <c r="F64" s="320"/>
      <c r="G64" s="318"/>
      <c r="H64" s="320"/>
      <c r="I64" s="320"/>
      <c r="J64" s="320"/>
      <c r="K64" s="208"/>
      <c r="L64" s="210"/>
      <c r="M64" s="315"/>
      <c r="N64" s="221"/>
    </row>
    <row r="65" spans="1:15" ht="15" thickBot="1" x14ac:dyDescent="0.4">
      <c r="A65" s="356" t="s">
        <v>7</v>
      </c>
      <c r="B65" s="357">
        <v>2354</v>
      </c>
      <c r="C65" s="315">
        <v>175998</v>
      </c>
      <c r="D65" s="358">
        <f t="shared" si="13"/>
        <v>1.3375151990363527E-2</v>
      </c>
      <c r="E65" s="315"/>
      <c r="F65" s="320"/>
      <c r="G65" s="318"/>
      <c r="H65" s="320"/>
      <c r="I65" s="320"/>
      <c r="J65" s="320"/>
      <c r="K65" s="208"/>
      <c r="L65" s="210"/>
      <c r="M65" s="355"/>
      <c r="N65" s="221"/>
    </row>
    <row r="66" spans="1:15" ht="15" thickBot="1" x14ac:dyDescent="0.4">
      <c r="A66" s="356" t="s">
        <v>397</v>
      </c>
      <c r="B66" s="357">
        <v>1744</v>
      </c>
      <c r="C66" s="315">
        <v>96267</v>
      </c>
      <c r="D66" s="358">
        <f t="shared" si="13"/>
        <v>1.8116280760800688E-2</v>
      </c>
      <c r="E66" s="315"/>
      <c r="F66" s="320"/>
      <c r="G66" s="318"/>
      <c r="H66" s="320"/>
      <c r="I66" s="320"/>
      <c r="J66" s="320"/>
      <c r="K66" s="208"/>
      <c r="L66" s="222"/>
      <c r="M66" s="355"/>
      <c r="N66" s="221"/>
    </row>
    <row r="67" spans="1:15" ht="15" thickBot="1" x14ac:dyDescent="0.4">
      <c r="A67" s="356" t="s">
        <v>444</v>
      </c>
      <c r="B67" s="357">
        <v>1120</v>
      </c>
      <c r="C67" s="315">
        <v>25503</v>
      </c>
      <c r="D67" s="358">
        <f t="shared" si="13"/>
        <v>4.3916401991922517E-2</v>
      </c>
      <c r="E67" s="315"/>
      <c r="F67" s="320"/>
      <c r="G67" s="318"/>
      <c r="H67" s="320"/>
      <c r="I67" s="320"/>
      <c r="J67" s="320"/>
      <c r="K67" s="208"/>
      <c r="L67" s="222"/>
      <c r="M67" s="209"/>
      <c r="N67" s="221"/>
    </row>
    <row r="68" spans="1:15" ht="15" thickBot="1" x14ac:dyDescent="0.4">
      <c r="A68" s="356" t="s">
        <v>436</v>
      </c>
      <c r="B68" s="357">
        <v>526</v>
      </c>
      <c r="C68" s="315">
        <v>6630</v>
      </c>
      <c r="D68" s="358">
        <f t="shared" si="13"/>
        <v>7.9336349924585214E-2</v>
      </c>
      <c r="E68" s="315"/>
      <c r="F68" s="320"/>
      <c r="G68" s="318"/>
      <c r="H68" s="320"/>
      <c r="I68" s="320"/>
      <c r="J68" s="320"/>
      <c r="K68" s="208"/>
      <c r="L68" s="210"/>
      <c r="M68" s="209"/>
      <c r="N68" s="221"/>
    </row>
    <row r="69" spans="1:15" ht="15" thickBot="1" x14ac:dyDescent="0.4">
      <c r="A69" s="356" t="s">
        <v>450</v>
      </c>
      <c r="B69" s="357">
        <v>283</v>
      </c>
      <c r="C69" s="315">
        <v>7385</v>
      </c>
      <c r="D69" s="358">
        <f t="shared" si="13"/>
        <v>3.8320920785375759E-2</v>
      </c>
      <c r="E69" s="320"/>
      <c r="F69" s="320"/>
      <c r="G69" s="318"/>
      <c r="H69" s="320"/>
      <c r="I69" s="320"/>
      <c r="J69" s="320"/>
      <c r="K69" s="208"/>
      <c r="L69" s="210"/>
      <c r="M69" s="209"/>
      <c r="N69" s="221"/>
    </row>
    <row r="70" spans="1:15" ht="15" thickBot="1" x14ac:dyDescent="0.4">
      <c r="A70" s="356" t="s">
        <v>449</v>
      </c>
      <c r="B70" s="357">
        <v>234</v>
      </c>
      <c r="C70" s="315">
        <v>11922</v>
      </c>
      <c r="D70" s="358">
        <f t="shared" si="13"/>
        <v>1.9627579265223957E-2</v>
      </c>
      <c r="E70" s="315"/>
      <c r="F70" s="320"/>
      <c r="G70" s="318"/>
      <c r="H70" s="320"/>
      <c r="I70" s="320"/>
      <c r="J70" s="320"/>
      <c r="K70" s="208"/>
      <c r="L70" s="210"/>
      <c r="M70" s="210"/>
      <c r="N70" s="221"/>
    </row>
    <row r="71" spans="1:15" ht="15" thickBot="1" x14ac:dyDescent="0.4">
      <c r="A71" s="356" t="s">
        <v>438</v>
      </c>
      <c r="B71" s="359">
        <v>228</v>
      </c>
      <c r="C71" s="315">
        <v>26703</v>
      </c>
      <c r="D71" s="358">
        <f t="shared" si="13"/>
        <v>8.5383664756768906E-3</v>
      </c>
      <c r="E71" s="315"/>
      <c r="F71" s="320"/>
      <c r="G71" s="318"/>
      <c r="H71" s="320"/>
      <c r="I71" s="320"/>
      <c r="J71" s="320"/>
      <c r="K71" s="208"/>
      <c r="L71" s="210"/>
      <c r="M71" s="209"/>
      <c r="N71" s="221"/>
      <c r="O71"/>
    </row>
    <row r="72" spans="1:15" ht="15" thickBot="1" x14ac:dyDescent="0.4">
      <c r="A72" s="356" t="s">
        <v>451</v>
      </c>
      <c r="B72" s="357">
        <v>214</v>
      </c>
      <c r="C72" s="315">
        <v>22643</v>
      </c>
      <c r="D72" s="358">
        <f t="shared" si="13"/>
        <v>9.4510444729055329E-3</v>
      </c>
      <c r="E72" s="315"/>
      <c r="F72" s="320"/>
      <c r="G72" s="318"/>
      <c r="H72" s="320"/>
      <c r="I72" s="320"/>
      <c r="J72" s="320"/>
      <c r="K72" s="208"/>
      <c r="L72" s="210"/>
      <c r="M72" s="210"/>
      <c r="N72" s="221"/>
    </row>
    <row r="73" spans="1:15" ht="15" thickBot="1" x14ac:dyDescent="0.4">
      <c r="A73" s="356" t="s">
        <v>446</v>
      </c>
      <c r="B73" s="357">
        <v>204</v>
      </c>
      <c r="C73" s="315">
        <v>6403</v>
      </c>
      <c r="D73" s="358">
        <f t="shared" si="13"/>
        <v>3.1860065594252696E-2</v>
      </c>
      <c r="E73" s="315"/>
      <c r="F73" s="320"/>
      <c r="G73" s="318"/>
      <c r="H73" s="320"/>
      <c r="I73" s="320"/>
      <c r="J73" s="320"/>
      <c r="K73" s="208"/>
      <c r="L73" s="210"/>
      <c r="M73" s="209"/>
      <c r="N73" s="221"/>
    </row>
    <row r="74" spans="1:15" ht="15" thickBot="1" x14ac:dyDescent="0.4">
      <c r="A74" s="356" t="s">
        <v>9</v>
      </c>
      <c r="B74" s="357">
        <v>194</v>
      </c>
      <c r="C74" s="315">
        <v>26477</v>
      </c>
      <c r="D74" s="358">
        <f t="shared" si="13"/>
        <v>7.3271140990293464E-3</v>
      </c>
      <c r="E74" s="318"/>
      <c r="F74" s="320"/>
      <c r="G74" s="318"/>
      <c r="H74" s="320"/>
      <c r="I74" s="320"/>
      <c r="J74" s="320"/>
      <c r="K74" s="208"/>
      <c r="L74" s="209"/>
      <c r="M74" s="209"/>
      <c r="N74" s="221"/>
    </row>
    <row r="75" spans="1:15" ht="15" thickBot="1" x14ac:dyDescent="0.4">
      <c r="A75" s="356" t="s">
        <v>447</v>
      </c>
      <c r="B75" s="357">
        <v>152</v>
      </c>
      <c r="C75" s="315">
        <v>2906</v>
      </c>
      <c r="D75" s="358">
        <f t="shared" si="13"/>
        <v>5.2305574673090161E-2</v>
      </c>
      <c r="E75" s="315"/>
      <c r="F75" s="320"/>
      <c r="G75" s="318"/>
      <c r="H75" s="320"/>
      <c r="I75" s="320"/>
      <c r="J75" s="320"/>
      <c r="K75" s="208"/>
      <c r="L75" s="210"/>
      <c r="M75" s="209"/>
      <c r="N75" s="221"/>
    </row>
    <row r="76" spans="1:15" ht="15" thickBot="1" x14ac:dyDescent="0.4">
      <c r="A76" s="356" t="s">
        <v>445</v>
      </c>
      <c r="B76" s="357">
        <v>146</v>
      </c>
      <c r="C76" s="315">
        <v>3383</v>
      </c>
      <c r="D76" s="358">
        <f t="shared" si="13"/>
        <v>4.3156961276973098E-2</v>
      </c>
      <c r="E76" s="315"/>
      <c r="F76" s="320"/>
      <c r="G76" s="318"/>
      <c r="H76" s="320"/>
      <c r="I76" s="320"/>
      <c r="J76" s="320"/>
      <c r="K76" s="208"/>
      <c r="L76" s="210"/>
      <c r="M76" s="209"/>
      <c r="N76" s="221"/>
    </row>
    <row r="77" spans="1:15" ht="15" thickBot="1" x14ac:dyDescent="0.4">
      <c r="A77" s="356" t="s">
        <v>437</v>
      </c>
      <c r="B77" s="357">
        <v>127</v>
      </c>
      <c r="C77" s="315">
        <v>6197</v>
      </c>
      <c r="D77" s="358">
        <f t="shared" si="13"/>
        <v>2.049378731644344E-2</v>
      </c>
      <c r="E77" s="320"/>
      <c r="F77" s="320"/>
      <c r="G77" s="318"/>
      <c r="H77" s="320"/>
      <c r="I77" s="320"/>
      <c r="J77" s="320"/>
      <c r="K77" s="208"/>
      <c r="L77" s="210"/>
      <c r="M77" s="210"/>
      <c r="N77" s="221"/>
    </row>
    <row r="78" spans="1:15" ht="19.5" customHeight="1" thickBot="1" x14ac:dyDescent="0.4">
      <c r="A78" s="356" t="s">
        <v>435</v>
      </c>
      <c r="B78" s="357">
        <v>128</v>
      </c>
      <c r="C78" s="315">
        <v>1595</v>
      </c>
      <c r="D78" s="358">
        <f t="shared" si="13"/>
        <v>8.0250783699059566E-2</v>
      </c>
      <c r="E78" s="320"/>
      <c r="F78" s="320"/>
      <c r="G78" s="318"/>
      <c r="H78" s="320"/>
      <c r="I78" s="320"/>
      <c r="J78" s="320"/>
      <c r="K78" s="208"/>
      <c r="L78" s="210"/>
      <c r="M78" s="209"/>
      <c r="N78" s="221"/>
    </row>
    <row r="79" spans="1:15" ht="15" thickBot="1" x14ac:dyDescent="0.4">
      <c r="A79" s="356" t="s">
        <v>440</v>
      </c>
      <c r="B79" s="357">
        <v>110</v>
      </c>
      <c r="C79" s="315">
        <v>4651</v>
      </c>
      <c r="D79" s="358">
        <f t="shared" si="13"/>
        <v>2.3650827778972264E-2</v>
      </c>
      <c r="E79" s="320"/>
      <c r="F79" s="320"/>
      <c r="G79" s="318"/>
      <c r="H79" s="320"/>
      <c r="I79" s="320"/>
      <c r="J79" s="320"/>
      <c r="K79" s="208"/>
      <c r="L79" s="362"/>
      <c r="M79" s="355"/>
      <c r="N79" s="221"/>
    </row>
    <row r="80" spans="1:15" ht="21" customHeight="1" thickBot="1" x14ac:dyDescent="0.4">
      <c r="A80" s="356" t="s">
        <v>442</v>
      </c>
      <c r="B80" s="357">
        <v>104</v>
      </c>
      <c r="C80" s="315">
        <v>8843</v>
      </c>
      <c r="D80" s="358">
        <f t="shared" si="13"/>
        <v>1.1760714689584983E-2</v>
      </c>
      <c r="E80" s="320"/>
      <c r="F80" s="320"/>
      <c r="G80" s="318"/>
      <c r="H80" s="320"/>
      <c r="I80" s="320"/>
      <c r="J80" s="320"/>
      <c r="K80" s="208"/>
      <c r="L80" s="362"/>
      <c r="M80" s="355"/>
      <c r="N80" s="221"/>
    </row>
    <row r="81" spans="1:14" ht="15" thickBot="1" x14ac:dyDescent="0.4">
      <c r="A81" s="356" t="s">
        <v>448</v>
      </c>
      <c r="B81" s="357">
        <v>55</v>
      </c>
      <c r="C81" s="315">
        <v>3383</v>
      </c>
      <c r="D81" s="358">
        <f t="shared" si="13"/>
        <v>1.6257759385161101E-2</v>
      </c>
      <c r="E81" s="320"/>
      <c r="F81" s="320"/>
      <c r="G81" s="318"/>
      <c r="H81" s="320"/>
      <c r="I81" s="320"/>
      <c r="J81" s="320"/>
      <c r="K81" s="208"/>
      <c r="L81" s="357"/>
      <c r="M81" s="315"/>
      <c r="N81" s="221"/>
    </row>
    <row r="82" spans="1:14" ht="15" thickBot="1" x14ac:dyDescent="0.4">
      <c r="A82" s="356" t="s">
        <v>441</v>
      </c>
      <c r="B82" s="357">
        <v>35</v>
      </c>
      <c r="C82" s="315">
        <v>2632</v>
      </c>
      <c r="D82" s="358">
        <f t="shared" si="13"/>
        <v>1.3297872340425532E-2</v>
      </c>
      <c r="E82" s="320"/>
      <c r="F82" s="320"/>
      <c r="G82" s="318"/>
      <c r="H82" s="320"/>
      <c r="I82" s="320"/>
      <c r="J82" s="320"/>
      <c r="K82" s="208"/>
      <c r="L82" s="210"/>
      <c r="M82" s="209"/>
      <c r="N82" s="221"/>
    </row>
    <row r="83" spans="1:14" ht="15" thickBot="1" x14ac:dyDescent="0.4">
      <c r="A83" s="356" t="s">
        <v>439</v>
      </c>
      <c r="B83" s="357">
        <v>14</v>
      </c>
      <c r="C83" s="315">
        <v>402</v>
      </c>
      <c r="D83" s="358">
        <f t="shared" si="13"/>
        <v>3.482587064676617E-2</v>
      </c>
      <c r="E83" s="320"/>
      <c r="F83" s="320"/>
      <c r="G83" s="318"/>
      <c r="H83" s="320"/>
      <c r="I83" s="320"/>
      <c r="J83" s="320"/>
      <c r="K83" s="208"/>
      <c r="L83" s="210"/>
      <c r="M83" s="209"/>
      <c r="N83" s="221"/>
    </row>
    <row r="84" spans="1:14" ht="15" thickBot="1" x14ac:dyDescent="0.4">
      <c r="A84" s="356" t="s">
        <v>443</v>
      </c>
      <c r="B84" s="357">
        <v>12</v>
      </c>
      <c r="C84" s="315">
        <v>215</v>
      </c>
      <c r="D84" s="358">
        <f t="shared" si="13"/>
        <v>5.5813953488372092E-2</v>
      </c>
      <c r="E84" s="320"/>
      <c r="F84" s="320"/>
      <c r="G84" s="318"/>
      <c r="H84" s="320"/>
      <c r="I84" s="320"/>
      <c r="J84" s="320"/>
      <c r="K84" s="208"/>
      <c r="L84" s="209"/>
      <c r="M84" s="209"/>
      <c r="N84" s="221"/>
    </row>
    <row r="85" spans="1:14" ht="15" thickBot="1" x14ac:dyDescent="0.4">
      <c r="A85" s="356" t="s">
        <v>452</v>
      </c>
      <c r="B85" s="357">
        <v>5</v>
      </c>
      <c r="C85" s="315">
        <v>2868</v>
      </c>
      <c r="D85" s="358">
        <f t="shared" si="13"/>
        <v>1.7433751743375174E-3</v>
      </c>
      <c r="E85" s="320"/>
      <c r="F85" s="320"/>
      <c r="G85" s="318"/>
      <c r="H85" s="320"/>
      <c r="I85" s="320"/>
      <c r="J85" s="320"/>
      <c r="K85" s="208"/>
      <c r="L85" s="210"/>
      <c r="M85" s="209"/>
      <c r="N85" s="221"/>
    </row>
    <row r="86" spans="1:14" ht="15" thickBot="1" x14ac:dyDescent="0.4">
      <c r="A86" s="361" t="s">
        <v>4</v>
      </c>
      <c r="B86" s="192">
        <f>SUM(B64:B85)</f>
        <v>10483</v>
      </c>
      <c r="C86" s="192">
        <f>SUM(C64:C85)</f>
        <v>576832</v>
      </c>
      <c r="D86" s="360">
        <f t="shared" si="13"/>
        <v>1.8173402307777656E-2</v>
      </c>
      <c r="H86" s="35"/>
      <c r="I86" s="35"/>
      <c r="J86" s="223"/>
    </row>
    <row r="87" spans="1:14" x14ac:dyDescent="0.35">
      <c r="A87" s="10"/>
    </row>
    <row r="88" spans="1:14" x14ac:dyDescent="0.35">
      <c r="A88" s="267" t="s">
        <v>169</v>
      </c>
      <c r="B88" s="267"/>
      <c r="C88" s="267"/>
      <c r="D88" s="267"/>
      <c r="E88" s="267"/>
    </row>
    <row r="89" spans="1:14" x14ac:dyDescent="0.35">
      <c r="A89" s="267" t="s">
        <v>568</v>
      </c>
      <c r="B89" s="267"/>
      <c r="C89" s="267"/>
      <c r="D89" s="267"/>
    </row>
    <row r="93" spans="1:14" x14ac:dyDescent="0.35">
      <c r="A93" s="10"/>
    </row>
    <row r="94" spans="1:14" x14ac:dyDescent="0.35">
      <c r="A94" s="324" t="s">
        <v>569</v>
      </c>
    </row>
    <row r="95" spans="1:14" x14ac:dyDescent="0.35">
      <c r="A95" s="10"/>
    </row>
    <row r="96" spans="1:14" x14ac:dyDescent="0.35">
      <c r="A96" s="104"/>
      <c r="B96" s="111">
        <v>40909</v>
      </c>
      <c r="C96" s="111">
        <v>41275</v>
      </c>
      <c r="D96" s="111">
        <v>41640</v>
      </c>
      <c r="E96" s="111">
        <v>42005</v>
      </c>
      <c r="F96" s="111">
        <v>42370</v>
      </c>
      <c r="G96" s="111">
        <v>42736</v>
      </c>
      <c r="H96" s="111">
        <v>43101</v>
      </c>
      <c r="I96" s="111">
        <v>43466</v>
      </c>
      <c r="J96" s="111">
        <v>44562</v>
      </c>
    </row>
    <row r="97" spans="1:12" x14ac:dyDescent="0.35">
      <c r="A97" s="65" t="s">
        <v>4</v>
      </c>
      <c r="B97" s="73">
        <v>13789</v>
      </c>
      <c r="C97" s="73">
        <v>14636</v>
      </c>
      <c r="D97" s="73">
        <v>12181</v>
      </c>
      <c r="E97" s="73">
        <v>11821</v>
      </c>
      <c r="F97" s="73">
        <v>11484</v>
      </c>
      <c r="G97" s="73">
        <v>11122</v>
      </c>
      <c r="H97" s="73">
        <v>11631</v>
      </c>
      <c r="I97" s="73">
        <v>12024</v>
      </c>
      <c r="J97" s="73">
        <v>12558</v>
      </c>
    </row>
    <row r="98" spans="1:12" x14ac:dyDescent="0.35">
      <c r="A98" s="65" t="s">
        <v>407</v>
      </c>
      <c r="B98" s="73">
        <v>12734</v>
      </c>
      <c r="C98" s="73">
        <v>13578</v>
      </c>
      <c r="D98" s="73">
        <v>11478</v>
      </c>
      <c r="E98" s="73">
        <v>11167</v>
      </c>
      <c r="F98" s="73">
        <v>11049</v>
      </c>
      <c r="G98" s="73">
        <v>10707</v>
      </c>
      <c r="H98" s="73">
        <v>11109</v>
      </c>
      <c r="I98" s="73">
        <v>11511</v>
      </c>
      <c r="J98" s="73">
        <v>12062</v>
      </c>
    </row>
    <row r="99" spans="1:12" x14ac:dyDescent="0.35">
      <c r="A99" s="65" t="s">
        <v>408</v>
      </c>
      <c r="B99" s="73">
        <v>1055</v>
      </c>
      <c r="C99" s="73">
        <v>1058</v>
      </c>
      <c r="D99" s="74">
        <v>703</v>
      </c>
      <c r="E99" s="74">
        <v>654</v>
      </c>
      <c r="F99" s="74">
        <v>435</v>
      </c>
      <c r="G99" s="74">
        <v>415</v>
      </c>
      <c r="H99" s="74">
        <v>522</v>
      </c>
      <c r="I99" s="74">
        <v>513</v>
      </c>
      <c r="J99" s="73">
        <v>496</v>
      </c>
    </row>
    <row r="100" spans="1:12" x14ac:dyDescent="0.35">
      <c r="A100" s="71"/>
      <c r="B100"/>
      <c r="C100"/>
      <c r="D100"/>
      <c r="E100"/>
      <c r="F100"/>
      <c r="G100"/>
      <c r="H100"/>
      <c r="I100"/>
    </row>
    <row r="101" spans="1:12" x14ac:dyDescent="0.35">
      <c r="A101"/>
      <c r="B101"/>
      <c r="C101"/>
      <c r="D101"/>
      <c r="E101"/>
      <c r="F101"/>
      <c r="G101"/>
      <c r="H101"/>
      <c r="I101"/>
    </row>
    <row r="102" spans="1:12" x14ac:dyDescent="0.35">
      <c r="A102" s="103"/>
      <c r="B102" s="224">
        <v>2011</v>
      </c>
      <c r="C102" s="224">
        <v>2012</v>
      </c>
      <c r="D102" s="224">
        <v>2013</v>
      </c>
      <c r="E102" s="224">
        <v>2014</v>
      </c>
      <c r="F102" s="224">
        <v>2015</v>
      </c>
      <c r="G102" s="224">
        <v>2016</v>
      </c>
      <c r="H102" s="224">
        <v>2017</v>
      </c>
      <c r="I102" s="224">
        <v>2018</v>
      </c>
      <c r="J102" s="228">
        <v>2019</v>
      </c>
      <c r="K102" s="228">
        <v>2020</v>
      </c>
      <c r="L102" s="224">
        <v>2021</v>
      </c>
    </row>
    <row r="103" spans="1:12" x14ac:dyDescent="0.35">
      <c r="A103" s="65" t="s">
        <v>409</v>
      </c>
      <c r="B103" s="73">
        <v>13284</v>
      </c>
      <c r="C103" s="73">
        <v>13222</v>
      </c>
      <c r="D103" s="73">
        <v>11522</v>
      </c>
      <c r="E103" s="73">
        <v>10912</v>
      </c>
      <c r="F103" s="73">
        <v>10751</v>
      </c>
      <c r="G103" s="73">
        <v>10169</v>
      </c>
      <c r="H103" s="73">
        <v>10322</v>
      </c>
      <c r="I103" s="73">
        <v>10687</v>
      </c>
      <c r="J103" s="169">
        <f>J104+J105</f>
        <v>10366.39</v>
      </c>
      <c r="K103" s="169">
        <f>K104+K105</f>
        <v>10425.268999999998</v>
      </c>
      <c r="L103" s="73">
        <f>L104+L105</f>
        <v>10483</v>
      </c>
    </row>
    <row r="104" spans="1:12" x14ac:dyDescent="0.35">
      <c r="A104" s="65" t="s">
        <v>410</v>
      </c>
      <c r="B104" s="73">
        <v>12229</v>
      </c>
      <c r="C104" s="73">
        <v>12164</v>
      </c>
      <c r="D104" s="73">
        <v>10819</v>
      </c>
      <c r="E104" s="73">
        <v>10258</v>
      </c>
      <c r="F104" s="73">
        <v>10316</v>
      </c>
      <c r="G104" s="73">
        <v>9754</v>
      </c>
      <c r="H104" s="73">
        <v>9800</v>
      </c>
      <c r="I104" s="73">
        <v>10174</v>
      </c>
      <c r="J104" s="169">
        <f>I104*0.97</f>
        <v>9868.7799999999988</v>
      </c>
      <c r="K104" s="169">
        <f>J104*1.01</f>
        <v>9967.4677999999985</v>
      </c>
      <c r="L104" s="73">
        <f>B28</f>
        <v>10090</v>
      </c>
    </row>
    <row r="105" spans="1:12" x14ac:dyDescent="0.35">
      <c r="A105" s="65" t="s">
        <v>411</v>
      </c>
      <c r="B105" s="73">
        <v>1055</v>
      </c>
      <c r="C105" s="73">
        <v>1058</v>
      </c>
      <c r="D105" s="74">
        <v>703</v>
      </c>
      <c r="E105" s="74">
        <v>654</v>
      </c>
      <c r="F105" s="74">
        <v>435</v>
      </c>
      <c r="G105" s="74">
        <v>415</v>
      </c>
      <c r="H105" s="74">
        <v>522</v>
      </c>
      <c r="I105" s="74">
        <v>513</v>
      </c>
      <c r="J105" s="169">
        <f>I105*0.97</f>
        <v>497.61</v>
      </c>
      <c r="K105" s="169">
        <f>J105*0.92</f>
        <v>457.80120000000005</v>
      </c>
      <c r="L105" s="73">
        <v>393</v>
      </c>
    </row>
    <row r="106" spans="1:12" x14ac:dyDescent="0.35">
      <c r="B106" s="167">
        <f>C105/B105</f>
        <v>1.0028436018957345</v>
      </c>
      <c r="C106" s="167">
        <f t="shared" ref="C106:J106" si="14">D105/C105</f>
        <v>0.66446124763705106</v>
      </c>
      <c r="D106" s="167">
        <f t="shared" si="14"/>
        <v>0.93029871977240397</v>
      </c>
      <c r="E106" s="167">
        <f t="shared" si="14"/>
        <v>0.66513761467889909</v>
      </c>
      <c r="F106" s="167">
        <f t="shared" si="14"/>
        <v>0.95402298850574707</v>
      </c>
      <c r="G106" s="167">
        <f t="shared" si="14"/>
        <v>1.2578313253012048</v>
      </c>
      <c r="H106" s="167">
        <f t="shared" si="14"/>
        <v>0.98275862068965514</v>
      </c>
      <c r="I106" s="167">
        <f t="shared" si="14"/>
        <v>0.97</v>
      </c>
      <c r="J106" s="167">
        <f t="shared" si="14"/>
        <v>0.92</v>
      </c>
      <c r="K106" s="167">
        <f t="shared" ref="K106" si="15">L105/K105</f>
        <v>0.85845122293257414</v>
      </c>
      <c r="L106" s="167">
        <f t="shared" ref="L106" si="16">M104/L104</f>
        <v>0</v>
      </c>
    </row>
    <row r="107" spans="1:12" x14ac:dyDescent="0.35">
      <c r="B107" s="163">
        <f>C104/B104</f>
        <v>0.99468476572082754</v>
      </c>
      <c r="C107" s="163">
        <f t="shared" ref="C107:J107" si="17">D104/C104</f>
        <v>0.88942781979611973</v>
      </c>
      <c r="D107" s="163">
        <f t="shared" si="17"/>
        <v>0.94814677881504761</v>
      </c>
      <c r="E107" s="163">
        <f t="shared" si="17"/>
        <v>1.0056541236108403</v>
      </c>
      <c r="F107" s="163">
        <f t="shared" si="17"/>
        <v>0.94552151996898026</v>
      </c>
      <c r="G107" s="163">
        <f t="shared" si="17"/>
        <v>1.0047160139429978</v>
      </c>
      <c r="H107" s="163">
        <f t="shared" si="17"/>
        <v>1.0381632653061224</v>
      </c>
      <c r="I107" s="163">
        <f t="shared" si="17"/>
        <v>0.96999999999999986</v>
      </c>
      <c r="J107" s="163">
        <f t="shared" si="17"/>
        <v>1.01</v>
      </c>
      <c r="K107" s="163">
        <f>L104/K104</f>
        <v>1.0122932125248503</v>
      </c>
      <c r="L107" s="163">
        <f t="shared" ref="L107" si="18">M104/L104</f>
        <v>0</v>
      </c>
    </row>
  </sheetData>
  <mergeCells count="13">
    <mergeCell ref="G62:G63"/>
    <mergeCell ref="A32:F32"/>
    <mergeCell ref="A60:D60"/>
    <mergeCell ref="A29:I29"/>
    <mergeCell ref="B4:D4"/>
    <mergeCell ref="E4:G4"/>
    <mergeCell ref="H4:I4"/>
    <mergeCell ref="A88:E88"/>
    <mergeCell ref="A89:D89"/>
    <mergeCell ref="A4:A5"/>
    <mergeCell ref="A62:A63"/>
    <mergeCell ref="B62:B63"/>
    <mergeCell ref="C62:C63"/>
  </mergeCells>
  <pageMargins left="0.7" right="0.7" top="0.75" bottom="0.75" header="0.3" footer="0.3"/>
  <pageSetup paperSize="9" orientation="portrait" verticalDpi="1200" r:id="rId1"/>
  <ignoredErrors>
    <ignoredError sqref="G41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29</vt:i4>
      </vt:variant>
    </vt:vector>
  </HeadingPairs>
  <TitlesOfParts>
    <vt:vector size="37" baseType="lpstr">
      <vt:lpstr>Indice</vt:lpstr>
      <vt:lpstr>Gastos_TIC</vt:lpstr>
      <vt:lpstr>Gastos_Informaticos</vt:lpstr>
      <vt:lpstr>Inversiones_Equipo_Fisico</vt:lpstr>
      <vt:lpstr>Gastos_Software</vt:lpstr>
      <vt:lpstr>Gastos_Servicios_Informaticos</vt:lpstr>
      <vt:lpstr>Gastos_telecomunicaciones</vt:lpstr>
      <vt:lpstr>Personal_TIC</vt:lpstr>
      <vt:lpstr>Gastos_Informaticos!_Toc322592571</vt:lpstr>
      <vt:lpstr>Gastos_Informaticos!_Toc322592572</vt:lpstr>
      <vt:lpstr>Gastos_Informaticos!_Toc322592960</vt:lpstr>
      <vt:lpstr>Gastos_Informaticos!_Toc322594004</vt:lpstr>
      <vt:lpstr>Gastos_Informaticos!_Toc322595427</vt:lpstr>
      <vt:lpstr>Gastos_Software!_Toc322605273</vt:lpstr>
      <vt:lpstr>Gastos_telecomunicaciones!_Toc322605275</vt:lpstr>
      <vt:lpstr>Gastos_Informaticos!_Toc322605759</vt:lpstr>
      <vt:lpstr>Gastos_Software!_Toc322605769</vt:lpstr>
      <vt:lpstr>Gastos_telecomunicaciones!_Toc322605772</vt:lpstr>
      <vt:lpstr>Gastos_telecomunicaciones!_Toc322605773</vt:lpstr>
      <vt:lpstr>Personal_TIC!_Toc322605781</vt:lpstr>
      <vt:lpstr>Personal_TIC!_Toc322605783</vt:lpstr>
      <vt:lpstr>Gastos_Informaticos!_Toc431295908</vt:lpstr>
      <vt:lpstr>Gastos_Informaticos!_Toc431295909</vt:lpstr>
      <vt:lpstr>Gastos_Informaticos!_Toc431295912</vt:lpstr>
      <vt:lpstr>Gastos_Software!_Toc431295922</vt:lpstr>
      <vt:lpstr>Gastos_telecomunicaciones!_Toc431295925</vt:lpstr>
      <vt:lpstr>Gastos_telecomunicaciones!_Toc431295926</vt:lpstr>
      <vt:lpstr>Personal_TIC!_Toc431295936</vt:lpstr>
      <vt:lpstr>Personal_TIC!_Toc431295937</vt:lpstr>
      <vt:lpstr>Personal_TIC!_Toc431295938</vt:lpstr>
      <vt:lpstr>Gastos_TIC!_Toc453152262</vt:lpstr>
      <vt:lpstr>Gastos_telecomunicaciones!_Toc453845564</vt:lpstr>
      <vt:lpstr>Inversiones_Equipo_Fisico!Crystal_25_1_WEBI_HHeading</vt:lpstr>
      <vt:lpstr>Inversiones_Equipo_Fisico!Crystal_25_1_WEBI_Space</vt:lpstr>
      <vt:lpstr>Gastos_Software!Crystal_27_1_WEBI_Space</vt:lpstr>
      <vt:lpstr>Personal_TIC!Crystal_46_1_WEBI_Table</vt:lpstr>
      <vt:lpstr>Gastos_TIC!Crystal_59_1_WEBI_HHeading</vt:lpstr>
    </vt:vector>
  </TitlesOfParts>
  <Company>Ministerio Administraciones Publicas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M.MONTAÑA MERCHAN ARRIBAS</cp:lastModifiedBy>
  <dcterms:created xsi:type="dcterms:W3CDTF">2015-10-22T11:09:15Z</dcterms:created>
  <dcterms:modified xsi:type="dcterms:W3CDTF">2024-04-09T19:09:17Z</dcterms:modified>
</cp:coreProperties>
</file>