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3440" yWindow="0" windowWidth="2908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33" i="1" l="1"/>
  <c r="AC33" i="1"/>
  <c r="AE33" i="1"/>
  <c r="S2" i="1"/>
  <c r="AD19" i="1"/>
  <c r="AD33" i="1"/>
  <c r="AC40" i="1"/>
  <c r="AB39" i="1"/>
  <c r="AB37" i="1"/>
  <c r="W3" i="1"/>
  <c r="U3" i="1"/>
  <c r="S3" i="1"/>
  <c r="AD37" i="1"/>
  <c r="AD42" i="1"/>
  <c r="AD41" i="1"/>
  <c r="AD40" i="1"/>
  <c r="AD39" i="1"/>
  <c r="AD38" i="1"/>
  <c r="AD36" i="1"/>
  <c r="AD35" i="1"/>
  <c r="AD34" i="1"/>
  <c r="AC42" i="1"/>
  <c r="AC41" i="1"/>
  <c r="AC39" i="1"/>
  <c r="AC38" i="1"/>
  <c r="AC37" i="1"/>
  <c r="AC36" i="1"/>
  <c r="AC35" i="1"/>
  <c r="AC34" i="1"/>
  <c r="AB42" i="1"/>
  <c r="AB41" i="1"/>
  <c r="AB40" i="1"/>
  <c r="AB38" i="1"/>
  <c r="AB36" i="1"/>
  <c r="AB35" i="1"/>
  <c r="AB34" i="1"/>
  <c r="W2" i="1"/>
  <c r="V2" i="1"/>
  <c r="AG33" i="1"/>
  <c r="AG42" i="1"/>
  <c r="AG41" i="1"/>
  <c r="AG40" i="1"/>
  <c r="AG39" i="1"/>
  <c r="AG38" i="1"/>
  <c r="AG37" i="1"/>
  <c r="AG36" i="1"/>
  <c r="AG35" i="1"/>
  <c r="AG34" i="1"/>
  <c r="AF33" i="1"/>
  <c r="AF42" i="1"/>
  <c r="AF41" i="1"/>
  <c r="AF40" i="1"/>
  <c r="AF39" i="1"/>
  <c r="AF38" i="1"/>
  <c r="AF37" i="1"/>
  <c r="AF36" i="1"/>
  <c r="AF35" i="1"/>
  <c r="AF34" i="1"/>
  <c r="AE38" i="1"/>
  <c r="AE37" i="1"/>
  <c r="AE36" i="1"/>
  <c r="AE35" i="1"/>
  <c r="AE34" i="1"/>
  <c r="AE42" i="1"/>
  <c r="AE41" i="1"/>
  <c r="AE40" i="1"/>
  <c r="AE39" i="1"/>
  <c r="L11" i="1"/>
  <c r="M11" i="1"/>
  <c r="N11" i="1"/>
  <c r="S11" i="1"/>
  <c r="T11" i="1"/>
  <c r="U11" i="1"/>
  <c r="V11" i="1"/>
  <c r="Y11" i="1"/>
  <c r="L21" i="1"/>
  <c r="M21" i="1"/>
  <c r="N21" i="1"/>
  <c r="S21" i="1"/>
  <c r="T21" i="1"/>
  <c r="U21" i="1"/>
  <c r="V21" i="1"/>
  <c r="Y21" i="1"/>
  <c r="X11" i="1"/>
  <c r="X21" i="1"/>
  <c r="W11" i="1"/>
  <c r="W21" i="1"/>
  <c r="L10" i="1"/>
  <c r="M10" i="1"/>
  <c r="N10" i="1"/>
  <c r="S10" i="1"/>
  <c r="T10" i="1"/>
  <c r="U10" i="1"/>
  <c r="V10" i="1"/>
  <c r="Y10" i="1"/>
  <c r="L20" i="1"/>
  <c r="M20" i="1"/>
  <c r="N20" i="1"/>
  <c r="S20" i="1"/>
  <c r="T20" i="1"/>
  <c r="U20" i="1"/>
  <c r="V20" i="1"/>
  <c r="Y20" i="1"/>
  <c r="X10" i="1"/>
  <c r="X20" i="1"/>
  <c r="W10" i="1"/>
  <c r="W20" i="1"/>
  <c r="L9" i="1"/>
  <c r="M9" i="1"/>
  <c r="N9" i="1"/>
  <c r="S9" i="1"/>
  <c r="T9" i="1"/>
  <c r="U9" i="1"/>
  <c r="V9" i="1"/>
  <c r="Y9" i="1"/>
  <c r="L19" i="1"/>
  <c r="M19" i="1"/>
  <c r="N19" i="1"/>
  <c r="S19" i="1"/>
  <c r="T19" i="1"/>
  <c r="U19" i="1"/>
  <c r="V19" i="1"/>
  <c r="Y19" i="1"/>
  <c r="X9" i="1"/>
  <c r="X19" i="1"/>
  <c r="W9" i="1"/>
  <c r="W19" i="1"/>
  <c r="L8" i="1"/>
  <c r="M8" i="1"/>
  <c r="N8" i="1"/>
  <c r="S8" i="1"/>
  <c r="T8" i="1"/>
  <c r="U8" i="1"/>
  <c r="V8" i="1"/>
  <c r="Y8" i="1"/>
  <c r="L18" i="1"/>
  <c r="M18" i="1"/>
  <c r="N18" i="1"/>
  <c r="S18" i="1"/>
  <c r="T18" i="1"/>
  <c r="U18" i="1"/>
  <c r="V18" i="1"/>
  <c r="Y18" i="1"/>
  <c r="X8" i="1"/>
  <c r="X18" i="1"/>
  <c r="W8" i="1"/>
  <c r="W18" i="1"/>
  <c r="L7" i="1"/>
  <c r="M7" i="1"/>
  <c r="N7" i="1"/>
  <c r="S7" i="1"/>
  <c r="T7" i="1"/>
  <c r="U7" i="1"/>
  <c r="V7" i="1"/>
  <c r="Y7" i="1"/>
  <c r="L17" i="1"/>
  <c r="M17" i="1"/>
  <c r="N17" i="1"/>
  <c r="S17" i="1"/>
  <c r="T17" i="1"/>
  <c r="U17" i="1"/>
  <c r="V17" i="1"/>
  <c r="Y17" i="1"/>
  <c r="X7" i="1"/>
  <c r="X17" i="1"/>
  <c r="W7" i="1"/>
  <c r="W17" i="1"/>
  <c r="L6" i="1"/>
  <c r="M6" i="1"/>
  <c r="N6" i="1"/>
  <c r="S6" i="1"/>
  <c r="T6" i="1"/>
  <c r="U6" i="1"/>
  <c r="V6" i="1"/>
  <c r="Y6" i="1"/>
  <c r="L16" i="1"/>
  <c r="M16" i="1"/>
  <c r="N16" i="1"/>
  <c r="S16" i="1"/>
  <c r="T16" i="1"/>
  <c r="U16" i="1"/>
  <c r="V16" i="1"/>
  <c r="Y16" i="1"/>
  <c r="X6" i="1"/>
  <c r="X16" i="1"/>
  <c r="W6" i="1"/>
  <c r="W16" i="1"/>
  <c r="L5" i="1"/>
  <c r="M5" i="1"/>
  <c r="N5" i="1"/>
  <c r="S5" i="1"/>
  <c r="T5" i="1"/>
  <c r="U5" i="1"/>
  <c r="V5" i="1"/>
  <c r="Y5" i="1"/>
  <c r="L15" i="1"/>
  <c r="M15" i="1"/>
  <c r="N15" i="1"/>
  <c r="S15" i="1"/>
  <c r="T15" i="1"/>
  <c r="U15" i="1"/>
  <c r="V15" i="1"/>
  <c r="Y15" i="1"/>
  <c r="X5" i="1"/>
  <c r="X15" i="1"/>
  <c r="W5" i="1"/>
  <c r="W15" i="1"/>
  <c r="L4" i="1"/>
  <c r="M4" i="1"/>
  <c r="N4" i="1"/>
  <c r="S4" i="1"/>
  <c r="T4" i="1"/>
  <c r="U4" i="1"/>
  <c r="V4" i="1"/>
  <c r="Y4" i="1"/>
  <c r="L14" i="1"/>
  <c r="M14" i="1"/>
  <c r="N14" i="1"/>
  <c r="S14" i="1"/>
  <c r="T14" i="1"/>
  <c r="U14" i="1"/>
  <c r="V14" i="1"/>
  <c r="Y14" i="1"/>
  <c r="X4" i="1"/>
  <c r="X14" i="1"/>
  <c r="W4" i="1"/>
  <c r="W14" i="1"/>
  <c r="L3" i="1"/>
  <c r="M3" i="1"/>
  <c r="N3" i="1"/>
  <c r="T3" i="1"/>
  <c r="V3" i="1"/>
  <c r="Y3" i="1"/>
  <c r="L13" i="1"/>
  <c r="M13" i="1"/>
  <c r="N13" i="1"/>
  <c r="S13" i="1"/>
  <c r="T13" i="1"/>
  <c r="U13" i="1"/>
  <c r="V13" i="1"/>
  <c r="Y13" i="1"/>
  <c r="X3" i="1"/>
  <c r="X13" i="1"/>
  <c r="W13" i="1"/>
  <c r="L2" i="1"/>
  <c r="M2" i="1"/>
  <c r="N2" i="1"/>
  <c r="T2" i="1"/>
  <c r="U2" i="1"/>
  <c r="Y2" i="1"/>
  <c r="L12" i="1"/>
  <c r="M12" i="1"/>
  <c r="N12" i="1"/>
  <c r="S12" i="1"/>
  <c r="T12" i="1"/>
  <c r="U12" i="1"/>
  <c r="V12" i="1"/>
  <c r="Y12" i="1"/>
  <c r="X2" i="1"/>
  <c r="X12" i="1"/>
  <c r="W12" i="1"/>
  <c r="N22" i="1"/>
  <c r="S22" i="1"/>
  <c r="T22" i="1"/>
  <c r="U22" i="1"/>
  <c r="N23" i="1"/>
  <c r="S23" i="1"/>
  <c r="T23" i="1"/>
  <c r="U23" i="1"/>
  <c r="N24" i="1"/>
  <c r="S24" i="1"/>
  <c r="T24" i="1"/>
  <c r="U24" i="1"/>
  <c r="N27" i="1"/>
  <c r="N26" i="1"/>
  <c r="N25" i="1"/>
</calcChain>
</file>

<file path=xl/sharedStrings.xml><?xml version="1.0" encoding="utf-8"?>
<sst xmlns="http://schemas.openxmlformats.org/spreadsheetml/2006/main" count="263" uniqueCount="70">
  <si>
    <t>Site</t>
  </si>
  <si>
    <t>Chamber</t>
  </si>
  <si>
    <t>DateField</t>
  </si>
  <si>
    <t>TestType</t>
  </si>
  <si>
    <t>DateLabBegin</t>
  </si>
  <si>
    <t>DateIncubBegin</t>
  </si>
  <si>
    <t>SampleID</t>
  </si>
  <si>
    <t>ExtractionSoilWeight</t>
  </si>
  <si>
    <t>ExtractantVol</t>
  </si>
  <si>
    <t>SoilWetWeight_DarroMinusBaggie</t>
  </si>
  <si>
    <t>SoilDryWeight_TownMinusPapBag</t>
  </si>
  <si>
    <t>SampleSoilWater_g</t>
  </si>
  <si>
    <t>SampleSoilWater_L</t>
  </si>
  <si>
    <t>TotalExtractantVol_L</t>
  </si>
  <si>
    <t>NO3-N_mgL</t>
  </si>
  <si>
    <t>NH4-N_mgL</t>
  </si>
  <si>
    <t>SM</t>
  </si>
  <si>
    <t>A</t>
  </si>
  <si>
    <t>B</t>
  </si>
  <si>
    <t>C</t>
  </si>
  <si>
    <t>D</t>
  </si>
  <si>
    <t>E</t>
  </si>
  <si>
    <t>M2</t>
  </si>
  <si>
    <t>Ext</t>
  </si>
  <si>
    <t>NA</t>
  </si>
  <si>
    <t>SMA_07032014</t>
  </si>
  <si>
    <t>SMB_07032014</t>
  </si>
  <si>
    <t>SMC_07032014</t>
  </si>
  <si>
    <t>SMD_07032014</t>
  </si>
  <si>
    <t>SME_07032014</t>
  </si>
  <si>
    <t>M2A_07032014</t>
  </si>
  <si>
    <t>M2B_07032014</t>
  </si>
  <si>
    <t>M2C_07032014</t>
  </si>
  <si>
    <t>M2D_07032014</t>
  </si>
  <si>
    <t>M2E_07032014</t>
  </si>
  <si>
    <t>Inc</t>
  </si>
  <si>
    <t>14/3/2014</t>
  </si>
  <si>
    <t>Ext Blank</t>
  </si>
  <si>
    <t>Inc Blank</t>
  </si>
  <si>
    <t>ext bnk 07032014</t>
  </si>
  <si>
    <t>NO3-N_mgN</t>
  </si>
  <si>
    <t>NH4-N_mgN</t>
  </si>
  <si>
    <t>ExtractionSoilWeight_DryEquiv</t>
  </si>
  <si>
    <t>NO3-N_NH4-N_mgN</t>
  </si>
  <si>
    <t>NO3-N_mgNg</t>
  </si>
  <si>
    <t>NH4-N_mgNg</t>
  </si>
  <si>
    <t>NO3-N_NH4-N_mgNg</t>
  </si>
  <si>
    <t>IncubationDays</t>
  </si>
  <si>
    <t>Transformation Rates</t>
  </si>
  <si>
    <t>net nitr rate</t>
  </si>
  <si>
    <t>net amm rate</t>
  </si>
  <si>
    <t>net miner rate</t>
  </si>
  <si>
    <t>mg N g soil-1 day-1</t>
  </si>
  <si>
    <t>BulkDensity</t>
  </si>
  <si>
    <t>g cm-3</t>
  </si>
  <si>
    <t>BDCoreDepth</t>
  </si>
  <si>
    <t>cm</t>
  </si>
  <si>
    <t>net nitr rate area basis</t>
  </si>
  <si>
    <t>net amm rate area basis</t>
  </si>
  <si>
    <t>net miner rate area basis</t>
  </si>
  <si>
    <t>mg N m-2 day-1</t>
  </si>
  <si>
    <t>blank corrected step here</t>
  </si>
  <si>
    <t>NO3-N_mgNg_FinalMinusInitial_perDay</t>
  </si>
  <si>
    <t>NH4-N_mgNg_FinalMinusInitial_perDay</t>
  </si>
  <si>
    <t>NO3-N_NH4-N_mgNg_FinalMinusInitial_perDay</t>
  </si>
  <si>
    <t>NO3-N_mgNg_FinalMinusInitial_perDay_AreaBasis</t>
  </si>
  <si>
    <t>NH4-N_mgNg_FinalMinusInitial_perDay_AreaBasis</t>
  </si>
  <si>
    <t>NO3-N_NH4-N_mgNg_FinalMinusInitial_perDay_AreaBasis</t>
  </si>
  <si>
    <t>these are 2 orders of magnitude higher than boreal forest</t>
  </si>
  <si>
    <t>normally net nitr/net min =&lt; 1; how that be? Also, unusual to see neg net amm rates; possibly explained by adsorption?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</si>
</sst>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Fill="1" applyBorder="1"/>
    <xf numFmtId="14" fontId="0" fillId="0" borderId="0" xfId="0" applyNumberFormat="1" applyFill="1" applyBorder="1" applyAlignment="1">
      <alignment horizontal="left" vertical="top"/>
    </xf>
    <xf numFmtId="14" fontId="0" fillId="2" borderId="0" xfId="0" applyNumberFormat="1" applyFill="1" applyBorder="1" applyAlignment="1">
      <alignment horizontal="left" vertical="top"/>
    </xf>
    <xf numFmtId="0" fontId="0" fillId="2" borderId="0" xfId="0" applyFill="1"/>
    <xf numFmtId="0" fontId="1" fillId="2" borderId="0" xfId="0" applyFont="1" applyFill="1"/>
    <xf numFmtId="0" fontId="0" fillId="3" borderId="0" xfId="0" applyFill="1"/>
    <xf numFmtId="2" fontId="0" fillId="3" borderId="0" xfId="0" applyNumberFormat="1" applyFill="1" applyBorder="1" applyAlignment="1">
      <alignment horizontal="left" vertical="top"/>
    </xf>
  </cellXfs>
  <cellStyles count="1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2"/>
  <sheetViews>
    <sheetView tabSelected="1" zoomScale="90" zoomScaleNormal="90" zoomScalePageLayoutView="90" workbookViewId="0">
      <pane xSplit="1" ySplit="1" topLeftCell="R2" activePane="bottomRight" state="frozen"/>
      <selection pane="topRight" activeCell="B1" sqref="B1"/>
      <selection pane="bottomLeft" activeCell="A2" sqref="A2"/>
      <selection pane="bottomRight" activeCell="AB32" sqref="AB32"/>
    </sheetView>
  </sheetViews>
  <sheetFormatPr baseColWidth="10" defaultRowHeight="15" x14ac:dyDescent="0"/>
  <cols>
    <col min="1" max="1" width="9.1640625" bestFit="1" customWidth="1"/>
    <col min="2" max="2" width="8.6640625" bestFit="1" customWidth="1"/>
    <col min="3" max="3" width="9" bestFit="1" customWidth="1"/>
    <col min="4" max="4" width="8.6640625" bestFit="1" customWidth="1"/>
    <col min="5" max="5" width="12.5" bestFit="1" customWidth="1"/>
    <col min="6" max="6" width="14.1640625" bestFit="1" customWidth="1"/>
    <col min="7" max="7" width="14.33203125" bestFit="1" customWidth="1"/>
    <col min="8" max="8" width="18.33203125" bestFit="1" customWidth="1"/>
    <col min="9" max="9" width="12.1640625" bestFit="1" customWidth="1"/>
    <col min="10" max="11" width="29.5" bestFit="1" customWidth="1"/>
    <col min="12" max="12" width="17.1640625" bestFit="1" customWidth="1"/>
    <col min="13" max="13" width="17" bestFit="1" customWidth="1"/>
    <col min="14" max="14" width="18.1640625" bestFit="1" customWidth="1"/>
    <col min="15" max="16" width="11.1640625" bestFit="1" customWidth="1"/>
    <col min="17" max="18" width="11.1640625" customWidth="1"/>
    <col min="19" max="20" width="12.1640625" bestFit="1" customWidth="1"/>
    <col min="21" max="21" width="18" bestFit="1" customWidth="1"/>
    <col min="22" max="22" width="26.5" bestFit="1" customWidth="1"/>
    <col min="23" max="24" width="12.5" bestFit="1" customWidth="1"/>
    <col min="25" max="25" width="19" bestFit="1" customWidth="1"/>
    <col min="26" max="26" width="16.6640625" bestFit="1" customWidth="1"/>
    <col min="27" max="27" width="13.83203125" bestFit="1" customWidth="1"/>
    <col min="28" max="28" width="33.83203125" bestFit="1" customWidth="1"/>
    <col min="29" max="30" width="40.33203125" bestFit="1" customWidth="1"/>
    <col min="31" max="31" width="19.6640625" bestFit="1" customWidth="1"/>
    <col min="32" max="32" width="20.83203125" bestFit="1" customWidth="1"/>
    <col min="33" max="33" width="21.5" bestFit="1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6" t="s">
        <v>61</v>
      </c>
      <c r="R1" s="6" t="s">
        <v>61</v>
      </c>
      <c r="S1" s="1" t="s">
        <v>40</v>
      </c>
      <c r="T1" s="1" t="s">
        <v>41</v>
      </c>
      <c r="U1" s="1" t="s">
        <v>43</v>
      </c>
      <c r="V1" s="1" t="s">
        <v>42</v>
      </c>
      <c r="W1" s="1" t="s">
        <v>44</v>
      </c>
      <c r="X1" s="1" t="s">
        <v>45</v>
      </c>
      <c r="Y1" s="1" t="s">
        <v>46</v>
      </c>
    </row>
    <row r="2" spans="1:25">
      <c r="A2" s="2" t="s">
        <v>16</v>
      </c>
      <c r="B2" s="2" t="s">
        <v>17</v>
      </c>
      <c r="C2" s="3">
        <v>41823</v>
      </c>
      <c r="D2" t="s">
        <v>23</v>
      </c>
      <c r="E2" s="3">
        <v>41823</v>
      </c>
      <c r="F2" t="s">
        <v>24</v>
      </c>
      <c r="G2" s="2" t="s">
        <v>25</v>
      </c>
      <c r="H2" s="2">
        <v>10.3</v>
      </c>
      <c r="I2" s="2">
        <v>50</v>
      </c>
      <c r="J2">
        <v>246.71</v>
      </c>
      <c r="K2">
        <v>193.95000000000002</v>
      </c>
      <c r="L2" s="2">
        <f>H2-((1-((J2-K2)/J2))*H2)</f>
        <v>2.2026995257589874</v>
      </c>
      <c r="M2" s="2">
        <f>L2*0.001</f>
        <v>2.2026995257589874E-3</v>
      </c>
      <c r="N2" s="2">
        <f>M2+(I2*0.001)</f>
        <v>5.220269952575899E-2</v>
      </c>
      <c r="O2">
        <v>1.0491999999999999</v>
      </c>
      <c r="P2">
        <v>2.6859999999999999</v>
      </c>
      <c r="Q2" s="5"/>
      <c r="R2" s="5"/>
      <c r="S2">
        <f>O2*$N2</f>
        <v>5.4771072342426327E-2</v>
      </c>
      <c r="T2">
        <f>P2*$N2</f>
        <v>0.14021645092618865</v>
      </c>
      <c r="U2" s="5">
        <f>SUM(S2:T2)</f>
        <v>0.19498752326861496</v>
      </c>
      <c r="V2">
        <f t="shared" ref="V2:V21" si="0">(K2/J2)*H2</f>
        <v>8.0973004742410133</v>
      </c>
      <c r="W2">
        <f>S2/$V2</f>
        <v>6.7641150920190107E-3</v>
      </c>
      <c r="X2">
        <f>T2/$V2</f>
        <v>1.7316444088031895E-2</v>
      </c>
      <c r="Y2" s="5">
        <f>U2/$V2</f>
        <v>2.4080559180050903E-2</v>
      </c>
    </row>
    <row r="3" spans="1:25">
      <c r="A3" s="2" t="s">
        <v>16</v>
      </c>
      <c r="B3" s="2" t="s">
        <v>18</v>
      </c>
      <c r="C3" s="3">
        <v>41823</v>
      </c>
      <c r="D3" t="s">
        <v>23</v>
      </c>
      <c r="E3" s="3">
        <v>41823</v>
      </c>
      <c r="F3" t="s">
        <v>24</v>
      </c>
      <c r="G3" s="2" t="s">
        <v>26</v>
      </c>
      <c r="H3" s="2">
        <v>9.83</v>
      </c>
      <c r="I3" s="2">
        <v>50</v>
      </c>
      <c r="J3">
        <v>267.31</v>
      </c>
      <c r="K3">
        <v>210.85000000000002</v>
      </c>
      <c r="L3" s="2">
        <f>H3-((1-((J3-K3)/J3))*H3)</f>
        <v>2.0762478021772468</v>
      </c>
      <c r="M3" s="2">
        <f t="shared" ref="M3:M21" si="1">L3*0.001</f>
        <v>2.0762478021772468E-3</v>
      </c>
      <c r="N3" s="2">
        <f t="shared" ref="N3:N11" si="2">M3+(I3*0.001)</f>
        <v>5.2076247802177247E-2</v>
      </c>
      <c r="O3">
        <v>0.93514299999999995</v>
      </c>
      <c r="P3">
        <v>0.66600000000000004</v>
      </c>
      <c r="Q3" s="5"/>
      <c r="R3" s="5"/>
      <c r="S3">
        <f>O3*$N3</f>
        <v>4.8698738598471437E-2</v>
      </c>
      <c r="T3">
        <f t="shared" ref="T3:T24" si="3">P3*$N3</f>
        <v>3.4682781036250047E-2</v>
      </c>
      <c r="U3" s="5">
        <f>SUM(S3:T3)</f>
        <v>8.3381519634721485E-2</v>
      </c>
      <c r="V3">
        <f t="shared" si="0"/>
        <v>7.7537521978227533</v>
      </c>
      <c r="W3">
        <f>S3/$V3</f>
        <v>6.2806673925104289E-3</v>
      </c>
      <c r="X3">
        <f t="shared" ref="X3:X21" si="4">T3/$V3</f>
        <v>4.4730319142761545E-3</v>
      </c>
      <c r="Y3" s="5">
        <f t="shared" ref="Y3:Y21" si="5">U3/$V3</f>
        <v>1.0753699306786582E-2</v>
      </c>
    </row>
    <row r="4" spans="1:25">
      <c r="A4" s="2" t="s">
        <v>16</v>
      </c>
      <c r="B4" s="2" t="s">
        <v>19</v>
      </c>
      <c r="C4" s="3">
        <v>41823</v>
      </c>
      <c r="D4" t="s">
        <v>23</v>
      </c>
      <c r="E4" s="3">
        <v>41823</v>
      </c>
      <c r="F4" t="s">
        <v>24</v>
      </c>
      <c r="G4" s="2" t="s">
        <v>27</v>
      </c>
      <c r="H4" s="2">
        <v>9.67</v>
      </c>
      <c r="I4" s="2">
        <v>50</v>
      </c>
      <c r="J4">
        <v>357.51000000000005</v>
      </c>
      <c r="K4">
        <v>277.45</v>
      </c>
      <c r="L4" s="2">
        <f t="shared" ref="L4:L11" si="6">H4-((1-((J4-K4)/J4))*H4)</f>
        <v>2.165478448155298</v>
      </c>
      <c r="M4" s="2">
        <f t="shared" si="1"/>
        <v>2.1654784481552982E-3</v>
      </c>
      <c r="N4" s="2">
        <f t="shared" si="2"/>
        <v>5.2165478448155299E-2</v>
      </c>
      <c r="O4">
        <v>0.80979999999999996</v>
      </c>
      <c r="P4">
        <v>2.4710000000000001</v>
      </c>
      <c r="Q4" s="5"/>
      <c r="R4" s="5"/>
      <c r="S4">
        <f t="shared" ref="S4:S24" si="7">O4*$N4</f>
        <v>4.224360444731616E-2</v>
      </c>
      <c r="T4">
        <f t="shared" si="3"/>
        <v>0.12890089724539175</v>
      </c>
      <c r="U4" s="5">
        <f t="shared" ref="U4:U24" si="8">SUM(S4:T4)</f>
        <v>0.1711445016927079</v>
      </c>
      <c r="V4">
        <f t="shared" si="0"/>
        <v>7.5045215518447028</v>
      </c>
      <c r="W4">
        <f t="shared" ref="W4:W21" si="9">S4/$V4</f>
        <v>5.6290869651686413E-3</v>
      </c>
      <c r="X4">
        <f t="shared" si="4"/>
        <v>1.7176431082899127E-2</v>
      </c>
      <c r="Y4" s="5">
        <f t="shared" si="5"/>
        <v>2.2805518048067765E-2</v>
      </c>
    </row>
    <row r="5" spans="1:25">
      <c r="A5" s="2" t="s">
        <v>16</v>
      </c>
      <c r="B5" s="2" t="s">
        <v>20</v>
      </c>
      <c r="C5" s="3">
        <v>41823</v>
      </c>
      <c r="D5" t="s">
        <v>23</v>
      </c>
      <c r="E5" s="3">
        <v>41823</v>
      </c>
      <c r="F5" t="s">
        <v>24</v>
      </c>
      <c r="G5" s="2" t="s">
        <v>28</v>
      </c>
      <c r="H5" s="2">
        <v>9.5299999999999994</v>
      </c>
      <c r="I5" s="2">
        <v>50</v>
      </c>
      <c r="J5">
        <v>376.61</v>
      </c>
      <c r="K5">
        <v>290.15000000000003</v>
      </c>
      <c r="L5" s="2">
        <f t="shared" si="6"/>
        <v>2.187843657895435</v>
      </c>
      <c r="M5" s="2">
        <f t="shared" si="1"/>
        <v>2.1878436578954353E-3</v>
      </c>
      <c r="N5" s="2">
        <f t="shared" si="2"/>
        <v>5.2187843657895437E-2</v>
      </c>
      <c r="O5">
        <v>2.3744499999999999</v>
      </c>
      <c r="P5">
        <v>4.0129999999999999</v>
      </c>
      <c r="Q5" s="5"/>
      <c r="R5" s="5"/>
      <c r="S5">
        <f t="shared" si="7"/>
        <v>0.12391742537348982</v>
      </c>
      <c r="T5">
        <f t="shared" si="3"/>
        <v>0.20942981659913437</v>
      </c>
      <c r="U5" s="5">
        <f t="shared" si="8"/>
        <v>0.33334724197262422</v>
      </c>
      <c r="V5">
        <f t="shared" si="0"/>
        <v>7.3421563421045644</v>
      </c>
      <c r="W5">
        <f t="shared" si="9"/>
        <v>1.6877524748808329E-2</v>
      </c>
      <c r="X5">
        <f t="shared" si="4"/>
        <v>2.8524292706507959E-2</v>
      </c>
      <c r="Y5" s="5">
        <f t="shared" si="5"/>
        <v>4.5401817455316289E-2</v>
      </c>
    </row>
    <row r="6" spans="1:25">
      <c r="A6" s="2" t="s">
        <v>16</v>
      </c>
      <c r="B6" s="2" t="s">
        <v>21</v>
      </c>
      <c r="C6" s="3">
        <v>41823</v>
      </c>
      <c r="D6" t="s">
        <v>23</v>
      </c>
      <c r="E6" s="3">
        <v>41823</v>
      </c>
      <c r="F6" t="s">
        <v>24</v>
      </c>
      <c r="G6" s="2" t="s">
        <v>29</v>
      </c>
      <c r="H6" s="2">
        <v>9.8800000000000008</v>
      </c>
      <c r="I6" s="2">
        <v>50</v>
      </c>
      <c r="J6">
        <v>477.71000000000004</v>
      </c>
      <c r="K6">
        <v>372.65000000000003</v>
      </c>
      <c r="L6" s="2">
        <f t="shared" si="6"/>
        <v>2.1728513114651156</v>
      </c>
      <c r="M6" s="2">
        <f t="shared" si="1"/>
        <v>2.1728513114651158E-3</v>
      </c>
      <c r="N6" s="2">
        <f t="shared" si="2"/>
        <v>5.2172851311465117E-2</v>
      </c>
      <c r="O6">
        <v>1.1689000000000001</v>
      </c>
      <c r="P6">
        <v>1.1759999999999999</v>
      </c>
      <c r="Q6" s="5"/>
      <c r="R6" s="5"/>
      <c r="S6">
        <f t="shared" si="7"/>
        <v>6.0984845897971575E-2</v>
      </c>
      <c r="T6">
        <f t="shared" si="3"/>
        <v>6.1355273142282972E-2</v>
      </c>
      <c r="U6" s="5">
        <f t="shared" si="8"/>
        <v>0.12234011904025455</v>
      </c>
      <c r="V6">
        <f t="shared" si="0"/>
        <v>7.7071486885348852</v>
      </c>
      <c r="W6">
        <f t="shared" si="9"/>
        <v>7.9127636383468664E-3</v>
      </c>
      <c r="X6">
        <f t="shared" si="4"/>
        <v>7.9608264511043837E-3</v>
      </c>
      <c r="Y6" s="5">
        <f t="shared" si="5"/>
        <v>1.5873590089451248E-2</v>
      </c>
    </row>
    <row r="7" spans="1:25">
      <c r="A7" s="2" t="s">
        <v>22</v>
      </c>
      <c r="B7" s="2" t="s">
        <v>17</v>
      </c>
      <c r="C7" s="3">
        <v>41823</v>
      </c>
      <c r="D7" t="s">
        <v>23</v>
      </c>
      <c r="E7" s="3">
        <v>41823</v>
      </c>
      <c r="F7" t="s">
        <v>24</v>
      </c>
      <c r="G7" s="2" t="s">
        <v>30</v>
      </c>
      <c r="H7" s="2">
        <v>10.119999999999999</v>
      </c>
      <c r="I7" s="2">
        <v>50</v>
      </c>
      <c r="J7">
        <v>529.61</v>
      </c>
      <c r="K7">
        <v>441.95</v>
      </c>
      <c r="L7" s="2">
        <f t="shared" si="6"/>
        <v>1.6750423896829734</v>
      </c>
      <c r="M7" s="2">
        <f t="shared" si="1"/>
        <v>1.6750423896829735E-3</v>
      </c>
      <c r="N7" s="2">
        <f t="shared" si="2"/>
        <v>5.1675042389682978E-2</v>
      </c>
      <c r="O7">
        <v>1.2886</v>
      </c>
      <c r="P7">
        <v>0.36899999999999999</v>
      </c>
      <c r="Q7" s="5"/>
      <c r="R7" s="5"/>
      <c r="S7">
        <f t="shared" si="7"/>
        <v>6.6588459623345489E-2</v>
      </c>
      <c r="T7">
        <f t="shared" si="3"/>
        <v>1.9068090641793017E-2</v>
      </c>
      <c r="U7" s="5">
        <f t="shared" si="8"/>
        <v>8.5656550265138506E-2</v>
      </c>
      <c r="V7">
        <f t="shared" si="0"/>
        <v>8.4449576103170259</v>
      </c>
      <c r="W7">
        <f t="shared" si="9"/>
        <v>7.8849963133024829E-3</v>
      </c>
      <c r="X7">
        <f t="shared" si="4"/>
        <v>2.2579261521097436E-3</v>
      </c>
      <c r="Y7" s="5">
        <f t="shared" si="5"/>
        <v>1.0142922465412227E-2</v>
      </c>
    </row>
    <row r="8" spans="1:25">
      <c r="A8" s="2" t="s">
        <v>22</v>
      </c>
      <c r="B8" s="2" t="s">
        <v>18</v>
      </c>
      <c r="C8" s="3">
        <v>41823</v>
      </c>
      <c r="D8" t="s">
        <v>23</v>
      </c>
      <c r="E8" s="3">
        <v>41823</v>
      </c>
      <c r="F8" t="s">
        <v>24</v>
      </c>
      <c r="G8" s="2" t="s">
        <v>31</v>
      </c>
      <c r="H8" s="2">
        <v>10.39</v>
      </c>
      <c r="I8" s="2">
        <v>50</v>
      </c>
      <c r="J8">
        <v>525.61</v>
      </c>
      <c r="K8">
        <v>439.95</v>
      </c>
      <c r="L8" s="2">
        <f t="shared" si="6"/>
        <v>1.6932847548562631</v>
      </c>
      <c r="M8" s="2">
        <f t="shared" si="1"/>
        <v>1.6932847548562632E-3</v>
      </c>
      <c r="N8" s="2">
        <f t="shared" si="2"/>
        <v>5.1693284754856267E-2</v>
      </c>
      <c r="O8">
        <v>2.4171999999999998</v>
      </c>
      <c r="P8">
        <v>0.39900000000000002</v>
      </c>
      <c r="Q8" s="5"/>
      <c r="R8" s="5"/>
      <c r="S8">
        <f t="shared" si="7"/>
        <v>0.12495300790943856</v>
      </c>
      <c r="T8">
        <f t="shared" si="3"/>
        <v>2.0625620617187652E-2</v>
      </c>
      <c r="U8" s="5">
        <f t="shared" si="8"/>
        <v>0.1455786285266262</v>
      </c>
      <c r="V8">
        <f t="shared" si="0"/>
        <v>8.6967152451437375</v>
      </c>
      <c r="W8">
        <f t="shared" si="9"/>
        <v>1.4367839395363962E-2</v>
      </c>
      <c r="X8">
        <f t="shared" si="4"/>
        <v>2.3716564284089947E-3</v>
      </c>
      <c r="Y8" s="5">
        <f t="shared" si="5"/>
        <v>1.6739495823772956E-2</v>
      </c>
    </row>
    <row r="9" spans="1:25">
      <c r="A9" s="2" t="s">
        <v>22</v>
      </c>
      <c r="B9" s="2" t="s">
        <v>19</v>
      </c>
      <c r="C9" s="3">
        <v>41823</v>
      </c>
      <c r="D9" t="s">
        <v>23</v>
      </c>
      <c r="E9" s="3">
        <v>41823</v>
      </c>
      <c r="F9" t="s">
        <v>24</v>
      </c>
      <c r="G9" s="2" t="s">
        <v>32</v>
      </c>
      <c r="H9" s="2">
        <v>9.5299999999999994</v>
      </c>
      <c r="I9" s="2">
        <v>50</v>
      </c>
      <c r="J9">
        <v>267.71000000000004</v>
      </c>
      <c r="K9">
        <v>224.15</v>
      </c>
      <c r="L9" s="2">
        <f t="shared" si="6"/>
        <v>1.5506585484292712</v>
      </c>
      <c r="M9" s="2">
        <f t="shared" si="1"/>
        <v>1.5506585484292713E-3</v>
      </c>
      <c r="N9" s="2">
        <f t="shared" si="2"/>
        <v>5.1550658548429273E-2</v>
      </c>
      <c r="O9">
        <v>2.18635</v>
      </c>
      <c r="P9">
        <v>0.36499999999999999</v>
      </c>
      <c r="Q9" s="5"/>
      <c r="R9" s="5"/>
      <c r="S9">
        <f t="shared" si="7"/>
        <v>0.11270778231735834</v>
      </c>
      <c r="T9">
        <f t="shared" si="3"/>
        <v>1.8815990370176686E-2</v>
      </c>
      <c r="U9" s="5">
        <f t="shared" si="8"/>
        <v>0.13152377268753501</v>
      </c>
      <c r="V9">
        <f t="shared" si="0"/>
        <v>7.9793414515707282</v>
      </c>
      <c r="W9">
        <f t="shared" si="9"/>
        <v>1.4124947904713601E-2</v>
      </c>
      <c r="X9">
        <f t="shared" si="4"/>
        <v>2.3580881310039403E-3</v>
      </c>
      <c r="Y9" s="5">
        <f t="shared" si="5"/>
        <v>1.648303603571754E-2</v>
      </c>
    </row>
    <row r="10" spans="1:25">
      <c r="A10" s="2" t="s">
        <v>22</v>
      </c>
      <c r="B10" s="2" t="s">
        <v>20</v>
      </c>
      <c r="C10" s="3">
        <v>41823</v>
      </c>
      <c r="D10" t="s">
        <v>23</v>
      </c>
      <c r="E10" s="3">
        <v>41823</v>
      </c>
      <c r="F10" t="s">
        <v>24</v>
      </c>
      <c r="G10" s="2" t="s">
        <v>33</v>
      </c>
      <c r="H10" s="2">
        <v>9.8800000000000008</v>
      </c>
      <c r="I10" s="2">
        <v>50</v>
      </c>
      <c r="J10">
        <v>554.61</v>
      </c>
      <c r="K10">
        <v>462.65000000000003</v>
      </c>
      <c r="L10" s="2">
        <f t="shared" si="6"/>
        <v>1.6382048646796843</v>
      </c>
      <c r="M10" s="2">
        <f t="shared" si="1"/>
        <v>1.6382048646796843E-3</v>
      </c>
      <c r="N10" s="2">
        <f t="shared" si="2"/>
        <v>5.1638204864679689E-2</v>
      </c>
      <c r="O10">
        <v>2.11795</v>
      </c>
      <c r="P10">
        <v>0.33100000000000002</v>
      </c>
      <c r="Q10" s="5"/>
      <c r="R10" s="5"/>
      <c r="S10">
        <f t="shared" si="7"/>
        <v>0.10936713599314835</v>
      </c>
      <c r="T10">
        <f t="shared" si="3"/>
        <v>1.7092245810208979E-2</v>
      </c>
      <c r="U10" s="5">
        <f t="shared" si="8"/>
        <v>0.12645938180335733</v>
      </c>
      <c r="V10">
        <f t="shared" si="0"/>
        <v>8.2417951353203165</v>
      </c>
      <c r="W10">
        <f t="shared" si="9"/>
        <v>1.3269819765897129E-2</v>
      </c>
      <c r="X10">
        <f t="shared" si="4"/>
        <v>2.073849874884653E-3</v>
      </c>
      <c r="Y10" s="5">
        <f t="shared" si="5"/>
        <v>1.5343669640781784E-2</v>
      </c>
    </row>
    <row r="11" spans="1:25">
      <c r="A11" s="2" t="s">
        <v>22</v>
      </c>
      <c r="B11" s="2" t="s">
        <v>21</v>
      </c>
      <c r="C11" s="3">
        <v>41823</v>
      </c>
      <c r="D11" t="s">
        <v>23</v>
      </c>
      <c r="E11" s="3">
        <v>41823</v>
      </c>
      <c r="F11" t="s">
        <v>24</v>
      </c>
      <c r="G11" s="2" t="s">
        <v>34</v>
      </c>
      <c r="H11" s="2">
        <v>10</v>
      </c>
      <c r="I11" s="2">
        <v>50</v>
      </c>
      <c r="J11">
        <v>586.61</v>
      </c>
      <c r="K11">
        <v>484.75</v>
      </c>
      <c r="L11" s="2">
        <f t="shared" si="6"/>
        <v>1.7364177221663457</v>
      </c>
      <c r="M11" s="2">
        <f t="shared" si="1"/>
        <v>1.7364177221663457E-3</v>
      </c>
      <c r="N11" s="2">
        <f t="shared" si="2"/>
        <v>5.1736417722166347E-2</v>
      </c>
      <c r="O11">
        <v>2.532</v>
      </c>
      <c r="P11">
        <v>0.29599999999999999</v>
      </c>
      <c r="Q11" s="5"/>
      <c r="R11" s="5"/>
      <c r="S11">
        <f t="shared" si="7"/>
        <v>0.13099660967252519</v>
      </c>
      <c r="T11">
        <f t="shared" si="3"/>
        <v>1.5313979645761238E-2</v>
      </c>
      <c r="U11" s="5">
        <f t="shared" si="8"/>
        <v>0.14631058931828642</v>
      </c>
      <c r="V11">
        <f t="shared" si="0"/>
        <v>8.2635822778336543</v>
      </c>
      <c r="W11">
        <f t="shared" si="9"/>
        <v>1.5852278741619392E-2</v>
      </c>
      <c r="X11">
        <f t="shared" si="4"/>
        <v>1.8531889840123774E-3</v>
      </c>
      <c r="Y11" s="5">
        <f t="shared" si="5"/>
        <v>1.7705467725631769E-2</v>
      </c>
    </row>
    <row r="12" spans="1:25">
      <c r="A12" s="2" t="s">
        <v>16</v>
      </c>
      <c r="B12" s="2" t="s">
        <v>17</v>
      </c>
      <c r="C12" s="3">
        <v>41823</v>
      </c>
      <c r="D12" t="s">
        <v>35</v>
      </c>
      <c r="E12" s="3" t="s">
        <v>36</v>
      </c>
      <c r="F12" s="3">
        <v>41823</v>
      </c>
      <c r="G12" s="2" t="s">
        <v>25</v>
      </c>
      <c r="H12" s="2">
        <v>9.49</v>
      </c>
      <c r="I12" s="2">
        <v>50</v>
      </c>
      <c r="J12">
        <v>246.71</v>
      </c>
      <c r="K12">
        <v>193.95000000000002</v>
      </c>
      <c r="L12" s="2">
        <f>H12-((1-((J12-K12)/J12))*H12)</f>
        <v>2.0294775242187182</v>
      </c>
      <c r="M12" s="2">
        <f>L12*0.001</f>
        <v>2.0294775242187184E-3</v>
      </c>
      <c r="N12" s="2">
        <f>M12+(I12*0.001)</f>
        <v>5.2029477524218722E-2</v>
      </c>
      <c r="O12">
        <v>3.4611499999999999</v>
      </c>
      <c r="P12">
        <v>0.38275120000000001</v>
      </c>
      <c r="Q12" s="5"/>
      <c r="R12" s="5"/>
      <c r="S12">
        <f t="shared" si="7"/>
        <v>0.18008182613294962</v>
      </c>
      <c r="T12">
        <f t="shared" si="3"/>
        <v>1.9914344957767744E-2</v>
      </c>
      <c r="U12" s="5">
        <f t="shared" si="8"/>
        <v>0.19999617109071738</v>
      </c>
      <c r="V12">
        <f t="shared" si="0"/>
        <v>7.460522475781282</v>
      </c>
      <c r="W12">
        <f t="shared" si="9"/>
        <v>2.4137964427764971E-2</v>
      </c>
      <c r="X12">
        <f t="shared" si="4"/>
        <v>2.6692962888879E-3</v>
      </c>
      <c r="Y12" s="5">
        <f t="shared" si="5"/>
        <v>2.6807260716652872E-2</v>
      </c>
    </row>
    <row r="13" spans="1:25">
      <c r="A13" s="2" t="s">
        <v>16</v>
      </c>
      <c r="B13" s="2" t="s">
        <v>18</v>
      </c>
      <c r="C13" s="3">
        <v>41823</v>
      </c>
      <c r="D13" t="s">
        <v>35</v>
      </c>
      <c r="E13" s="3" t="s">
        <v>36</v>
      </c>
      <c r="F13" s="3">
        <v>41823</v>
      </c>
      <c r="G13" s="2" t="s">
        <v>26</v>
      </c>
      <c r="H13" s="2">
        <v>10.19</v>
      </c>
      <c r="I13" s="2">
        <v>50</v>
      </c>
      <c r="J13">
        <v>267.31</v>
      </c>
      <c r="K13">
        <v>210.85000000000002</v>
      </c>
      <c r="L13" s="2">
        <f>H13-((1-((J13-K13)/J13))*H13)</f>
        <v>2.1522853615652231</v>
      </c>
      <c r="M13" s="2">
        <f t="shared" si="1"/>
        <v>2.1522853615652229E-3</v>
      </c>
      <c r="N13" s="2">
        <f t="shared" ref="N13:N21" si="10">M13+(I13*0.001)</f>
        <v>5.2152285361565229E-2</v>
      </c>
      <c r="O13">
        <v>2.7376999999999998</v>
      </c>
      <c r="P13">
        <v>0.49849759999999999</v>
      </c>
      <c r="Q13" s="5"/>
      <c r="R13" s="5"/>
      <c r="S13">
        <f t="shared" si="7"/>
        <v>0.14277731163435711</v>
      </c>
      <c r="T13">
        <f t="shared" si="3"/>
        <v>2.5997789087255398E-2</v>
      </c>
      <c r="U13" s="5">
        <f t="shared" si="8"/>
        <v>0.1687751007216125</v>
      </c>
      <c r="V13">
        <f t="shared" si="0"/>
        <v>8.0377146384347764</v>
      </c>
      <c r="W13">
        <f t="shared" si="9"/>
        <v>1.7763421327702276E-2</v>
      </c>
      <c r="X13">
        <f t="shared" si="4"/>
        <v>3.234475252821127E-3</v>
      </c>
      <c r="Y13" s="5">
        <f t="shared" si="5"/>
        <v>2.0997896580523406E-2</v>
      </c>
    </row>
    <row r="14" spans="1:25">
      <c r="A14" s="2" t="s">
        <v>16</v>
      </c>
      <c r="B14" s="2" t="s">
        <v>19</v>
      </c>
      <c r="C14" s="3">
        <v>41823</v>
      </c>
      <c r="D14" t="s">
        <v>35</v>
      </c>
      <c r="E14" s="3" t="s">
        <v>36</v>
      </c>
      <c r="F14" s="3">
        <v>41823</v>
      </c>
      <c r="G14" s="2" t="s">
        <v>27</v>
      </c>
      <c r="H14" s="2">
        <v>9.98</v>
      </c>
      <c r="I14" s="2">
        <v>50</v>
      </c>
      <c r="J14">
        <v>357.51000000000005</v>
      </c>
      <c r="K14">
        <v>277.45</v>
      </c>
      <c r="L14" s="2">
        <f t="shared" ref="L14:L21" si="11">H14-((1-((J14-K14)/J14))*H14)</f>
        <v>2.2348991636597599</v>
      </c>
      <c r="M14" s="2">
        <f t="shared" si="1"/>
        <v>2.23489916365976E-3</v>
      </c>
      <c r="N14" s="2">
        <f t="shared" si="10"/>
        <v>5.2234899163659761E-2</v>
      </c>
      <c r="O14">
        <v>4.3515499999999996</v>
      </c>
      <c r="P14">
        <v>0.55169800000000002</v>
      </c>
      <c r="Q14" s="5"/>
      <c r="R14" s="5"/>
      <c r="S14">
        <f t="shared" si="7"/>
        <v>0.22730277545562361</v>
      </c>
      <c r="T14">
        <f t="shared" si="3"/>
        <v>2.8817889398792765E-2</v>
      </c>
      <c r="U14" s="5">
        <f t="shared" si="8"/>
        <v>0.25612066485441637</v>
      </c>
      <c r="V14">
        <f t="shared" si="0"/>
        <v>7.7451008363402414</v>
      </c>
      <c r="W14">
        <f t="shared" si="9"/>
        <v>2.9347942687732647E-2</v>
      </c>
      <c r="X14">
        <f t="shared" si="4"/>
        <v>3.7207894393806182E-3</v>
      </c>
      <c r="Y14" s="5">
        <f t="shared" si="5"/>
        <v>3.3068732127113268E-2</v>
      </c>
    </row>
    <row r="15" spans="1:25">
      <c r="A15" s="2" t="s">
        <v>16</v>
      </c>
      <c r="B15" s="2" t="s">
        <v>20</v>
      </c>
      <c r="C15" s="3">
        <v>41823</v>
      </c>
      <c r="D15" t="s">
        <v>35</v>
      </c>
      <c r="E15" s="3" t="s">
        <v>36</v>
      </c>
      <c r="F15" s="3">
        <v>41823</v>
      </c>
      <c r="G15" s="2" t="s">
        <v>28</v>
      </c>
      <c r="H15" s="2">
        <v>9.58</v>
      </c>
      <c r="I15" s="2">
        <v>50</v>
      </c>
      <c r="J15">
        <v>376.61</v>
      </c>
      <c r="K15">
        <v>290.15000000000003</v>
      </c>
      <c r="L15" s="2">
        <f t="shared" si="11"/>
        <v>2.1993223759326623</v>
      </c>
      <c r="M15" s="2">
        <f t="shared" si="1"/>
        <v>2.1993223759326623E-3</v>
      </c>
      <c r="N15" s="2">
        <f t="shared" si="10"/>
        <v>5.2199322375932666E-2</v>
      </c>
      <c r="O15">
        <v>5.6129499999999997</v>
      </c>
      <c r="P15">
        <v>0.569716</v>
      </c>
      <c r="Q15" s="5"/>
      <c r="R15" s="5"/>
      <c r="S15">
        <f t="shared" si="7"/>
        <v>0.29299218652999126</v>
      </c>
      <c r="T15">
        <f t="shared" si="3"/>
        <v>2.9738789146726854E-2</v>
      </c>
      <c r="U15" s="5">
        <f t="shared" si="8"/>
        <v>0.3227309756767181</v>
      </c>
      <c r="V15">
        <f t="shared" si="0"/>
        <v>7.3806776240673377</v>
      </c>
      <c r="W15">
        <f t="shared" si="9"/>
        <v>3.9697193327423691E-2</v>
      </c>
      <c r="X15">
        <f t="shared" si="4"/>
        <v>4.0292762618100138E-3</v>
      </c>
      <c r="Y15" s="5">
        <f t="shared" si="5"/>
        <v>4.37264695892337E-2</v>
      </c>
    </row>
    <row r="16" spans="1:25">
      <c r="A16" s="2" t="s">
        <v>16</v>
      </c>
      <c r="B16" s="2" t="s">
        <v>21</v>
      </c>
      <c r="C16" s="3">
        <v>41823</v>
      </c>
      <c r="D16" t="s">
        <v>35</v>
      </c>
      <c r="E16" s="3" t="s">
        <v>36</v>
      </c>
      <c r="F16" s="3">
        <v>41823</v>
      </c>
      <c r="G16" s="2" t="s">
        <v>29</v>
      </c>
      <c r="H16" s="2">
        <v>10.43</v>
      </c>
      <c r="I16" s="2">
        <v>50</v>
      </c>
      <c r="J16">
        <v>477.71000000000004</v>
      </c>
      <c r="K16">
        <v>372.65000000000003</v>
      </c>
      <c r="L16" s="2">
        <f t="shared" si="11"/>
        <v>2.293809633459631</v>
      </c>
      <c r="M16" s="2">
        <f t="shared" si="1"/>
        <v>2.2938096334596311E-3</v>
      </c>
      <c r="N16" s="2">
        <f t="shared" si="10"/>
        <v>5.2293809633459636E-2</v>
      </c>
      <c r="O16">
        <v>3.4796999999999998</v>
      </c>
      <c r="P16">
        <v>0.6237568</v>
      </c>
      <c r="Q16" s="5"/>
      <c r="R16" s="5"/>
      <c r="S16">
        <f t="shared" si="7"/>
        <v>0.18196676938154949</v>
      </c>
      <c r="T16">
        <f t="shared" si="3"/>
        <v>3.2618619356775957E-2</v>
      </c>
      <c r="U16" s="5">
        <f t="shared" si="8"/>
        <v>0.21458538873832544</v>
      </c>
      <c r="V16">
        <f t="shared" si="0"/>
        <v>8.1361903665403688</v>
      </c>
      <c r="W16">
        <f t="shared" si="9"/>
        <v>2.2365107155048598E-2</v>
      </c>
      <c r="X16">
        <f t="shared" si="4"/>
        <v>4.0090776994253013E-3</v>
      </c>
      <c r="Y16" s="5">
        <f t="shared" si="5"/>
        <v>2.63741848544739E-2</v>
      </c>
    </row>
    <row r="17" spans="1:33">
      <c r="A17" s="2" t="s">
        <v>22</v>
      </c>
      <c r="B17" s="2" t="s">
        <v>17</v>
      </c>
      <c r="C17" s="3">
        <v>41823</v>
      </c>
      <c r="D17" t="s">
        <v>35</v>
      </c>
      <c r="E17" s="3" t="s">
        <v>36</v>
      </c>
      <c r="F17" s="3">
        <v>41823</v>
      </c>
      <c r="G17" s="2" t="s">
        <v>30</v>
      </c>
      <c r="H17" s="2">
        <v>10.27</v>
      </c>
      <c r="I17" s="2">
        <v>50</v>
      </c>
      <c r="J17">
        <v>529.61</v>
      </c>
      <c r="K17">
        <v>441.95</v>
      </c>
      <c r="L17" s="2">
        <f t="shared" si="11"/>
        <v>1.699870093087366</v>
      </c>
      <c r="M17" s="2">
        <f t="shared" si="1"/>
        <v>1.699870093087366E-3</v>
      </c>
      <c r="N17" s="2">
        <f t="shared" si="10"/>
        <v>5.1699870093087366E-2</v>
      </c>
      <c r="O17">
        <v>2.4037999999999999</v>
      </c>
      <c r="P17">
        <v>0.32879839999999999</v>
      </c>
      <c r="Q17" s="5"/>
      <c r="R17" s="5"/>
      <c r="S17">
        <f t="shared" si="7"/>
        <v>0.12427614772976341</v>
      </c>
      <c r="T17">
        <f t="shared" si="3"/>
        <v>1.6998834566814978E-2</v>
      </c>
      <c r="U17" s="5">
        <f t="shared" si="8"/>
        <v>0.14127498229657839</v>
      </c>
      <c r="V17">
        <f t="shared" si="0"/>
        <v>8.5701299069126335</v>
      </c>
      <c r="W17">
        <f t="shared" si="9"/>
        <v>1.4501080973057683E-2</v>
      </c>
      <c r="X17">
        <f t="shared" si="4"/>
        <v>1.9834978875995549E-3</v>
      </c>
      <c r="Y17" s="5">
        <f t="shared" si="5"/>
        <v>1.648457886065724E-2</v>
      </c>
    </row>
    <row r="18" spans="1:33">
      <c r="A18" s="2" t="s">
        <v>22</v>
      </c>
      <c r="B18" s="2" t="s">
        <v>18</v>
      </c>
      <c r="C18" s="3">
        <v>41823</v>
      </c>
      <c r="D18" t="s">
        <v>35</v>
      </c>
      <c r="E18" s="3" t="s">
        <v>36</v>
      </c>
      <c r="F18" s="3">
        <v>41823</v>
      </c>
      <c r="G18" s="2" t="s">
        <v>31</v>
      </c>
      <c r="H18" s="2">
        <v>10.38</v>
      </c>
      <c r="I18" s="2">
        <v>50</v>
      </c>
      <c r="J18">
        <v>525.61</v>
      </c>
      <c r="K18">
        <v>439.95</v>
      </c>
      <c r="L18" s="2">
        <f t="shared" si="11"/>
        <v>1.6916550293944184</v>
      </c>
      <c r="M18" s="2">
        <f t="shared" si="1"/>
        <v>1.6916550293944183E-3</v>
      </c>
      <c r="N18" s="2">
        <f t="shared" si="10"/>
        <v>5.169165502939442E-2</v>
      </c>
      <c r="O18">
        <v>2.9973999999999998</v>
      </c>
      <c r="P18">
        <v>0.41092879999999998</v>
      </c>
      <c r="Q18" s="5"/>
      <c r="R18" s="5"/>
      <c r="S18">
        <f t="shared" si="7"/>
        <v>0.15494056678510681</v>
      </c>
      <c r="T18">
        <f t="shared" si="3"/>
        <v>2.1241589771243012E-2</v>
      </c>
      <c r="U18" s="5">
        <f t="shared" si="8"/>
        <v>0.17618215655634983</v>
      </c>
      <c r="V18">
        <f t="shared" si="0"/>
        <v>8.6883449706055824</v>
      </c>
      <c r="W18">
        <f t="shared" si="9"/>
        <v>1.7833150883085548E-2</v>
      </c>
      <c r="X18">
        <f t="shared" si="4"/>
        <v>2.4448372898529676E-3</v>
      </c>
      <c r="Y18" s="5">
        <f t="shared" si="5"/>
        <v>2.0277988172938514E-2</v>
      </c>
    </row>
    <row r="19" spans="1:33">
      <c r="A19" s="2" t="s">
        <v>22</v>
      </c>
      <c r="B19" s="2" t="s">
        <v>19</v>
      </c>
      <c r="C19" s="3">
        <v>41823</v>
      </c>
      <c r="D19" t="s">
        <v>35</v>
      </c>
      <c r="E19" s="3" t="s">
        <v>36</v>
      </c>
      <c r="F19" s="3">
        <v>41823</v>
      </c>
      <c r="G19" s="2" t="s">
        <v>32</v>
      </c>
      <c r="H19" s="2">
        <v>9.58</v>
      </c>
      <c r="I19" s="2">
        <v>50</v>
      </c>
      <c r="J19">
        <v>267.71000000000004</v>
      </c>
      <c r="K19">
        <v>224.15</v>
      </c>
      <c r="L19" s="2">
        <f t="shared" si="11"/>
        <v>1.5587942176235483</v>
      </c>
      <c r="M19" s="2">
        <f t="shared" si="1"/>
        <v>1.5587942176235484E-3</v>
      </c>
      <c r="N19" s="2">
        <f t="shared" si="10"/>
        <v>5.1558794217623549E-2</v>
      </c>
      <c r="O19">
        <v>3.0716000000000001</v>
      </c>
      <c r="P19">
        <v>0.29482160000000002</v>
      </c>
      <c r="Q19" s="5"/>
      <c r="R19" s="5"/>
      <c r="S19">
        <f t="shared" si="7"/>
        <v>0.15836799231885251</v>
      </c>
      <c r="T19">
        <f t="shared" si="3"/>
        <v>1.5200646205310524E-2</v>
      </c>
      <c r="U19" s="5">
        <f t="shared" si="8"/>
        <v>0.17356863852416304</v>
      </c>
      <c r="V19">
        <f t="shared" si="0"/>
        <v>8.0212057823764518</v>
      </c>
      <c r="W19">
        <f t="shared" si="9"/>
        <v>1.974366405943679E-2</v>
      </c>
      <c r="X19">
        <f t="shared" si="4"/>
        <v>1.8950575035374558E-3</v>
      </c>
      <c r="Y19" s="5">
        <f t="shared" si="5"/>
        <v>2.1638721562974247E-2</v>
      </c>
      <c r="AD19">
        <f>SUM(AB33:AC33)</f>
        <v>3.895287909431379E-4</v>
      </c>
    </row>
    <row r="20" spans="1:33">
      <c r="A20" s="2" t="s">
        <v>22</v>
      </c>
      <c r="B20" s="2" t="s">
        <v>20</v>
      </c>
      <c r="C20" s="3">
        <v>41823</v>
      </c>
      <c r="D20" t="s">
        <v>35</v>
      </c>
      <c r="E20" s="3" t="s">
        <v>36</v>
      </c>
      <c r="F20" s="3">
        <v>41823</v>
      </c>
      <c r="G20" s="2" t="s">
        <v>33</v>
      </c>
      <c r="H20" s="2">
        <v>9.6</v>
      </c>
      <c r="I20" s="2">
        <v>50</v>
      </c>
      <c r="J20">
        <v>554.61</v>
      </c>
      <c r="K20">
        <v>462.65000000000003</v>
      </c>
      <c r="L20" s="2">
        <f t="shared" si="11"/>
        <v>1.5917780061664946</v>
      </c>
      <c r="M20" s="2">
        <f t="shared" si="1"/>
        <v>1.5917780061664947E-3</v>
      </c>
      <c r="N20" s="2">
        <f t="shared" si="10"/>
        <v>5.1591778006166496E-2</v>
      </c>
      <c r="O20">
        <v>3.98055</v>
      </c>
      <c r="P20">
        <v>0.36457919999999999</v>
      </c>
      <c r="Q20" s="5"/>
      <c r="R20" s="5"/>
      <c r="S20">
        <f t="shared" si="7"/>
        <v>0.20536365194244605</v>
      </c>
      <c r="T20">
        <f t="shared" si="3"/>
        <v>1.8809289152065777E-2</v>
      </c>
      <c r="U20" s="5">
        <f t="shared" si="8"/>
        <v>0.22417294109451183</v>
      </c>
      <c r="V20">
        <f t="shared" si="0"/>
        <v>8.0082219938335051</v>
      </c>
      <c r="W20">
        <f t="shared" si="9"/>
        <v>2.5644100787987678E-2</v>
      </c>
      <c r="X20">
        <f t="shared" si="4"/>
        <v>2.348747220862423E-3</v>
      </c>
      <c r="Y20" s="5">
        <f t="shared" si="5"/>
        <v>2.7992848008850102E-2</v>
      </c>
    </row>
    <row r="21" spans="1:33">
      <c r="A21" s="2" t="s">
        <v>22</v>
      </c>
      <c r="B21" s="2" t="s">
        <v>21</v>
      </c>
      <c r="C21" s="3">
        <v>41823</v>
      </c>
      <c r="D21" t="s">
        <v>35</v>
      </c>
      <c r="E21" s="3" t="s">
        <v>36</v>
      </c>
      <c r="F21" s="3">
        <v>41823</v>
      </c>
      <c r="G21" s="2" t="s">
        <v>34</v>
      </c>
      <c r="H21" s="2">
        <v>9.7799999999999994</v>
      </c>
      <c r="I21" s="2">
        <v>50</v>
      </c>
      <c r="J21">
        <v>586.61</v>
      </c>
      <c r="K21">
        <v>484.75</v>
      </c>
      <c r="L21" s="2">
        <f t="shared" si="11"/>
        <v>1.6982165322786855</v>
      </c>
      <c r="M21" s="2">
        <f t="shared" si="1"/>
        <v>1.6982165322786855E-3</v>
      </c>
      <c r="N21" s="2">
        <f t="shared" si="10"/>
        <v>5.1698216532278692E-2</v>
      </c>
      <c r="O21">
        <v>2.6386430000000001</v>
      </c>
      <c r="P21">
        <v>0.31357879999999999</v>
      </c>
      <c r="Q21" s="5"/>
      <c r="R21" s="5"/>
      <c r="S21">
        <f t="shared" si="7"/>
        <v>0.13641313716538145</v>
      </c>
      <c r="T21">
        <f t="shared" si="3"/>
        <v>1.6211464702332114E-2</v>
      </c>
      <c r="U21" s="5">
        <f t="shared" si="8"/>
        <v>0.15262460186771357</v>
      </c>
      <c r="V21">
        <f t="shared" si="0"/>
        <v>8.0817834677213138</v>
      </c>
      <c r="W21">
        <f t="shared" si="9"/>
        <v>1.6879088348532998E-2</v>
      </c>
      <c r="X21">
        <f t="shared" si="4"/>
        <v>2.0059266332834568E-3</v>
      </c>
      <c r="Y21" s="5">
        <f t="shared" si="5"/>
        <v>1.8885014981816457E-2</v>
      </c>
    </row>
    <row r="22" spans="1:33">
      <c r="A22" s="2" t="s">
        <v>37</v>
      </c>
      <c r="B22" s="2" t="s">
        <v>24</v>
      </c>
      <c r="C22" s="2" t="s">
        <v>24</v>
      </c>
      <c r="D22" s="3" t="s">
        <v>23</v>
      </c>
      <c r="E22" s="3">
        <v>41823</v>
      </c>
      <c r="F22" s="3" t="s">
        <v>24</v>
      </c>
      <c r="G22" t="s">
        <v>39</v>
      </c>
      <c r="H22" s="3" t="s">
        <v>24</v>
      </c>
      <c r="I22" s="2">
        <v>50</v>
      </c>
      <c r="J22" s="3" t="s">
        <v>24</v>
      </c>
      <c r="K22" s="3" t="s">
        <v>24</v>
      </c>
      <c r="L22" s="3" t="s">
        <v>24</v>
      </c>
      <c r="M22" s="3" t="s">
        <v>24</v>
      </c>
      <c r="N22" s="2">
        <f t="shared" ref="N22:N27" si="12">(I22*0.001)</f>
        <v>0.05</v>
      </c>
      <c r="O22">
        <v>6.5949999999999995E-2</v>
      </c>
      <c r="P22">
        <v>0.13900000000000001</v>
      </c>
      <c r="Q22" s="5"/>
      <c r="R22" s="5"/>
      <c r="S22">
        <f t="shared" si="7"/>
        <v>3.2975000000000001E-3</v>
      </c>
      <c r="T22">
        <f t="shared" si="3"/>
        <v>6.9500000000000013E-3</v>
      </c>
      <c r="U22" s="5">
        <f t="shared" si="8"/>
        <v>1.0247500000000001E-2</v>
      </c>
      <c r="V22" s="4" t="s">
        <v>24</v>
      </c>
      <c r="W22" s="4" t="s">
        <v>24</v>
      </c>
      <c r="X22" s="4" t="s">
        <v>24</v>
      </c>
      <c r="Y22" s="4" t="s">
        <v>24</v>
      </c>
    </row>
    <row r="23" spans="1:33">
      <c r="A23" s="2" t="s">
        <v>37</v>
      </c>
      <c r="B23" s="2" t="s">
        <v>24</v>
      </c>
      <c r="C23" s="2" t="s">
        <v>24</v>
      </c>
      <c r="D23" s="3" t="s">
        <v>23</v>
      </c>
      <c r="E23" s="3">
        <v>41823</v>
      </c>
      <c r="F23" s="3" t="s">
        <v>24</v>
      </c>
      <c r="G23" t="s">
        <v>39</v>
      </c>
      <c r="H23" s="3" t="s">
        <v>24</v>
      </c>
      <c r="I23" s="2">
        <v>50</v>
      </c>
      <c r="J23" s="3" t="s">
        <v>24</v>
      </c>
      <c r="K23" s="3" t="s">
        <v>24</v>
      </c>
      <c r="L23" s="3" t="s">
        <v>24</v>
      </c>
      <c r="M23" s="3" t="s">
        <v>24</v>
      </c>
      <c r="N23" s="2">
        <f t="shared" si="12"/>
        <v>0.05</v>
      </c>
      <c r="O23">
        <v>5.74E-2</v>
      </c>
      <c r="P23">
        <v>0.13700000000000001</v>
      </c>
      <c r="Q23" s="5"/>
      <c r="R23" s="5"/>
      <c r="S23">
        <f t="shared" si="7"/>
        <v>2.8700000000000002E-3</v>
      </c>
      <c r="T23">
        <f t="shared" si="3"/>
        <v>6.8500000000000011E-3</v>
      </c>
      <c r="U23" s="5">
        <f t="shared" si="8"/>
        <v>9.7200000000000012E-3</v>
      </c>
      <c r="V23" s="4" t="s">
        <v>24</v>
      </c>
      <c r="W23" s="4" t="s">
        <v>24</v>
      </c>
      <c r="X23" s="4" t="s">
        <v>24</v>
      </c>
      <c r="Y23" s="4" t="s">
        <v>24</v>
      </c>
    </row>
    <row r="24" spans="1:33">
      <c r="A24" s="2" t="s">
        <v>37</v>
      </c>
      <c r="B24" s="2" t="s">
        <v>24</v>
      </c>
      <c r="C24" s="2" t="s">
        <v>24</v>
      </c>
      <c r="D24" s="3" t="s">
        <v>23</v>
      </c>
      <c r="E24" s="3">
        <v>41823</v>
      </c>
      <c r="F24" s="3" t="s">
        <v>24</v>
      </c>
      <c r="G24" t="s">
        <v>39</v>
      </c>
      <c r="H24" s="3" t="s">
        <v>24</v>
      </c>
      <c r="I24" s="2">
        <v>50</v>
      </c>
      <c r="J24" s="3" t="s">
        <v>24</v>
      </c>
      <c r="K24" s="3" t="s">
        <v>24</v>
      </c>
      <c r="L24" s="3" t="s">
        <v>24</v>
      </c>
      <c r="M24" s="3" t="s">
        <v>24</v>
      </c>
      <c r="N24" s="2">
        <f t="shared" si="12"/>
        <v>0.05</v>
      </c>
      <c r="O24">
        <v>6.5949999999999995E-2</v>
      </c>
      <c r="P24">
        <v>0.19</v>
      </c>
      <c r="Q24" s="5"/>
      <c r="R24" s="5"/>
      <c r="S24">
        <f t="shared" si="7"/>
        <v>3.2975000000000001E-3</v>
      </c>
      <c r="T24">
        <f t="shared" si="3"/>
        <v>9.5000000000000015E-3</v>
      </c>
      <c r="U24" s="5">
        <f t="shared" si="8"/>
        <v>1.2797500000000002E-2</v>
      </c>
      <c r="V24" s="4" t="s">
        <v>24</v>
      </c>
      <c r="W24" s="4" t="s">
        <v>24</v>
      </c>
      <c r="X24" s="4" t="s">
        <v>24</v>
      </c>
      <c r="Y24" s="4" t="s">
        <v>24</v>
      </c>
    </row>
    <row r="25" spans="1:33">
      <c r="A25" s="2" t="s">
        <v>38</v>
      </c>
      <c r="B25" s="2" t="s">
        <v>24</v>
      </c>
      <c r="C25" s="2" t="s">
        <v>24</v>
      </c>
      <c r="D25" s="3" t="s">
        <v>35</v>
      </c>
      <c r="E25" s="3" t="s">
        <v>36</v>
      </c>
      <c r="F25" s="3" t="s">
        <v>24</v>
      </c>
      <c r="G25" s="3" t="s">
        <v>24</v>
      </c>
      <c r="H25" s="3" t="s">
        <v>24</v>
      </c>
      <c r="I25" s="2">
        <v>50</v>
      </c>
      <c r="J25" s="3" t="s">
        <v>24</v>
      </c>
      <c r="K25" s="3" t="s">
        <v>24</v>
      </c>
      <c r="L25" s="3" t="s">
        <v>24</v>
      </c>
      <c r="M25" s="3" t="s">
        <v>24</v>
      </c>
      <c r="N25" s="2">
        <f t="shared" si="12"/>
        <v>0.05</v>
      </c>
      <c r="O25" s="3" t="s">
        <v>24</v>
      </c>
      <c r="P25" s="3" t="s">
        <v>24</v>
      </c>
      <c r="Q25" s="4"/>
      <c r="R25" s="4"/>
      <c r="S25" s="3" t="s">
        <v>24</v>
      </c>
      <c r="T25" s="3" t="s">
        <v>24</v>
      </c>
      <c r="V25" s="4" t="s">
        <v>24</v>
      </c>
    </row>
    <row r="26" spans="1:33">
      <c r="A26" s="2" t="s">
        <v>38</v>
      </c>
      <c r="B26" s="2" t="s">
        <v>24</v>
      </c>
      <c r="C26" s="2" t="s">
        <v>24</v>
      </c>
      <c r="D26" s="3" t="s">
        <v>35</v>
      </c>
      <c r="E26" s="3" t="s">
        <v>36</v>
      </c>
      <c r="F26" s="3" t="s">
        <v>24</v>
      </c>
      <c r="G26" s="3" t="s">
        <v>24</v>
      </c>
      <c r="H26" s="3" t="s">
        <v>24</v>
      </c>
      <c r="I26" s="2">
        <v>50</v>
      </c>
      <c r="J26" s="3" t="s">
        <v>24</v>
      </c>
      <c r="K26" s="3" t="s">
        <v>24</v>
      </c>
      <c r="L26" s="3" t="s">
        <v>24</v>
      </c>
      <c r="M26" s="3" t="s">
        <v>24</v>
      </c>
      <c r="N26" s="2">
        <f t="shared" si="12"/>
        <v>0.05</v>
      </c>
      <c r="O26" s="3" t="s">
        <v>24</v>
      </c>
      <c r="P26" s="3" t="s">
        <v>24</v>
      </c>
      <c r="Q26" s="4"/>
      <c r="R26" s="4"/>
      <c r="S26" s="3" t="s">
        <v>24</v>
      </c>
      <c r="T26" s="3" t="s">
        <v>24</v>
      </c>
      <c r="V26" s="4" t="s">
        <v>24</v>
      </c>
      <c r="AC26" t="s">
        <v>69</v>
      </c>
    </row>
    <row r="27" spans="1:33">
      <c r="A27" s="2" t="s">
        <v>38</v>
      </c>
      <c r="B27" s="2" t="s">
        <v>24</v>
      </c>
      <c r="C27" s="2" t="s">
        <v>24</v>
      </c>
      <c r="D27" s="3" t="s">
        <v>35</v>
      </c>
      <c r="E27" s="3" t="s">
        <v>36</v>
      </c>
      <c r="F27" s="3" t="s">
        <v>24</v>
      </c>
      <c r="G27" s="3" t="s">
        <v>24</v>
      </c>
      <c r="H27" s="3" t="s">
        <v>24</v>
      </c>
      <c r="I27" s="2">
        <v>50</v>
      </c>
      <c r="J27" s="3" t="s">
        <v>24</v>
      </c>
      <c r="K27" s="3" t="s">
        <v>24</v>
      </c>
      <c r="L27" s="3" t="s">
        <v>24</v>
      </c>
      <c r="M27" s="3" t="s">
        <v>24</v>
      </c>
      <c r="N27" s="2">
        <f t="shared" si="12"/>
        <v>0.05</v>
      </c>
      <c r="O27" s="3" t="s">
        <v>24</v>
      </c>
      <c r="P27" s="3" t="s">
        <v>24</v>
      </c>
      <c r="Q27" s="4"/>
      <c r="R27" s="4"/>
      <c r="S27" s="3" t="s">
        <v>24</v>
      </c>
      <c r="T27" s="3" t="s">
        <v>24</v>
      </c>
      <c r="V27" s="4" t="s">
        <v>24</v>
      </c>
    </row>
    <row r="28" spans="1:33">
      <c r="Q28" s="5"/>
      <c r="R28" s="5"/>
      <c r="AB28" t="s">
        <v>68</v>
      </c>
    </row>
    <row r="30" spans="1:33">
      <c r="Y30" t="s">
        <v>54</v>
      </c>
      <c r="Z30" t="s">
        <v>56</v>
      </c>
      <c r="AB30" t="s">
        <v>52</v>
      </c>
      <c r="AE30" t="s">
        <v>60</v>
      </c>
    </row>
    <row r="31" spans="1:33">
      <c r="V31" t="s">
        <v>48</v>
      </c>
      <c r="AB31" t="s">
        <v>49</v>
      </c>
      <c r="AC31" t="s">
        <v>50</v>
      </c>
      <c r="AD31" t="s">
        <v>51</v>
      </c>
      <c r="AE31" t="s">
        <v>57</v>
      </c>
      <c r="AF31" t="s">
        <v>58</v>
      </c>
      <c r="AG31" t="s">
        <v>59</v>
      </c>
    </row>
    <row r="32" spans="1:33">
      <c r="Y32" s="7" t="s">
        <v>53</v>
      </c>
      <c r="Z32" s="7" t="s">
        <v>55</v>
      </c>
      <c r="AA32" s="7" t="s">
        <v>47</v>
      </c>
      <c r="AB32" s="1" t="s">
        <v>62</v>
      </c>
      <c r="AC32" s="1" t="s">
        <v>63</v>
      </c>
      <c r="AD32" s="1" t="s">
        <v>64</v>
      </c>
      <c r="AE32" s="1" t="s">
        <v>65</v>
      </c>
      <c r="AF32" s="1" t="s">
        <v>66</v>
      </c>
      <c r="AG32" s="1" t="s">
        <v>67</v>
      </c>
    </row>
    <row r="33" spans="22:33">
      <c r="V33" s="2" t="s">
        <v>16</v>
      </c>
      <c r="W33" s="2" t="s">
        <v>17</v>
      </c>
      <c r="X33" s="3">
        <v>41823</v>
      </c>
      <c r="Y33" s="8">
        <v>1.47</v>
      </c>
      <c r="Z33" s="7">
        <v>10</v>
      </c>
      <c r="AA33" s="7">
        <v>7</v>
      </c>
      <c r="AB33">
        <f>(W12-W2)/$AA33</f>
        <v>2.481978476535137E-3</v>
      </c>
      <c r="AC33">
        <f>(X12-X2)/$AA33</f>
        <v>-2.0924496855919991E-3</v>
      </c>
      <c r="AD33">
        <f>(Y12-Y2)/$AA33</f>
        <v>3.8952879094313845E-4</v>
      </c>
      <c r="AE33">
        <f>AB33*$Y33*$Z33*10000</f>
        <v>364.85083605066512</v>
      </c>
      <c r="AF33">
        <f t="shared" ref="AF33:AF42" si="13">AC33*$Y33*$Z33*10000</f>
        <v>-307.59010378202385</v>
      </c>
      <c r="AG33">
        <f t="shared" ref="AG33:AG42" si="14">AD33*$Y33*$Z33*10000</f>
        <v>57.260732268641348</v>
      </c>
    </row>
    <row r="34" spans="22:33">
      <c r="V34" s="2" t="s">
        <v>16</v>
      </c>
      <c r="W34" s="2" t="s">
        <v>18</v>
      </c>
      <c r="X34" s="3">
        <v>41823</v>
      </c>
      <c r="Y34" s="8">
        <v>1.47</v>
      </c>
      <c r="Z34" s="7">
        <v>10</v>
      </c>
      <c r="AA34" s="7">
        <v>7</v>
      </c>
      <c r="AB34">
        <f>(W13-W3)/$AA34</f>
        <v>1.6403934193131211E-3</v>
      </c>
      <c r="AC34">
        <f t="shared" ref="AC34:AD42" si="15">(X13-X3)/$AA34</f>
        <v>-1.7693666592214679E-4</v>
      </c>
      <c r="AD34">
        <f t="shared" si="15"/>
        <v>1.4634567533909747E-3</v>
      </c>
      <c r="AE34">
        <f t="shared" ref="AE33:AE42" si="16">AB34*$Y34*$Z34*10000</f>
        <v>241.13783263902883</v>
      </c>
      <c r="AF34">
        <f t="shared" si="13"/>
        <v>-26.009689890555574</v>
      </c>
      <c r="AG34">
        <f t="shared" si="14"/>
        <v>215.12814274847327</v>
      </c>
    </row>
    <row r="35" spans="22:33">
      <c r="V35" s="2" t="s">
        <v>16</v>
      </c>
      <c r="W35" s="2" t="s">
        <v>19</v>
      </c>
      <c r="X35" s="3">
        <v>41823</v>
      </c>
      <c r="Y35" s="8">
        <v>1.47</v>
      </c>
      <c r="Z35" s="7">
        <v>10</v>
      </c>
      <c r="AA35" s="7">
        <v>7</v>
      </c>
      <c r="AB35">
        <f>(W14-W4)/$AA35</f>
        <v>3.3884079603662865E-3</v>
      </c>
      <c r="AC35">
        <f t="shared" si="15"/>
        <v>-1.9222345205026443E-3</v>
      </c>
      <c r="AD35">
        <f t="shared" si="15"/>
        <v>1.4661734398636432E-3</v>
      </c>
      <c r="AE35">
        <f t="shared" si="16"/>
        <v>498.09597017384408</v>
      </c>
      <c r="AF35">
        <f t="shared" si="13"/>
        <v>-282.5684745138887</v>
      </c>
      <c r="AG35">
        <f t="shared" si="14"/>
        <v>215.52749565995555</v>
      </c>
    </row>
    <row r="36" spans="22:33">
      <c r="V36" s="2" t="s">
        <v>16</v>
      </c>
      <c r="W36" s="2" t="s">
        <v>20</v>
      </c>
      <c r="X36" s="3">
        <v>41823</v>
      </c>
      <c r="Y36" s="8">
        <v>1.47</v>
      </c>
      <c r="Z36" s="7">
        <v>10</v>
      </c>
      <c r="AA36" s="7">
        <v>7</v>
      </c>
      <c r="AB36">
        <f t="shared" ref="AB36:AB42" si="17">(W15-W5)/$AA36</f>
        <v>3.2599526540879088E-3</v>
      </c>
      <c r="AC36">
        <f t="shared" si="15"/>
        <v>-3.4992880635282783E-3</v>
      </c>
      <c r="AD36">
        <f t="shared" si="15"/>
        <v>-2.3933540944036974E-4</v>
      </c>
      <c r="AE36">
        <f t="shared" si="16"/>
        <v>479.21304015092261</v>
      </c>
      <c r="AF36">
        <f t="shared" si="13"/>
        <v>-514.39534533865697</v>
      </c>
      <c r="AG36">
        <f t="shared" si="14"/>
        <v>-35.182305187734343</v>
      </c>
    </row>
    <row r="37" spans="22:33">
      <c r="V37" s="2" t="s">
        <v>16</v>
      </c>
      <c r="W37" s="2" t="s">
        <v>21</v>
      </c>
      <c r="X37" s="3">
        <v>41823</v>
      </c>
      <c r="Y37" s="8">
        <v>1.47</v>
      </c>
      <c r="Z37" s="7">
        <v>10</v>
      </c>
      <c r="AA37" s="7">
        <v>7</v>
      </c>
      <c r="AB37">
        <f>(W16-W6)/$AA37</f>
        <v>2.0646205023859615E-3</v>
      </c>
      <c r="AC37">
        <f t="shared" si="15"/>
        <v>-5.6453553595415466E-4</v>
      </c>
      <c r="AD37">
        <f>(Y16-Y6)/$AA37</f>
        <v>1.5000849664318072E-3</v>
      </c>
      <c r="AE37">
        <f t="shared" si="16"/>
        <v>303.49921385073634</v>
      </c>
      <c r="AF37">
        <f t="shared" si="13"/>
        <v>-82.986723785260736</v>
      </c>
      <c r="AG37">
        <f t="shared" si="14"/>
        <v>220.51249006547567</v>
      </c>
    </row>
    <row r="38" spans="22:33">
      <c r="V38" s="2" t="s">
        <v>22</v>
      </c>
      <c r="W38" s="2" t="s">
        <v>17</v>
      </c>
      <c r="X38" s="3">
        <v>41823</v>
      </c>
      <c r="Y38" s="8">
        <v>1.36</v>
      </c>
      <c r="Z38" s="7">
        <v>10</v>
      </c>
      <c r="AA38" s="7">
        <v>7</v>
      </c>
      <c r="AB38">
        <f t="shared" si="17"/>
        <v>9.4515495139359999E-4</v>
      </c>
      <c r="AC38">
        <f t="shared" si="15"/>
        <v>-3.9204037787169809E-5</v>
      </c>
      <c r="AD38">
        <f t="shared" si="15"/>
        <v>9.059509136064304E-4</v>
      </c>
      <c r="AE38">
        <f t="shared" si="16"/>
        <v>128.5410733895296</v>
      </c>
      <c r="AF38">
        <f t="shared" si="13"/>
        <v>-5.331749139055094</v>
      </c>
      <c r="AG38">
        <f t="shared" si="14"/>
        <v>123.20932425047455</v>
      </c>
    </row>
    <row r="39" spans="22:33">
      <c r="V39" s="2" t="s">
        <v>22</v>
      </c>
      <c r="W39" s="2" t="s">
        <v>18</v>
      </c>
      <c r="X39" s="3">
        <v>41823</v>
      </c>
      <c r="Y39" s="8">
        <v>1.36</v>
      </c>
      <c r="Z39" s="7">
        <v>10</v>
      </c>
      <c r="AA39" s="7">
        <v>7</v>
      </c>
      <c r="AB39">
        <f>(W18-W8)/$AA39</f>
        <v>4.9504449824594086E-4</v>
      </c>
      <c r="AC39">
        <f t="shared" si="15"/>
        <v>1.0454408777710422E-5</v>
      </c>
      <c r="AD39">
        <f t="shared" si="15"/>
        <v>5.0549890702365123E-4</v>
      </c>
      <c r="AE39">
        <f t="shared" si="16"/>
        <v>67.326051761447957</v>
      </c>
      <c r="AF39">
        <f t="shared" si="13"/>
        <v>1.4217995937686176</v>
      </c>
      <c r="AG39">
        <f t="shared" si="14"/>
        <v>68.747851355216568</v>
      </c>
    </row>
    <row r="40" spans="22:33">
      <c r="V40" s="2" t="s">
        <v>22</v>
      </c>
      <c r="W40" s="2" t="s">
        <v>19</v>
      </c>
      <c r="X40" s="3">
        <v>41823</v>
      </c>
      <c r="Y40" s="8">
        <v>1.36</v>
      </c>
      <c r="Z40" s="7">
        <v>10</v>
      </c>
      <c r="AA40" s="7">
        <v>7</v>
      </c>
      <c r="AB40">
        <f t="shared" si="17"/>
        <v>8.0267373638902696E-4</v>
      </c>
      <c r="AC40">
        <f>(X19-X9)/$AA40</f>
        <v>-6.6147232495212077E-5</v>
      </c>
      <c r="AD40">
        <f>(Y19-Y9)/$AA40</f>
        <v>7.3652650389381528E-4</v>
      </c>
      <c r="AE40">
        <f t="shared" si="16"/>
        <v>109.16362814890768</v>
      </c>
      <c r="AF40">
        <f t="shared" si="13"/>
        <v>-8.9960236193488434</v>
      </c>
      <c r="AG40">
        <f t="shared" si="14"/>
        <v>100.16760452955887</v>
      </c>
    </row>
    <row r="41" spans="22:33">
      <c r="V41" s="2" t="s">
        <v>22</v>
      </c>
      <c r="W41" s="2" t="s">
        <v>20</v>
      </c>
      <c r="X41" s="3">
        <v>41823</v>
      </c>
      <c r="Y41" s="8">
        <v>1.36</v>
      </c>
      <c r="Z41" s="7">
        <v>10</v>
      </c>
      <c r="AA41" s="7">
        <v>7</v>
      </c>
      <c r="AB41">
        <f t="shared" si="17"/>
        <v>1.7677544317272213E-3</v>
      </c>
      <c r="AC41">
        <f t="shared" si="15"/>
        <v>3.9271049425395706E-5</v>
      </c>
      <c r="AD41">
        <f t="shared" si="15"/>
        <v>1.8070254811526167E-3</v>
      </c>
      <c r="AE41">
        <f t="shared" si="16"/>
        <v>240.41460271490212</v>
      </c>
      <c r="AF41">
        <f t="shared" si="13"/>
        <v>5.3408627218538172</v>
      </c>
      <c r="AG41">
        <f t="shared" si="14"/>
        <v>245.75546543675591</v>
      </c>
    </row>
    <row r="42" spans="22:33">
      <c r="V42" s="2" t="s">
        <v>22</v>
      </c>
      <c r="W42" s="2" t="s">
        <v>21</v>
      </c>
      <c r="X42" s="3">
        <v>41823</v>
      </c>
      <c r="Y42" s="8">
        <v>1.36</v>
      </c>
      <c r="Z42" s="7">
        <v>10</v>
      </c>
      <c r="AA42" s="7">
        <v>7</v>
      </c>
      <c r="AB42">
        <f t="shared" si="17"/>
        <v>1.4668708670194375E-4</v>
      </c>
      <c r="AC42">
        <f t="shared" si="15"/>
        <v>2.1819664181582771E-5</v>
      </c>
      <c r="AD42">
        <f t="shared" si="15"/>
        <v>1.6850675088352679E-4</v>
      </c>
      <c r="AE42">
        <f t="shared" si="16"/>
        <v>19.949443791464354</v>
      </c>
      <c r="AF42">
        <f t="shared" si="13"/>
        <v>2.967474328695257</v>
      </c>
      <c r="AG42">
        <f t="shared" si="14"/>
        <v>22.916918120159643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Minnesota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O'Connell</dc:creator>
  <cp:lastModifiedBy>Christine O'Connell</cp:lastModifiedBy>
  <dcterms:created xsi:type="dcterms:W3CDTF">2015-04-20T18:19:12Z</dcterms:created>
  <dcterms:modified xsi:type="dcterms:W3CDTF">2015-06-10T05:25:23Z</dcterms:modified>
</cp:coreProperties>
</file>