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7100" yWindow="0" windowWidth="15840" windowHeight="18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9" i="1" l="1"/>
  <c r="H169" i="1"/>
  <c r="I168" i="1"/>
  <c r="H168" i="1"/>
  <c r="I167" i="1"/>
  <c r="H167" i="1"/>
  <c r="I166" i="1"/>
  <c r="H166" i="1"/>
  <c r="I165" i="1"/>
  <c r="H165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54" i="1"/>
  <c r="H154" i="1"/>
  <c r="I153" i="1"/>
  <c r="H153" i="1"/>
  <c r="I152" i="1"/>
  <c r="H152" i="1"/>
  <c r="I151" i="1"/>
  <c r="H151" i="1"/>
  <c r="I150" i="1"/>
  <c r="H150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26" i="1"/>
  <c r="H126" i="1"/>
  <c r="I125" i="1"/>
  <c r="H125" i="1"/>
  <c r="I124" i="1"/>
  <c r="H124" i="1"/>
  <c r="I123" i="1"/>
  <c r="H123" i="1"/>
  <c r="I122" i="1"/>
  <c r="H122" i="1"/>
  <c r="I131" i="1"/>
  <c r="H131" i="1"/>
  <c r="I130" i="1"/>
  <c r="H130" i="1"/>
  <c r="I129" i="1"/>
  <c r="H129" i="1"/>
  <c r="I128" i="1"/>
  <c r="H128" i="1"/>
  <c r="I127" i="1"/>
  <c r="H127" i="1"/>
  <c r="I106" i="1"/>
  <c r="H106" i="1"/>
  <c r="I105" i="1"/>
  <c r="H105" i="1"/>
  <c r="I104" i="1"/>
  <c r="H104" i="1"/>
  <c r="I103" i="1"/>
  <c r="H103" i="1"/>
  <c r="I102" i="1"/>
  <c r="H102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81" i="1"/>
  <c r="H81" i="1"/>
  <c r="I80" i="1"/>
  <c r="H80" i="1"/>
  <c r="I79" i="1"/>
  <c r="H79" i="1"/>
  <c r="I78" i="1"/>
  <c r="H78" i="1"/>
  <c r="I77" i="1"/>
  <c r="H77" i="1"/>
  <c r="I86" i="1"/>
  <c r="H86" i="1"/>
  <c r="I85" i="1"/>
  <c r="H85" i="1"/>
  <c r="I84" i="1"/>
  <c r="H84" i="1"/>
  <c r="I83" i="1"/>
  <c r="H83" i="1"/>
  <c r="I82" i="1"/>
  <c r="H82" i="1"/>
  <c r="I496" i="1"/>
  <c r="H496" i="1"/>
  <c r="I495" i="1"/>
  <c r="H495" i="1"/>
  <c r="I494" i="1"/>
  <c r="H494" i="1"/>
  <c r="I493" i="1"/>
  <c r="H493" i="1"/>
  <c r="I492" i="1"/>
  <c r="H492" i="1"/>
  <c r="I501" i="1"/>
  <c r="H501" i="1"/>
  <c r="I500" i="1"/>
  <c r="H500" i="1"/>
  <c r="I499" i="1"/>
  <c r="H499" i="1"/>
  <c r="I498" i="1"/>
  <c r="H498" i="1"/>
  <c r="I497" i="1"/>
  <c r="H497" i="1"/>
  <c r="I491" i="1"/>
  <c r="H491" i="1"/>
  <c r="I490" i="1"/>
  <c r="H490" i="1"/>
  <c r="I489" i="1"/>
  <c r="H489" i="1"/>
  <c r="I488" i="1"/>
  <c r="H488" i="1"/>
  <c r="I487" i="1"/>
  <c r="H487" i="1"/>
  <c r="I481" i="1"/>
  <c r="H481" i="1"/>
  <c r="I480" i="1"/>
  <c r="H480" i="1"/>
  <c r="I479" i="1"/>
  <c r="H479" i="1"/>
  <c r="I478" i="1"/>
  <c r="H478" i="1"/>
  <c r="I477" i="1"/>
  <c r="H477" i="1"/>
  <c r="I486" i="1"/>
  <c r="H486" i="1"/>
  <c r="I485" i="1"/>
  <c r="H485" i="1"/>
  <c r="I484" i="1"/>
  <c r="H484" i="1"/>
  <c r="I483" i="1"/>
  <c r="H483" i="1"/>
  <c r="I482" i="1"/>
  <c r="H482" i="1"/>
  <c r="I471" i="1"/>
  <c r="H471" i="1"/>
  <c r="I470" i="1"/>
  <c r="H470" i="1"/>
  <c r="I469" i="1"/>
  <c r="H469" i="1"/>
  <c r="I468" i="1"/>
  <c r="H468" i="1"/>
  <c r="I467" i="1"/>
  <c r="H467" i="1"/>
  <c r="I476" i="1"/>
  <c r="H476" i="1"/>
  <c r="I475" i="1"/>
  <c r="H475" i="1"/>
  <c r="I474" i="1"/>
  <c r="H474" i="1"/>
  <c r="I473" i="1"/>
  <c r="H473" i="1"/>
  <c r="I472" i="1"/>
  <c r="H472" i="1"/>
  <c r="I304" i="1"/>
  <c r="H304" i="1"/>
  <c r="I303" i="1"/>
  <c r="H303" i="1"/>
  <c r="I302" i="1"/>
  <c r="H302" i="1"/>
  <c r="I301" i="1"/>
  <c r="H301" i="1"/>
  <c r="I300" i="1"/>
  <c r="H300" i="1"/>
  <c r="I294" i="1"/>
  <c r="H294" i="1"/>
  <c r="I293" i="1"/>
  <c r="H293" i="1"/>
  <c r="I292" i="1"/>
  <c r="H292" i="1"/>
  <c r="I291" i="1"/>
  <c r="H291" i="1"/>
  <c r="I290" i="1"/>
  <c r="H290" i="1"/>
  <c r="I299" i="1"/>
  <c r="H299" i="1"/>
  <c r="I298" i="1"/>
  <c r="H298" i="1"/>
  <c r="I297" i="1"/>
  <c r="H297" i="1"/>
  <c r="I296" i="1"/>
  <c r="H296" i="1"/>
  <c r="I295" i="1"/>
  <c r="H29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89" i="1"/>
  <c r="H289" i="1"/>
  <c r="I288" i="1"/>
  <c r="H288" i="1"/>
  <c r="I287" i="1"/>
  <c r="H287" i="1"/>
  <c r="I286" i="1"/>
  <c r="H286" i="1"/>
  <c r="I285" i="1"/>
  <c r="H285" i="1"/>
  <c r="I264" i="1"/>
  <c r="H264" i="1"/>
  <c r="I263" i="1"/>
  <c r="H263" i="1"/>
  <c r="I262" i="1"/>
  <c r="H262" i="1"/>
  <c r="I261" i="1"/>
  <c r="H261" i="1"/>
  <c r="I260" i="1"/>
  <c r="H260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59" i="1"/>
  <c r="H259" i="1"/>
  <c r="I258" i="1"/>
  <c r="H258" i="1"/>
  <c r="I257" i="1"/>
  <c r="H257" i="1"/>
  <c r="I256" i="1"/>
  <c r="H256" i="1"/>
  <c r="I255" i="1"/>
  <c r="H255" i="1"/>
  <c r="I254" i="1"/>
  <c r="I253" i="1"/>
  <c r="I252" i="1"/>
  <c r="I251" i="1"/>
  <c r="I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4" i="1"/>
  <c r="H224" i="1"/>
  <c r="I223" i="1"/>
  <c r="H223" i="1"/>
  <c r="I222" i="1"/>
  <c r="H222" i="1"/>
  <c r="I221" i="1"/>
  <c r="H221" i="1"/>
  <c r="I220" i="1"/>
  <c r="H220" i="1"/>
  <c r="I229" i="1"/>
  <c r="H229" i="1"/>
  <c r="I228" i="1"/>
  <c r="H228" i="1"/>
  <c r="I227" i="1"/>
  <c r="H227" i="1"/>
  <c r="I226" i="1"/>
  <c r="H226" i="1"/>
  <c r="I225" i="1"/>
  <c r="H225" i="1"/>
  <c r="I314" i="1"/>
  <c r="I313" i="1"/>
  <c r="I312" i="1"/>
  <c r="I311" i="1"/>
  <c r="I310" i="1"/>
</calcChain>
</file>

<file path=xl/comments1.xml><?xml version="1.0" encoding="utf-8"?>
<comments xmlns="http://schemas.openxmlformats.org/spreadsheetml/2006/main">
  <authors>
    <author>Christine O'Connell</author>
  </authors>
  <commentList>
    <comment ref="A18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8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8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  <comment ref="A18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labeled in notebook as F1-Area1 but written on the gas vial labels as F2… oh no
Ended up changing it to F1 everywhere
</t>
        </r>
      </text>
    </comment>
  </commentList>
</comments>
</file>

<file path=xl/sharedStrings.xml><?xml version="1.0" encoding="utf-8"?>
<sst xmlns="http://schemas.openxmlformats.org/spreadsheetml/2006/main" count="5377" uniqueCount="102">
  <si>
    <t>Site</t>
  </si>
  <si>
    <t>LUtype</t>
  </si>
  <si>
    <t>Chamber</t>
  </si>
  <si>
    <t>SampleDate</t>
  </si>
  <si>
    <t>F1</t>
  </si>
  <si>
    <t>F</t>
  </si>
  <si>
    <t>A</t>
  </si>
  <si>
    <t>2013.07.24</t>
  </si>
  <si>
    <t>B</t>
  </si>
  <si>
    <t>C</t>
  </si>
  <si>
    <t>D</t>
  </si>
  <si>
    <t>E</t>
  </si>
  <si>
    <t>M2</t>
  </si>
  <si>
    <t>M</t>
  </si>
  <si>
    <t>2013.07.23</t>
  </si>
  <si>
    <t>S3</t>
  </si>
  <si>
    <t>S</t>
  </si>
  <si>
    <t>F3</t>
  </si>
  <si>
    <t>M3</t>
  </si>
  <si>
    <t>S2</t>
  </si>
  <si>
    <t>S1</t>
  </si>
  <si>
    <t>C2</t>
  </si>
  <si>
    <t>2013.07.19</t>
  </si>
  <si>
    <t>M1</t>
  </si>
  <si>
    <t>A1</t>
  </si>
  <si>
    <t>A2</t>
  </si>
  <si>
    <t>2013.06.27</t>
  </si>
  <si>
    <t>F2</t>
  </si>
  <si>
    <t>2013.06.25</t>
  </si>
  <si>
    <t>2013.07.01</t>
  </si>
  <si>
    <t>B1</t>
  </si>
  <si>
    <t>B2</t>
  </si>
  <si>
    <t>2013.06.13</t>
  </si>
  <si>
    <t>2013.06.14</t>
  </si>
  <si>
    <t>C1</t>
  </si>
  <si>
    <t>2013.06.18</t>
  </si>
  <si>
    <t>2013.07.17</t>
  </si>
  <si>
    <t>2013.06.20</t>
  </si>
  <si>
    <t>2013.07.04</t>
  </si>
  <si>
    <t>2013.12.18</t>
  </si>
  <si>
    <t>2013.12.19</t>
  </si>
  <si>
    <t>2013.12.17</t>
  </si>
  <si>
    <t>2014.02.25</t>
  </si>
  <si>
    <t>SM</t>
  </si>
  <si>
    <t>2014.02.20</t>
  </si>
  <si>
    <t>2014.02.18</t>
  </si>
  <si>
    <t>2014.02.14</t>
  </si>
  <si>
    <t>SD</t>
  </si>
  <si>
    <t>2014.02.12</t>
  </si>
  <si>
    <t>2014.02.06</t>
  </si>
  <si>
    <t>2014.02.05</t>
  </si>
  <si>
    <t>2014.02.24</t>
  </si>
  <si>
    <t>2014.02.21</t>
  </si>
  <si>
    <t>2014.02.11</t>
  </si>
  <si>
    <t>2014.01.30</t>
  </si>
  <si>
    <t>2014.01.29</t>
  </si>
  <si>
    <t>2014.03.13</t>
  </si>
  <si>
    <t>2014.03.11</t>
  </si>
  <si>
    <t>2014.03.10</t>
  </si>
  <si>
    <t>2014.03.06</t>
  </si>
  <si>
    <t>2014.03.27</t>
  </si>
  <si>
    <t>2014.03.18</t>
  </si>
  <si>
    <t>2014.03.07</t>
  </si>
  <si>
    <t>2014.03.20</t>
  </si>
  <si>
    <t>2014.03.25</t>
  </si>
  <si>
    <t>2014.03.26</t>
  </si>
  <si>
    <t>2014.04.07</t>
  </si>
  <si>
    <t>2014.04.01</t>
  </si>
  <si>
    <t>2014.04.02</t>
  </si>
  <si>
    <t>2014.04.03</t>
  </si>
  <si>
    <t>RowInter</t>
  </si>
  <si>
    <t>SoilMoisPercent</t>
  </si>
  <si>
    <t>NO3</t>
  </si>
  <si>
    <t>NH4</t>
  </si>
  <si>
    <t>NetNMin</t>
  </si>
  <si>
    <t>NetNNitr</t>
  </si>
  <si>
    <t>DOC</t>
  </si>
  <si>
    <t>StartTime</t>
  </si>
  <si>
    <t>I</t>
  </si>
  <si>
    <t>R</t>
  </si>
  <si>
    <t>AirTmpStart</t>
  </si>
  <si>
    <t>AirTmpEnd</t>
  </si>
  <si>
    <t>SoilTmpEnd</t>
  </si>
  <si>
    <t>2014.03.04</t>
  </si>
  <si>
    <t>NA</t>
  </si>
  <si>
    <t>2014.11.14</t>
  </si>
  <si>
    <t>2014.11.13</t>
  </si>
  <si>
    <t>2014.11.12</t>
  </si>
  <si>
    <t>2014.11.10</t>
  </si>
  <si>
    <t>FertDateMaizePlanting</t>
  </si>
  <si>
    <t>FertDateMaizeBroadcast</t>
  </si>
  <si>
    <t>FertTimeElapsedMaizePlanting</t>
  </si>
  <si>
    <t>FertTimeElapsedMaizeBroadcast</t>
  </si>
  <si>
    <t>Unknown</t>
  </si>
  <si>
    <t>2014.02.10</t>
  </si>
  <si>
    <t>NFert</t>
  </si>
  <si>
    <t>N</t>
  </si>
  <si>
    <t>Y</t>
  </si>
  <si>
    <t>Season</t>
  </si>
  <si>
    <t>Dry</t>
  </si>
  <si>
    <t>Wet</t>
  </si>
  <si>
    <t>2013.06.11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</si>
</sst>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0" applyNumberFormat="1" applyFont="1" applyFill="1"/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1"/>
  <sheetViews>
    <sheetView tabSelected="1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H166" sqref="H166:I169"/>
    </sheetView>
  </sheetViews>
  <sheetFormatPr baseColWidth="10" defaultRowHeight="15" x14ac:dyDescent="0"/>
  <cols>
    <col min="1" max="5" width="10.83203125" style="1"/>
    <col min="6" max="6" width="10.83203125" style="2"/>
    <col min="7" max="7" width="10.83203125" style="1"/>
    <col min="8" max="9" width="10.83203125" style="3"/>
    <col min="10" max="16384" width="10.83203125" style="1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98</v>
      </c>
      <c r="F1" s="5" t="s">
        <v>77</v>
      </c>
      <c r="G1" s="4" t="s">
        <v>70</v>
      </c>
      <c r="H1" s="6" t="s">
        <v>80</v>
      </c>
      <c r="I1" s="6" t="s">
        <v>81</v>
      </c>
      <c r="J1" s="4" t="s">
        <v>82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95</v>
      </c>
      <c r="R1" s="4" t="s">
        <v>89</v>
      </c>
      <c r="S1" s="4" t="s">
        <v>91</v>
      </c>
      <c r="T1" s="4" t="s">
        <v>90</v>
      </c>
      <c r="U1" s="4" t="s">
        <v>92</v>
      </c>
    </row>
    <row r="2" spans="1:21">
      <c r="A2" t="s">
        <v>4</v>
      </c>
      <c r="B2" t="s">
        <v>5</v>
      </c>
      <c r="C2" t="s">
        <v>6</v>
      </c>
      <c r="D2" t="s">
        <v>101</v>
      </c>
      <c r="E2" s="1" t="s">
        <v>99</v>
      </c>
      <c r="F2" s="5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t="s">
        <v>4</v>
      </c>
      <c r="B3" t="s">
        <v>5</v>
      </c>
      <c r="C3" t="s">
        <v>8</v>
      </c>
      <c r="D3" t="s">
        <v>101</v>
      </c>
      <c r="E3" s="1" t="s">
        <v>99</v>
      </c>
      <c r="F3" s="5"/>
      <c r="G3" s="4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t="s">
        <v>4</v>
      </c>
      <c r="B4" t="s">
        <v>5</v>
      </c>
      <c r="C4" t="s">
        <v>9</v>
      </c>
      <c r="D4" t="s">
        <v>101</v>
      </c>
      <c r="E4" s="1" t="s">
        <v>99</v>
      </c>
      <c r="F4" s="5"/>
      <c r="G4" s="4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t="s">
        <v>4</v>
      </c>
      <c r="B5" t="s">
        <v>5</v>
      </c>
      <c r="C5" t="s">
        <v>10</v>
      </c>
      <c r="D5" t="s">
        <v>101</v>
      </c>
      <c r="E5" s="1" t="s">
        <v>99</v>
      </c>
      <c r="F5" s="5"/>
      <c r="G5" s="4"/>
      <c r="H5" s="6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t="s">
        <v>4</v>
      </c>
      <c r="B6" t="s">
        <v>5</v>
      </c>
      <c r="C6" t="s">
        <v>11</v>
      </c>
      <c r="D6" t="s">
        <v>101</v>
      </c>
      <c r="E6" s="1" t="s">
        <v>99</v>
      </c>
      <c r="F6" s="5"/>
      <c r="G6" s="4"/>
      <c r="H6" s="6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1" t="s">
        <v>27</v>
      </c>
      <c r="B7" s="1" t="s">
        <v>5</v>
      </c>
      <c r="C7" s="1" t="s">
        <v>6</v>
      </c>
      <c r="D7" s="1" t="s">
        <v>32</v>
      </c>
      <c r="E7" s="1" t="s">
        <v>99</v>
      </c>
      <c r="G7" s="3" t="s">
        <v>84</v>
      </c>
      <c r="K7" s="1">
        <v>0.1661198926334625</v>
      </c>
      <c r="Q7" s="1" t="s">
        <v>96</v>
      </c>
      <c r="R7" s="1" t="s">
        <v>84</v>
      </c>
      <c r="S7" s="1" t="s">
        <v>84</v>
      </c>
      <c r="T7" s="1" t="s">
        <v>84</v>
      </c>
      <c r="U7" s="1" t="s">
        <v>84</v>
      </c>
    </row>
    <row r="8" spans="1:21">
      <c r="A8" s="1" t="s">
        <v>27</v>
      </c>
      <c r="B8" s="1" t="s">
        <v>5</v>
      </c>
      <c r="C8" s="1" t="s">
        <v>8</v>
      </c>
      <c r="D8" s="1" t="s">
        <v>32</v>
      </c>
      <c r="E8" s="1" t="s">
        <v>99</v>
      </c>
      <c r="G8" s="3" t="s">
        <v>84</v>
      </c>
      <c r="K8" s="1">
        <v>0.17751010381171253</v>
      </c>
      <c r="Q8" s="1" t="s">
        <v>96</v>
      </c>
      <c r="R8" s="1" t="s">
        <v>84</v>
      </c>
      <c r="S8" s="1" t="s">
        <v>84</v>
      </c>
      <c r="T8" s="1" t="s">
        <v>84</v>
      </c>
      <c r="U8" s="1" t="s">
        <v>84</v>
      </c>
    </row>
    <row r="9" spans="1:21">
      <c r="A9" s="1" t="s">
        <v>27</v>
      </c>
      <c r="B9" s="1" t="s">
        <v>5</v>
      </c>
      <c r="C9" s="1" t="s">
        <v>9</v>
      </c>
      <c r="D9" s="1" t="s">
        <v>32</v>
      </c>
      <c r="E9" s="1" t="s">
        <v>99</v>
      </c>
      <c r="G9" s="3" t="s">
        <v>84</v>
      </c>
      <c r="K9" s="1">
        <v>0.16780283167278429</v>
      </c>
      <c r="Q9" s="1" t="s">
        <v>96</v>
      </c>
      <c r="R9" s="1" t="s">
        <v>84</v>
      </c>
      <c r="S9" s="1" t="s">
        <v>84</v>
      </c>
      <c r="T9" s="1" t="s">
        <v>84</v>
      </c>
      <c r="U9" s="1" t="s">
        <v>84</v>
      </c>
    </row>
    <row r="10" spans="1:21">
      <c r="A10" s="1" t="s">
        <v>27</v>
      </c>
      <c r="B10" s="1" t="s">
        <v>5</v>
      </c>
      <c r="C10" s="1" t="s">
        <v>10</v>
      </c>
      <c r="D10" s="1" t="s">
        <v>32</v>
      </c>
      <c r="E10" s="1" t="s">
        <v>99</v>
      </c>
      <c r="G10" s="3" t="s">
        <v>84</v>
      </c>
      <c r="K10" s="1">
        <v>0.18844424791804845</v>
      </c>
      <c r="Q10" s="1" t="s">
        <v>96</v>
      </c>
      <c r="R10" s="1" t="s">
        <v>84</v>
      </c>
      <c r="S10" s="1" t="s">
        <v>84</v>
      </c>
      <c r="T10" s="1" t="s">
        <v>84</v>
      </c>
      <c r="U10" s="1" t="s">
        <v>84</v>
      </c>
    </row>
    <row r="11" spans="1:21">
      <c r="A11" s="1" t="s">
        <v>27</v>
      </c>
      <c r="B11" s="1" t="s">
        <v>5</v>
      </c>
      <c r="C11" s="1" t="s">
        <v>11</v>
      </c>
      <c r="D11" s="1" t="s">
        <v>32</v>
      </c>
      <c r="E11" s="1" t="s">
        <v>99</v>
      </c>
      <c r="G11" s="3" t="s">
        <v>84</v>
      </c>
      <c r="K11" s="1">
        <v>0.16927948104100693</v>
      </c>
      <c r="Q11" s="1" t="s">
        <v>96</v>
      </c>
      <c r="R11" s="1" t="s">
        <v>84</v>
      </c>
      <c r="S11" s="1" t="s">
        <v>84</v>
      </c>
      <c r="T11" s="1" t="s">
        <v>84</v>
      </c>
      <c r="U11" s="1" t="s">
        <v>84</v>
      </c>
    </row>
    <row r="12" spans="1:21">
      <c r="A12" s="1" t="s">
        <v>20</v>
      </c>
      <c r="B12" s="1" t="s">
        <v>16</v>
      </c>
      <c r="C12" s="1" t="s">
        <v>6</v>
      </c>
      <c r="D12" s="1" t="s">
        <v>32</v>
      </c>
      <c r="E12" s="1" t="s">
        <v>99</v>
      </c>
      <c r="G12" s="3" t="s">
        <v>84</v>
      </c>
      <c r="K12" s="1">
        <v>0.110695040642981</v>
      </c>
      <c r="Q12" s="1" t="s">
        <v>96</v>
      </c>
      <c r="R12" s="1" t="s">
        <v>84</v>
      </c>
      <c r="S12" s="1" t="s">
        <v>84</v>
      </c>
      <c r="T12" s="1" t="s">
        <v>84</v>
      </c>
      <c r="U12" s="1" t="s">
        <v>84</v>
      </c>
    </row>
    <row r="13" spans="1:21">
      <c r="A13" s="1" t="s">
        <v>20</v>
      </c>
      <c r="B13" s="1" t="s">
        <v>16</v>
      </c>
      <c r="C13" s="1" t="s">
        <v>8</v>
      </c>
      <c r="D13" s="1" t="s">
        <v>32</v>
      </c>
      <c r="E13" s="1" t="s">
        <v>99</v>
      </c>
      <c r="G13" s="3" t="s">
        <v>84</v>
      </c>
      <c r="K13" s="1">
        <v>0.10381449685812894</v>
      </c>
      <c r="Q13" s="1" t="s">
        <v>96</v>
      </c>
      <c r="R13" s="1" t="s">
        <v>84</v>
      </c>
      <c r="S13" s="1" t="s">
        <v>84</v>
      </c>
      <c r="T13" s="1" t="s">
        <v>84</v>
      </c>
      <c r="U13" s="1" t="s">
        <v>84</v>
      </c>
    </row>
    <row r="14" spans="1:21">
      <c r="A14" s="1" t="s">
        <v>20</v>
      </c>
      <c r="B14" s="1" t="s">
        <v>16</v>
      </c>
      <c r="C14" s="1" t="s">
        <v>9</v>
      </c>
      <c r="D14" s="1" t="s">
        <v>32</v>
      </c>
      <c r="E14" s="1" t="s">
        <v>99</v>
      </c>
      <c r="G14" s="3" t="s">
        <v>84</v>
      </c>
      <c r="K14" s="1">
        <v>9.5374297267975167E-2</v>
      </c>
      <c r="Q14" s="1" t="s">
        <v>96</v>
      </c>
      <c r="R14" s="1" t="s">
        <v>84</v>
      </c>
      <c r="S14" s="1" t="s">
        <v>84</v>
      </c>
      <c r="T14" s="1" t="s">
        <v>84</v>
      </c>
      <c r="U14" s="1" t="s">
        <v>84</v>
      </c>
    </row>
    <row r="15" spans="1:21">
      <c r="A15" s="1" t="s">
        <v>20</v>
      </c>
      <c r="B15" s="1" t="s">
        <v>16</v>
      </c>
      <c r="C15" s="1" t="s">
        <v>10</v>
      </c>
      <c r="D15" s="1" t="s">
        <v>32</v>
      </c>
      <c r="E15" s="1" t="s">
        <v>99</v>
      </c>
      <c r="G15" s="3" t="s">
        <v>84</v>
      </c>
      <c r="K15" s="1">
        <v>0.12812528619836977</v>
      </c>
      <c r="Q15" s="1" t="s">
        <v>96</v>
      </c>
      <c r="R15" s="1" t="s">
        <v>84</v>
      </c>
      <c r="S15" s="1" t="s">
        <v>84</v>
      </c>
      <c r="T15" s="1" t="s">
        <v>84</v>
      </c>
      <c r="U15" s="1" t="s">
        <v>84</v>
      </c>
    </row>
    <row r="16" spans="1:21">
      <c r="A16" s="1" t="s">
        <v>20</v>
      </c>
      <c r="B16" s="1" t="s">
        <v>16</v>
      </c>
      <c r="C16" s="1" t="s">
        <v>11</v>
      </c>
      <c r="D16" s="1" t="s">
        <v>32</v>
      </c>
      <c r="E16" s="1" t="s">
        <v>99</v>
      </c>
      <c r="G16" s="3" t="s">
        <v>84</v>
      </c>
      <c r="K16" s="1">
        <v>8.5002313437768623E-2</v>
      </c>
      <c r="Q16" s="1" t="s">
        <v>96</v>
      </c>
      <c r="R16" s="1" t="s">
        <v>84</v>
      </c>
      <c r="S16" s="1" t="s">
        <v>84</v>
      </c>
      <c r="T16" s="1" t="s">
        <v>84</v>
      </c>
      <c r="U16" s="1" t="s">
        <v>84</v>
      </c>
    </row>
    <row r="17" spans="1:21">
      <c r="A17" s="1" t="s">
        <v>17</v>
      </c>
      <c r="B17" s="1" t="s">
        <v>5</v>
      </c>
      <c r="C17" s="1" t="s">
        <v>6</v>
      </c>
      <c r="D17" s="1" t="s">
        <v>33</v>
      </c>
      <c r="E17" s="1" t="s">
        <v>99</v>
      </c>
      <c r="G17" s="3" t="s">
        <v>84</v>
      </c>
      <c r="K17" s="1">
        <v>0.18089191942942223</v>
      </c>
      <c r="Q17" s="1" t="s">
        <v>96</v>
      </c>
      <c r="R17" s="1" t="s">
        <v>84</v>
      </c>
      <c r="S17" s="1" t="s">
        <v>84</v>
      </c>
      <c r="T17" s="1" t="s">
        <v>84</v>
      </c>
      <c r="U17" s="1" t="s">
        <v>84</v>
      </c>
    </row>
    <row r="18" spans="1:21">
      <c r="A18" s="1" t="s">
        <v>17</v>
      </c>
      <c r="B18" s="1" t="s">
        <v>5</v>
      </c>
      <c r="C18" s="1" t="s">
        <v>8</v>
      </c>
      <c r="D18" s="1" t="s">
        <v>33</v>
      </c>
      <c r="E18" s="1" t="s">
        <v>99</v>
      </c>
      <c r="G18" s="3" t="s">
        <v>84</v>
      </c>
      <c r="K18" s="1">
        <v>0.18548712567600295</v>
      </c>
      <c r="Q18" s="1" t="s">
        <v>96</v>
      </c>
      <c r="R18" s="1" t="s">
        <v>84</v>
      </c>
      <c r="S18" s="1" t="s">
        <v>84</v>
      </c>
      <c r="T18" s="1" t="s">
        <v>84</v>
      </c>
      <c r="U18" s="1" t="s">
        <v>84</v>
      </c>
    </row>
    <row r="19" spans="1:21">
      <c r="A19" s="1" t="s">
        <v>17</v>
      </c>
      <c r="B19" s="1" t="s">
        <v>5</v>
      </c>
      <c r="C19" s="1" t="s">
        <v>9</v>
      </c>
      <c r="D19" s="1" t="s">
        <v>33</v>
      </c>
      <c r="E19" s="1" t="s">
        <v>99</v>
      </c>
      <c r="G19" s="3" t="s">
        <v>84</v>
      </c>
      <c r="K19" s="1">
        <v>0.17468001856887064</v>
      </c>
      <c r="Q19" s="1" t="s">
        <v>96</v>
      </c>
      <c r="R19" s="1" t="s">
        <v>84</v>
      </c>
      <c r="S19" s="1" t="s">
        <v>84</v>
      </c>
      <c r="T19" s="1" t="s">
        <v>84</v>
      </c>
      <c r="U19" s="1" t="s">
        <v>84</v>
      </c>
    </row>
    <row r="20" spans="1:21">
      <c r="A20" s="1" t="s">
        <v>17</v>
      </c>
      <c r="B20" s="1" t="s">
        <v>5</v>
      </c>
      <c r="C20" s="1" t="s">
        <v>10</v>
      </c>
      <c r="D20" s="1" t="s">
        <v>33</v>
      </c>
      <c r="E20" s="1" t="s">
        <v>99</v>
      </c>
      <c r="G20" s="3" t="s">
        <v>84</v>
      </c>
      <c r="K20" s="1">
        <v>0.17163817565229414</v>
      </c>
      <c r="Q20" s="1" t="s">
        <v>96</v>
      </c>
      <c r="R20" s="1" t="s">
        <v>84</v>
      </c>
      <c r="S20" s="1" t="s">
        <v>84</v>
      </c>
      <c r="T20" s="1" t="s">
        <v>84</v>
      </c>
      <c r="U20" s="1" t="s">
        <v>84</v>
      </c>
    </row>
    <row r="21" spans="1:21">
      <c r="A21" s="1" t="s">
        <v>17</v>
      </c>
      <c r="B21" s="1" t="s">
        <v>5</v>
      </c>
      <c r="C21" s="1" t="s">
        <v>11</v>
      </c>
      <c r="D21" s="1" t="s">
        <v>33</v>
      </c>
      <c r="E21" s="1" t="s">
        <v>99</v>
      </c>
      <c r="G21" s="3" t="s">
        <v>84</v>
      </c>
      <c r="K21" s="1">
        <v>0.16027268112263393</v>
      </c>
      <c r="Q21" s="1" t="s">
        <v>96</v>
      </c>
      <c r="R21" s="1" t="s">
        <v>84</v>
      </c>
      <c r="S21" s="1" t="s">
        <v>84</v>
      </c>
      <c r="T21" s="1" t="s">
        <v>84</v>
      </c>
      <c r="U21" s="1" t="s">
        <v>84</v>
      </c>
    </row>
    <row r="22" spans="1:21">
      <c r="A22" s="1" t="s">
        <v>23</v>
      </c>
      <c r="B22" s="1" t="s">
        <v>13</v>
      </c>
      <c r="C22" s="1" t="s">
        <v>6</v>
      </c>
      <c r="D22" s="1" t="s">
        <v>33</v>
      </c>
      <c r="E22" s="1" t="s">
        <v>99</v>
      </c>
      <c r="G22" s="3" t="s">
        <v>84</v>
      </c>
      <c r="K22" s="1">
        <v>0.13790945128312132</v>
      </c>
      <c r="Q22" s="1" t="s">
        <v>97</v>
      </c>
      <c r="R22" s="1" t="s">
        <v>83</v>
      </c>
      <c r="T22" s="1" t="s">
        <v>93</v>
      </c>
      <c r="U22" s="1" t="s">
        <v>84</v>
      </c>
    </row>
    <row r="23" spans="1:21">
      <c r="A23" s="1" t="s">
        <v>23</v>
      </c>
      <c r="B23" s="1" t="s">
        <v>13</v>
      </c>
      <c r="C23" s="1" t="s">
        <v>8</v>
      </c>
      <c r="D23" s="1" t="s">
        <v>33</v>
      </c>
      <c r="E23" s="1" t="s">
        <v>99</v>
      </c>
      <c r="G23" s="3" t="s">
        <v>84</v>
      </c>
      <c r="K23" s="1">
        <v>0.18915248821790884</v>
      </c>
      <c r="Q23" s="1" t="s">
        <v>97</v>
      </c>
      <c r="R23" s="1" t="s">
        <v>83</v>
      </c>
      <c r="T23" s="1" t="s">
        <v>93</v>
      </c>
      <c r="U23" s="1" t="s">
        <v>84</v>
      </c>
    </row>
    <row r="24" spans="1:21">
      <c r="A24" s="1" t="s">
        <v>23</v>
      </c>
      <c r="B24" s="1" t="s">
        <v>13</v>
      </c>
      <c r="C24" s="1" t="s">
        <v>9</v>
      </c>
      <c r="D24" s="1" t="s">
        <v>33</v>
      </c>
      <c r="E24" s="1" t="s">
        <v>99</v>
      </c>
      <c r="G24" s="3" t="s">
        <v>84</v>
      </c>
      <c r="K24" s="1">
        <v>0.15893600337776703</v>
      </c>
      <c r="Q24" s="1" t="s">
        <v>97</v>
      </c>
      <c r="R24" s="1" t="s">
        <v>83</v>
      </c>
      <c r="T24" s="1" t="s">
        <v>93</v>
      </c>
      <c r="U24" s="1" t="s">
        <v>84</v>
      </c>
    </row>
    <row r="25" spans="1:21">
      <c r="A25" s="1" t="s">
        <v>23</v>
      </c>
      <c r="B25" s="1" t="s">
        <v>13</v>
      </c>
      <c r="C25" s="1" t="s">
        <v>10</v>
      </c>
      <c r="D25" s="1" t="s">
        <v>33</v>
      </c>
      <c r="E25" s="1" t="s">
        <v>99</v>
      </c>
      <c r="G25" s="3" t="s">
        <v>84</v>
      </c>
      <c r="K25" s="1">
        <v>0.17318435754189937</v>
      </c>
      <c r="Q25" s="1" t="s">
        <v>97</v>
      </c>
      <c r="R25" s="1" t="s">
        <v>83</v>
      </c>
      <c r="T25" s="1" t="s">
        <v>93</v>
      </c>
      <c r="U25" s="1" t="s">
        <v>84</v>
      </c>
    </row>
    <row r="26" spans="1:21">
      <c r="A26" s="1" t="s">
        <v>23</v>
      </c>
      <c r="B26" s="1" t="s">
        <v>13</v>
      </c>
      <c r="C26" s="1" t="s">
        <v>11</v>
      </c>
      <c r="D26" s="1" t="s">
        <v>33</v>
      </c>
      <c r="E26" s="1" t="s">
        <v>99</v>
      </c>
      <c r="G26" s="3" t="s">
        <v>84</v>
      </c>
      <c r="K26" s="1">
        <v>0.14846294383985995</v>
      </c>
      <c r="Q26" s="1" t="s">
        <v>97</v>
      </c>
      <c r="R26" s="1" t="s">
        <v>83</v>
      </c>
      <c r="T26" s="1" t="s">
        <v>93</v>
      </c>
      <c r="U26" s="1" t="s">
        <v>84</v>
      </c>
    </row>
    <row r="27" spans="1:21">
      <c r="A27" s="1" t="s">
        <v>12</v>
      </c>
      <c r="B27" s="1" t="s">
        <v>13</v>
      </c>
      <c r="C27" s="1" t="s">
        <v>6</v>
      </c>
      <c r="D27" s="1" t="s">
        <v>35</v>
      </c>
      <c r="E27" s="1" t="s">
        <v>99</v>
      </c>
      <c r="G27" s="3" t="s">
        <v>84</v>
      </c>
      <c r="K27" s="1">
        <v>0.16170675363500464</v>
      </c>
      <c r="Q27" s="1" t="s">
        <v>97</v>
      </c>
      <c r="R27" s="1" t="s">
        <v>93</v>
      </c>
      <c r="S27" s="1" t="s">
        <v>84</v>
      </c>
      <c r="T27" s="1" t="s">
        <v>59</v>
      </c>
    </row>
    <row r="28" spans="1:21">
      <c r="A28" s="1" t="s">
        <v>12</v>
      </c>
      <c r="B28" s="1" t="s">
        <v>13</v>
      </c>
      <c r="C28" s="1" t="s">
        <v>8</v>
      </c>
      <c r="D28" s="1" t="s">
        <v>35</v>
      </c>
      <c r="E28" s="1" t="s">
        <v>99</v>
      </c>
      <c r="G28" s="3" t="s">
        <v>84</v>
      </c>
      <c r="K28" s="1">
        <v>0.17105694611432931</v>
      </c>
      <c r="Q28" s="1" t="s">
        <v>97</v>
      </c>
      <c r="R28" s="1" t="s">
        <v>93</v>
      </c>
      <c r="S28" s="1" t="s">
        <v>84</v>
      </c>
      <c r="T28" s="1" t="s">
        <v>59</v>
      </c>
    </row>
    <row r="29" spans="1:21">
      <c r="A29" s="1" t="s">
        <v>12</v>
      </c>
      <c r="B29" s="1" t="s">
        <v>13</v>
      </c>
      <c r="C29" s="1" t="s">
        <v>9</v>
      </c>
      <c r="D29" s="1" t="s">
        <v>35</v>
      </c>
      <c r="E29" s="1" t="s">
        <v>99</v>
      </c>
      <c r="G29" s="3" t="s">
        <v>84</v>
      </c>
      <c r="K29" s="1">
        <v>0.15686274509803921</v>
      </c>
      <c r="Q29" s="1" t="s">
        <v>97</v>
      </c>
      <c r="R29" s="1" t="s">
        <v>93</v>
      </c>
      <c r="S29" s="1" t="s">
        <v>84</v>
      </c>
      <c r="T29" s="1" t="s">
        <v>59</v>
      </c>
    </row>
    <row r="30" spans="1:21">
      <c r="A30" s="1" t="s">
        <v>12</v>
      </c>
      <c r="B30" s="1" t="s">
        <v>13</v>
      </c>
      <c r="C30" s="1" t="s">
        <v>10</v>
      </c>
      <c r="D30" s="1" t="s">
        <v>35</v>
      </c>
      <c r="E30" s="1" t="s">
        <v>99</v>
      </c>
      <c r="G30" s="3" t="s">
        <v>84</v>
      </c>
      <c r="K30" s="1">
        <v>0.16912477123479377</v>
      </c>
      <c r="Q30" s="1" t="s">
        <v>97</v>
      </c>
      <c r="R30" s="1" t="s">
        <v>93</v>
      </c>
      <c r="S30" s="1" t="s">
        <v>84</v>
      </c>
      <c r="T30" s="1" t="s">
        <v>59</v>
      </c>
    </row>
    <row r="31" spans="1:21">
      <c r="A31" s="1" t="s">
        <v>12</v>
      </c>
      <c r="B31" s="1" t="s">
        <v>13</v>
      </c>
      <c r="C31" s="1" t="s">
        <v>11</v>
      </c>
      <c r="D31" s="1" t="s">
        <v>35</v>
      </c>
      <c r="E31" s="1" t="s">
        <v>99</v>
      </c>
      <c r="G31" s="3" t="s">
        <v>84</v>
      </c>
      <c r="K31" s="1">
        <v>0.17402513696422803</v>
      </c>
      <c r="Q31" s="1" t="s">
        <v>97</v>
      </c>
      <c r="R31" s="1" t="s">
        <v>93</v>
      </c>
      <c r="S31" s="1" t="s">
        <v>84</v>
      </c>
      <c r="T31" s="1" t="s">
        <v>59</v>
      </c>
    </row>
    <row r="32" spans="1:21">
      <c r="A32" t="s">
        <v>18</v>
      </c>
      <c r="B32" t="s">
        <v>13</v>
      </c>
      <c r="C32" t="s">
        <v>6</v>
      </c>
      <c r="D32" t="s">
        <v>35</v>
      </c>
      <c r="E32" s="1" t="s">
        <v>99</v>
      </c>
      <c r="G32" s="3"/>
    </row>
    <row r="33" spans="1:21">
      <c r="A33" t="s">
        <v>18</v>
      </c>
      <c r="B33" t="s">
        <v>13</v>
      </c>
      <c r="C33" t="s">
        <v>8</v>
      </c>
      <c r="D33" t="s">
        <v>35</v>
      </c>
      <c r="E33" s="1" t="s">
        <v>99</v>
      </c>
      <c r="G33" s="3"/>
    </row>
    <row r="34" spans="1:21">
      <c r="A34" t="s">
        <v>18</v>
      </c>
      <c r="B34" t="s">
        <v>13</v>
      </c>
      <c r="C34" t="s">
        <v>9</v>
      </c>
      <c r="D34" t="s">
        <v>35</v>
      </c>
      <c r="E34" s="1" t="s">
        <v>99</v>
      </c>
      <c r="G34" s="3"/>
    </row>
    <row r="35" spans="1:21">
      <c r="A35" t="s">
        <v>18</v>
      </c>
      <c r="B35" t="s">
        <v>13</v>
      </c>
      <c r="C35" t="s">
        <v>10</v>
      </c>
      <c r="D35" t="s">
        <v>35</v>
      </c>
      <c r="E35" s="1" t="s">
        <v>99</v>
      </c>
      <c r="G35" s="3"/>
    </row>
    <row r="36" spans="1:21">
      <c r="A36" t="s">
        <v>18</v>
      </c>
      <c r="B36" t="s">
        <v>13</v>
      </c>
      <c r="C36" t="s">
        <v>11</v>
      </c>
      <c r="D36" t="s">
        <v>35</v>
      </c>
      <c r="E36" s="1" t="s">
        <v>99</v>
      </c>
      <c r="G36" s="3"/>
    </row>
    <row r="37" spans="1:21">
      <c r="A37" s="1" t="s">
        <v>19</v>
      </c>
      <c r="B37" s="1" t="s">
        <v>16</v>
      </c>
      <c r="C37" s="1" t="s">
        <v>6</v>
      </c>
      <c r="D37" s="1" t="s">
        <v>35</v>
      </c>
      <c r="E37" s="1" t="s">
        <v>99</v>
      </c>
      <c r="G37" s="3" t="s">
        <v>84</v>
      </c>
      <c r="K37" s="1">
        <v>8.6025752429101709E-2</v>
      </c>
      <c r="Q37" s="1" t="s">
        <v>96</v>
      </c>
      <c r="R37" s="1" t="s">
        <v>84</v>
      </c>
      <c r="S37" s="1" t="s">
        <v>84</v>
      </c>
      <c r="T37" s="1" t="s">
        <v>84</v>
      </c>
      <c r="U37" s="1" t="s">
        <v>84</v>
      </c>
    </row>
    <row r="38" spans="1:21">
      <c r="A38" s="1" t="s">
        <v>19</v>
      </c>
      <c r="B38" s="1" t="s">
        <v>16</v>
      </c>
      <c r="C38" s="1" t="s">
        <v>8</v>
      </c>
      <c r="D38" s="1" t="s">
        <v>35</v>
      </c>
      <c r="E38" s="1" t="s">
        <v>99</v>
      </c>
      <c r="G38" s="3" t="s">
        <v>84</v>
      </c>
      <c r="K38" s="1">
        <v>8.4549270437737342E-2</v>
      </c>
      <c r="Q38" s="1" t="s">
        <v>96</v>
      </c>
      <c r="R38" s="1" t="s">
        <v>84</v>
      </c>
      <c r="S38" s="1" t="s">
        <v>84</v>
      </c>
      <c r="T38" s="1" t="s">
        <v>84</v>
      </c>
      <c r="U38" s="1" t="s">
        <v>84</v>
      </c>
    </row>
    <row r="39" spans="1:21">
      <c r="A39" s="1" t="s">
        <v>19</v>
      </c>
      <c r="B39" s="1" t="s">
        <v>16</v>
      </c>
      <c r="C39" s="1" t="s">
        <v>9</v>
      </c>
      <c r="D39" s="1" t="s">
        <v>35</v>
      </c>
      <c r="E39" s="1" t="s">
        <v>99</v>
      </c>
      <c r="G39" s="3" t="s">
        <v>84</v>
      </c>
      <c r="K39" s="1">
        <v>7.9389046982983838E-2</v>
      </c>
      <c r="Q39" s="1" t="s">
        <v>96</v>
      </c>
      <c r="R39" s="1" t="s">
        <v>84</v>
      </c>
      <c r="S39" s="1" t="s">
        <v>84</v>
      </c>
      <c r="T39" s="1" t="s">
        <v>84</v>
      </c>
      <c r="U39" s="1" t="s">
        <v>84</v>
      </c>
    </row>
    <row r="40" spans="1:21">
      <c r="A40" s="1" t="s">
        <v>19</v>
      </c>
      <c r="B40" s="1" t="s">
        <v>16</v>
      </c>
      <c r="C40" s="1" t="s">
        <v>10</v>
      </c>
      <c r="D40" s="1" t="s">
        <v>35</v>
      </c>
      <c r="E40" s="1" t="s">
        <v>99</v>
      </c>
      <c r="G40" s="3" t="s">
        <v>84</v>
      </c>
      <c r="K40" s="1">
        <v>7.8262849336900225E-2</v>
      </c>
      <c r="Q40" s="1" t="s">
        <v>96</v>
      </c>
      <c r="R40" s="1" t="s">
        <v>84</v>
      </c>
      <c r="S40" s="1" t="s">
        <v>84</v>
      </c>
      <c r="T40" s="1" t="s">
        <v>84</v>
      </c>
      <c r="U40" s="1" t="s">
        <v>84</v>
      </c>
    </row>
    <row r="41" spans="1:21">
      <c r="A41" s="1" t="s">
        <v>19</v>
      </c>
      <c r="B41" s="1" t="s">
        <v>16</v>
      </c>
      <c r="C41" s="1" t="s">
        <v>11</v>
      </c>
      <c r="D41" s="1" t="s">
        <v>35</v>
      </c>
      <c r="E41" s="1" t="s">
        <v>99</v>
      </c>
      <c r="G41" s="3" t="s">
        <v>84</v>
      </c>
      <c r="K41" s="1">
        <v>8.2863373185953687E-2</v>
      </c>
      <c r="Q41" s="1" t="s">
        <v>96</v>
      </c>
      <c r="R41" s="1" t="s">
        <v>84</v>
      </c>
      <c r="S41" s="1" t="s">
        <v>84</v>
      </c>
      <c r="T41" s="1" t="s">
        <v>84</v>
      </c>
      <c r="U41" s="1" t="s">
        <v>84</v>
      </c>
    </row>
    <row r="42" spans="1:21">
      <c r="A42" t="s">
        <v>15</v>
      </c>
      <c r="B42" t="s">
        <v>16</v>
      </c>
      <c r="C42" t="s">
        <v>6</v>
      </c>
      <c r="D42" t="s">
        <v>35</v>
      </c>
      <c r="E42" s="1" t="s">
        <v>99</v>
      </c>
      <c r="G42" s="3"/>
    </row>
    <row r="43" spans="1:21">
      <c r="A43" t="s">
        <v>15</v>
      </c>
      <c r="B43" t="s">
        <v>16</v>
      </c>
      <c r="C43" t="s">
        <v>8</v>
      </c>
      <c r="D43" t="s">
        <v>35</v>
      </c>
      <c r="E43" s="1" t="s">
        <v>99</v>
      </c>
      <c r="G43" s="3"/>
    </row>
    <row r="44" spans="1:21">
      <c r="A44" t="s">
        <v>15</v>
      </c>
      <c r="B44" t="s">
        <v>16</v>
      </c>
      <c r="C44" t="s">
        <v>9</v>
      </c>
      <c r="D44" t="s">
        <v>35</v>
      </c>
      <c r="E44" s="1" t="s">
        <v>99</v>
      </c>
      <c r="G44" s="3"/>
    </row>
    <row r="45" spans="1:21">
      <c r="A45" t="s">
        <v>15</v>
      </c>
      <c r="B45" t="s">
        <v>16</v>
      </c>
      <c r="C45" t="s">
        <v>10</v>
      </c>
      <c r="D45" t="s">
        <v>35</v>
      </c>
      <c r="E45" s="1" t="s">
        <v>99</v>
      </c>
      <c r="G45" s="3"/>
    </row>
    <row r="46" spans="1:21">
      <c r="A46" t="s">
        <v>15</v>
      </c>
      <c r="B46" t="s">
        <v>16</v>
      </c>
      <c r="C46" t="s">
        <v>11</v>
      </c>
      <c r="D46" t="s">
        <v>35</v>
      </c>
      <c r="E46" s="1" t="s">
        <v>99</v>
      </c>
      <c r="G46" s="3"/>
    </row>
    <row r="47" spans="1:21">
      <c r="A47" s="1" t="s">
        <v>27</v>
      </c>
      <c r="B47" s="1" t="s">
        <v>5</v>
      </c>
      <c r="C47" s="1" t="s">
        <v>6</v>
      </c>
      <c r="D47" s="1" t="s">
        <v>37</v>
      </c>
      <c r="E47" s="1" t="s">
        <v>99</v>
      </c>
      <c r="G47" s="3" t="s">
        <v>84</v>
      </c>
      <c r="K47" s="1">
        <v>0.17522942409133585</v>
      </c>
      <c r="Q47" s="1" t="s">
        <v>96</v>
      </c>
      <c r="R47" s="1" t="s">
        <v>84</v>
      </c>
      <c r="S47" s="1" t="s">
        <v>84</v>
      </c>
      <c r="T47" s="1" t="s">
        <v>84</v>
      </c>
      <c r="U47" s="1" t="s">
        <v>84</v>
      </c>
    </row>
    <row r="48" spans="1:21">
      <c r="A48" s="1" t="s">
        <v>27</v>
      </c>
      <c r="B48" s="1" t="s">
        <v>5</v>
      </c>
      <c r="C48" s="1" t="s">
        <v>8</v>
      </c>
      <c r="D48" s="1" t="s">
        <v>37</v>
      </c>
      <c r="E48" s="1" t="s">
        <v>99</v>
      </c>
      <c r="G48" s="3" t="s">
        <v>84</v>
      </c>
      <c r="K48" s="1">
        <v>0.16304078087517573</v>
      </c>
      <c r="Q48" s="1" t="s">
        <v>96</v>
      </c>
      <c r="R48" s="1" t="s">
        <v>84</v>
      </c>
      <c r="S48" s="1" t="s">
        <v>84</v>
      </c>
      <c r="T48" s="1" t="s">
        <v>84</v>
      </c>
      <c r="U48" s="1" t="s">
        <v>84</v>
      </c>
    </row>
    <row r="49" spans="1:21">
      <c r="A49" s="1" t="s">
        <v>27</v>
      </c>
      <c r="B49" s="1" t="s">
        <v>5</v>
      </c>
      <c r="C49" s="1" t="s">
        <v>9</v>
      </c>
      <c r="D49" s="1" t="s">
        <v>37</v>
      </c>
      <c r="E49" s="1" t="s">
        <v>99</v>
      </c>
      <c r="G49" s="3" t="s">
        <v>84</v>
      </c>
      <c r="K49" s="1">
        <v>0.18034778646822083</v>
      </c>
      <c r="Q49" s="1" t="s">
        <v>96</v>
      </c>
      <c r="R49" s="1" t="s">
        <v>84</v>
      </c>
      <c r="S49" s="1" t="s">
        <v>84</v>
      </c>
      <c r="T49" s="1" t="s">
        <v>84</v>
      </c>
      <c r="U49" s="1" t="s">
        <v>84</v>
      </c>
    </row>
    <row r="50" spans="1:21">
      <c r="A50" s="1" t="s">
        <v>27</v>
      </c>
      <c r="B50" s="1" t="s">
        <v>5</v>
      </c>
      <c r="C50" s="1" t="s">
        <v>10</v>
      </c>
      <c r="D50" s="1" t="s">
        <v>37</v>
      </c>
      <c r="E50" s="1" t="s">
        <v>99</v>
      </c>
      <c r="G50" s="3" t="s">
        <v>84</v>
      </c>
      <c r="K50" s="1">
        <v>0.18634082478725708</v>
      </c>
      <c r="Q50" s="1" t="s">
        <v>96</v>
      </c>
      <c r="R50" s="1" t="s">
        <v>84</v>
      </c>
      <c r="S50" s="1" t="s">
        <v>84</v>
      </c>
      <c r="T50" s="1" t="s">
        <v>84</v>
      </c>
      <c r="U50" s="1" t="s">
        <v>84</v>
      </c>
    </row>
    <row r="51" spans="1:21">
      <c r="A51" s="1" t="s">
        <v>27</v>
      </c>
      <c r="B51" s="1" t="s">
        <v>5</v>
      </c>
      <c r="C51" s="1" t="s">
        <v>11</v>
      </c>
      <c r="D51" s="1" t="s">
        <v>37</v>
      </c>
      <c r="E51" s="1" t="s">
        <v>99</v>
      </c>
      <c r="G51" s="3" t="s">
        <v>84</v>
      </c>
      <c r="K51" s="1">
        <v>0.1997708486782879</v>
      </c>
      <c r="Q51" s="1" t="s">
        <v>96</v>
      </c>
      <c r="R51" s="1" t="s">
        <v>84</v>
      </c>
      <c r="S51" s="1" t="s">
        <v>84</v>
      </c>
      <c r="T51" s="1" t="s">
        <v>84</v>
      </c>
      <c r="U51" s="1" t="s">
        <v>84</v>
      </c>
    </row>
    <row r="52" spans="1:21">
      <c r="A52" s="1" t="s">
        <v>23</v>
      </c>
      <c r="B52" s="1" t="s">
        <v>13</v>
      </c>
      <c r="C52" s="1" t="s">
        <v>6</v>
      </c>
      <c r="D52" s="1" t="s">
        <v>37</v>
      </c>
      <c r="E52" s="1" t="s">
        <v>99</v>
      </c>
      <c r="G52" s="3" t="s">
        <v>84</v>
      </c>
      <c r="K52" s="1">
        <v>0.1387568445754859</v>
      </c>
      <c r="Q52" s="1" t="s">
        <v>97</v>
      </c>
      <c r="R52" s="1" t="s">
        <v>83</v>
      </c>
      <c r="T52" s="1" t="s">
        <v>93</v>
      </c>
      <c r="U52" s="1" t="s">
        <v>84</v>
      </c>
    </row>
    <row r="53" spans="1:21">
      <c r="A53" s="1" t="s">
        <v>23</v>
      </c>
      <c r="B53" s="1" t="s">
        <v>13</v>
      </c>
      <c r="C53" s="1" t="s">
        <v>8</v>
      </c>
      <c r="D53" s="1" t="s">
        <v>37</v>
      </c>
      <c r="E53" s="1" t="s">
        <v>99</v>
      </c>
      <c r="G53" s="3" t="s">
        <v>84</v>
      </c>
      <c r="K53" s="1">
        <v>0.13088427872355077</v>
      </c>
      <c r="Q53" s="1" t="s">
        <v>97</v>
      </c>
      <c r="R53" s="1" t="s">
        <v>83</v>
      </c>
      <c r="T53" s="1" t="s">
        <v>93</v>
      </c>
      <c r="U53" s="1" t="s">
        <v>84</v>
      </c>
    </row>
    <row r="54" spans="1:21">
      <c r="A54" s="1" t="s">
        <v>23</v>
      </c>
      <c r="B54" s="1" t="s">
        <v>13</v>
      </c>
      <c r="C54" s="1" t="s">
        <v>9</v>
      </c>
      <c r="D54" s="1" t="s">
        <v>37</v>
      </c>
      <c r="E54" s="1" t="s">
        <v>99</v>
      </c>
      <c r="G54" s="3" t="s">
        <v>84</v>
      </c>
      <c r="K54" s="1">
        <v>0.14124820052502335</v>
      </c>
      <c r="Q54" s="1" t="s">
        <v>97</v>
      </c>
      <c r="R54" s="1" t="s">
        <v>83</v>
      </c>
      <c r="T54" s="1" t="s">
        <v>93</v>
      </c>
      <c r="U54" s="1" t="s">
        <v>84</v>
      </c>
    </row>
    <row r="55" spans="1:21">
      <c r="A55" s="1" t="s">
        <v>23</v>
      </c>
      <c r="B55" s="1" t="s">
        <v>13</v>
      </c>
      <c r="C55" s="1" t="s">
        <v>10</v>
      </c>
      <c r="D55" s="1" t="s">
        <v>37</v>
      </c>
      <c r="E55" s="1" t="s">
        <v>99</v>
      </c>
      <c r="G55" s="3" t="s">
        <v>84</v>
      </c>
      <c r="K55" s="1">
        <v>0.13460908316403428</v>
      </c>
      <c r="Q55" s="1" t="s">
        <v>97</v>
      </c>
      <c r="R55" s="1" t="s">
        <v>83</v>
      </c>
      <c r="T55" s="1" t="s">
        <v>93</v>
      </c>
      <c r="U55" s="1" t="s">
        <v>84</v>
      </c>
    </row>
    <row r="56" spans="1:21">
      <c r="A56" s="1" t="s">
        <v>23</v>
      </c>
      <c r="B56" s="1" t="s">
        <v>13</v>
      </c>
      <c r="C56" s="1" t="s">
        <v>11</v>
      </c>
      <c r="D56" s="1" t="s">
        <v>37</v>
      </c>
      <c r="E56" s="1" t="s">
        <v>99</v>
      </c>
      <c r="G56" s="3" t="s">
        <v>84</v>
      </c>
      <c r="K56" s="1">
        <v>0.13652513250626128</v>
      </c>
      <c r="Q56" s="1" t="s">
        <v>97</v>
      </c>
      <c r="R56" s="1" t="s">
        <v>83</v>
      </c>
      <c r="T56" s="1" t="s">
        <v>93</v>
      </c>
      <c r="U56" s="1" t="s">
        <v>84</v>
      </c>
    </row>
    <row r="57" spans="1:21">
      <c r="A57" s="1" t="s">
        <v>20</v>
      </c>
      <c r="B57" s="1" t="s">
        <v>16</v>
      </c>
      <c r="C57" s="1" t="s">
        <v>6</v>
      </c>
      <c r="D57" s="1" t="s">
        <v>37</v>
      </c>
      <c r="E57" s="1" t="s">
        <v>99</v>
      </c>
      <c r="G57" s="3" t="s">
        <v>84</v>
      </c>
      <c r="K57" s="1">
        <v>9.4549280031560226E-2</v>
      </c>
      <c r="Q57" s="1" t="s">
        <v>96</v>
      </c>
      <c r="R57" s="1" t="s">
        <v>84</v>
      </c>
      <c r="S57" s="1" t="s">
        <v>84</v>
      </c>
      <c r="T57" s="1" t="s">
        <v>84</v>
      </c>
      <c r="U57" s="1" t="s">
        <v>84</v>
      </c>
    </row>
    <row r="58" spans="1:21">
      <c r="A58" s="1" t="s">
        <v>20</v>
      </c>
      <c r="B58" s="1" t="s">
        <v>16</v>
      </c>
      <c r="C58" s="1" t="s">
        <v>8</v>
      </c>
      <c r="D58" s="1" t="s">
        <v>37</v>
      </c>
      <c r="E58" s="1" t="s">
        <v>99</v>
      </c>
      <c r="G58" s="3" t="s">
        <v>84</v>
      </c>
      <c r="K58" s="1">
        <v>9.8959846591899589E-2</v>
      </c>
      <c r="Q58" s="1" t="s">
        <v>96</v>
      </c>
      <c r="R58" s="1" t="s">
        <v>84</v>
      </c>
      <c r="S58" s="1" t="s">
        <v>84</v>
      </c>
      <c r="T58" s="1" t="s">
        <v>84</v>
      </c>
      <c r="U58" s="1" t="s">
        <v>84</v>
      </c>
    </row>
    <row r="59" spans="1:21">
      <c r="A59" s="1" t="s">
        <v>20</v>
      </c>
      <c r="B59" s="1" t="s">
        <v>16</v>
      </c>
      <c r="C59" s="1" t="s">
        <v>9</v>
      </c>
      <c r="D59" s="1" t="s">
        <v>37</v>
      </c>
      <c r="E59" s="1" t="s">
        <v>99</v>
      </c>
      <c r="G59" s="3" t="s">
        <v>84</v>
      </c>
      <c r="K59" s="1">
        <v>9.6015478565814105E-2</v>
      </c>
      <c r="Q59" s="1" t="s">
        <v>96</v>
      </c>
      <c r="R59" s="1" t="s">
        <v>84</v>
      </c>
      <c r="S59" s="1" t="s">
        <v>84</v>
      </c>
      <c r="T59" s="1" t="s">
        <v>84</v>
      </c>
      <c r="U59" s="1" t="s">
        <v>84</v>
      </c>
    </row>
    <row r="60" spans="1:21">
      <c r="A60" s="1" t="s">
        <v>20</v>
      </c>
      <c r="B60" s="1" t="s">
        <v>16</v>
      </c>
      <c r="C60" s="1" t="s">
        <v>10</v>
      </c>
      <c r="D60" s="1" t="s">
        <v>37</v>
      </c>
      <c r="E60" s="1" t="s">
        <v>99</v>
      </c>
      <c r="G60" s="3" t="s">
        <v>84</v>
      </c>
      <c r="K60" s="1">
        <v>8.8725817211474281E-2</v>
      </c>
      <c r="Q60" s="1" t="s">
        <v>96</v>
      </c>
      <c r="R60" s="1" t="s">
        <v>84</v>
      </c>
      <c r="S60" s="1" t="s">
        <v>84</v>
      </c>
      <c r="T60" s="1" t="s">
        <v>84</v>
      </c>
      <c r="U60" s="1" t="s">
        <v>84</v>
      </c>
    </row>
    <row r="61" spans="1:21">
      <c r="A61" s="1" t="s">
        <v>20</v>
      </c>
      <c r="B61" s="1" t="s">
        <v>16</v>
      </c>
      <c r="C61" s="1" t="s">
        <v>11</v>
      </c>
      <c r="D61" s="1" t="s">
        <v>37</v>
      </c>
      <c r="E61" s="1" t="s">
        <v>99</v>
      </c>
      <c r="G61" s="3" t="s">
        <v>84</v>
      </c>
      <c r="K61" s="1">
        <v>0.10011858377096386</v>
      </c>
      <c r="Q61" s="1" t="s">
        <v>96</v>
      </c>
      <c r="R61" s="1" t="s">
        <v>84</v>
      </c>
      <c r="S61" s="1" t="s">
        <v>84</v>
      </c>
      <c r="T61" s="1" t="s">
        <v>84</v>
      </c>
      <c r="U61" s="1" t="s">
        <v>84</v>
      </c>
    </row>
    <row r="62" spans="1:21">
      <c r="A62" s="1" t="s">
        <v>27</v>
      </c>
      <c r="B62" s="1" t="s">
        <v>5</v>
      </c>
      <c r="C62" s="1" t="s">
        <v>6</v>
      </c>
      <c r="D62" s="1" t="s">
        <v>28</v>
      </c>
      <c r="E62" s="1" t="s">
        <v>99</v>
      </c>
      <c r="G62" s="3" t="s">
        <v>84</v>
      </c>
      <c r="K62" s="1">
        <v>0.19424460431654661</v>
      </c>
      <c r="Q62" s="1" t="s">
        <v>96</v>
      </c>
      <c r="R62" s="1" t="s">
        <v>84</v>
      </c>
      <c r="S62" s="1" t="s">
        <v>84</v>
      </c>
      <c r="T62" s="1" t="s">
        <v>84</v>
      </c>
      <c r="U62" s="1" t="s">
        <v>84</v>
      </c>
    </row>
    <row r="63" spans="1:21">
      <c r="A63" s="1" t="s">
        <v>27</v>
      </c>
      <c r="B63" s="1" t="s">
        <v>5</v>
      </c>
      <c r="C63" s="1" t="s">
        <v>8</v>
      </c>
      <c r="D63" s="1" t="s">
        <v>28</v>
      </c>
      <c r="E63" s="1" t="s">
        <v>99</v>
      </c>
      <c r="G63" s="3" t="s">
        <v>84</v>
      </c>
      <c r="K63" s="1">
        <v>0.20787632783487328</v>
      </c>
      <c r="Q63" s="1" t="s">
        <v>96</v>
      </c>
      <c r="R63" s="1" t="s">
        <v>84</v>
      </c>
      <c r="S63" s="1" t="s">
        <v>84</v>
      </c>
      <c r="T63" s="1" t="s">
        <v>84</v>
      </c>
      <c r="U63" s="1" t="s">
        <v>84</v>
      </c>
    </row>
    <row r="64" spans="1:21">
      <c r="A64" s="1" t="s">
        <v>27</v>
      </c>
      <c r="B64" s="1" t="s">
        <v>5</v>
      </c>
      <c r="C64" s="1" t="s">
        <v>9</v>
      </c>
      <c r="D64" s="1" t="s">
        <v>28</v>
      </c>
      <c r="E64" s="1" t="s">
        <v>99</v>
      </c>
      <c r="G64" s="3" t="s">
        <v>84</v>
      </c>
      <c r="K64" s="1">
        <v>0.20519856696394534</v>
      </c>
      <c r="Q64" s="1" t="s">
        <v>96</v>
      </c>
      <c r="R64" s="1" t="s">
        <v>84</v>
      </c>
      <c r="S64" s="1" t="s">
        <v>84</v>
      </c>
      <c r="T64" s="1" t="s">
        <v>84</v>
      </c>
      <c r="U64" s="1" t="s">
        <v>84</v>
      </c>
    </row>
    <row r="65" spans="1:21">
      <c r="A65" s="1" t="s">
        <v>27</v>
      </c>
      <c r="B65" s="1" t="s">
        <v>5</v>
      </c>
      <c r="C65" s="1" t="s">
        <v>10</v>
      </c>
      <c r="D65" s="1" t="s">
        <v>28</v>
      </c>
      <c r="E65" s="1" t="s">
        <v>99</v>
      </c>
      <c r="G65" s="3" t="s">
        <v>84</v>
      </c>
      <c r="K65" s="1">
        <v>0.20929494805297791</v>
      </c>
      <c r="Q65" s="1" t="s">
        <v>96</v>
      </c>
      <c r="R65" s="1" t="s">
        <v>84</v>
      </c>
      <c r="S65" s="1" t="s">
        <v>84</v>
      </c>
      <c r="T65" s="1" t="s">
        <v>84</v>
      </c>
      <c r="U65" s="1" t="s">
        <v>84</v>
      </c>
    </row>
    <row r="66" spans="1:21">
      <c r="A66" s="1" t="s">
        <v>27</v>
      </c>
      <c r="B66" s="1" t="s">
        <v>5</v>
      </c>
      <c r="C66" s="1" t="s">
        <v>11</v>
      </c>
      <c r="D66" s="1" t="s">
        <v>28</v>
      </c>
      <c r="E66" s="1" t="s">
        <v>99</v>
      </c>
      <c r="G66" s="3" t="s">
        <v>84</v>
      </c>
      <c r="K66" s="1">
        <v>0.20403344182781288</v>
      </c>
      <c r="Q66" s="1" t="s">
        <v>96</v>
      </c>
      <c r="R66" s="1" t="s">
        <v>84</v>
      </c>
      <c r="S66" s="1" t="s">
        <v>84</v>
      </c>
      <c r="T66" s="1" t="s">
        <v>84</v>
      </c>
      <c r="U66" s="1" t="s">
        <v>84</v>
      </c>
    </row>
    <row r="67" spans="1:21">
      <c r="A67" s="1" t="s">
        <v>23</v>
      </c>
      <c r="B67" s="1" t="s">
        <v>13</v>
      </c>
      <c r="C67" s="1" t="s">
        <v>6</v>
      </c>
      <c r="D67" s="1" t="s">
        <v>28</v>
      </c>
      <c r="E67" s="1" t="s">
        <v>99</v>
      </c>
      <c r="G67" s="3" t="s">
        <v>84</v>
      </c>
      <c r="K67" s="1">
        <v>0.14710808946694248</v>
      </c>
      <c r="Q67" s="1" t="s">
        <v>97</v>
      </c>
      <c r="R67" s="1" t="s">
        <v>83</v>
      </c>
      <c r="T67" s="1" t="s">
        <v>93</v>
      </c>
      <c r="U67" s="1" t="s">
        <v>84</v>
      </c>
    </row>
    <row r="68" spans="1:21">
      <c r="A68" s="1" t="s">
        <v>23</v>
      </c>
      <c r="B68" s="1" t="s">
        <v>13</v>
      </c>
      <c r="C68" s="1" t="s">
        <v>8</v>
      </c>
      <c r="D68" s="1" t="s">
        <v>28</v>
      </c>
      <c r="E68" s="1" t="s">
        <v>99</v>
      </c>
      <c r="G68" s="3" t="s">
        <v>84</v>
      </c>
      <c r="K68" s="1">
        <v>0.12935003747724594</v>
      </c>
      <c r="Q68" s="1" t="s">
        <v>97</v>
      </c>
      <c r="R68" s="1" t="s">
        <v>83</v>
      </c>
      <c r="T68" s="1" t="s">
        <v>93</v>
      </c>
      <c r="U68" s="1" t="s">
        <v>84</v>
      </c>
    </row>
    <row r="69" spans="1:21">
      <c r="A69" s="1" t="s">
        <v>23</v>
      </c>
      <c r="B69" s="1" t="s">
        <v>13</v>
      </c>
      <c r="C69" s="1" t="s">
        <v>9</v>
      </c>
      <c r="D69" s="1" t="s">
        <v>28</v>
      </c>
      <c r="E69" s="1" t="s">
        <v>99</v>
      </c>
      <c r="G69" s="3" t="s">
        <v>84</v>
      </c>
      <c r="K69" s="1">
        <v>0.14142434519085068</v>
      </c>
      <c r="Q69" s="1" t="s">
        <v>97</v>
      </c>
      <c r="R69" s="1" t="s">
        <v>83</v>
      </c>
      <c r="T69" s="1" t="s">
        <v>93</v>
      </c>
      <c r="U69" s="1" t="s">
        <v>84</v>
      </c>
    </row>
    <row r="70" spans="1:21">
      <c r="A70" s="1" t="s">
        <v>23</v>
      </c>
      <c r="B70" s="1" t="s">
        <v>13</v>
      </c>
      <c r="C70" s="1" t="s">
        <v>10</v>
      </c>
      <c r="D70" s="1" t="s">
        <v>28</v>
      </c>
      <c r="E70" s="1" t="s">
        <v>99</v>
      </c>
      <c r="G70" s="3" t="s">
        <v>84</v>
      </c>
      <c r="K70" s="1">
        <v>0.14006374364717022</v>
      </c>
      <c r="Q70" s="1" t="s">
        <v>97</v>
      </c>
      <c r="R70" s="1" t="s">
        <v>83</v>
      </c>
      <c r="T70" s="1" t="s">
        <v>93</v>
      </c>
      <c r="U70" s="1" t="s">
        <v>84</v>
      </c>
    </row>
    <row r="71" spans="1:21">
      <c r="A71" s="1" t="s">
        <v>23</v>
      </c>
      <c r="B71" s="1" t="s">
        <v>13</v>
      </c>
      <c r="C71" s="1" t="s">
        <v>11</v>
      </c>
      <c r="D71" s="1" t="s">
        <v>28</v>
      </c>
      <c r="E71" s="1" t="s">
        <v>99</v>
      </c>
      <c r="G71" s="3" t="s">
        <v>84</v>
      </c>
      <c r="K71" s="1">
        <v>0.13011705798768536</v>
      </c>
      <c r="Q71" s="1" t="s">
        <v>97</v>
      </c>
      <c r="R71" s="1" t="s">
        <v>83</v>
      </c>
      <c r="T71" s="1" t="s">
        <v>93</v>
      </c>
      <c r="U71" s="1" t="s">
        <v>84</v>
      </c>
    </row>
    <row r="72" spans="1:21">
      <c r="A72" s="1" t="s">
        <v>20</v>
      </c>
      <c r="B72" s="1" t="s">
        <v>16</v>
      </c>
      <c r="C72" s="1" t="s">
        <v>6</v>
      </c>
      <c r="D72" s="1" t="s">
        <v>28</v>
      </c>
      <c r="E72" s="1" t="s">
        <v>99</v>
      </c>
      <c r="G72" s="3" t="s">
        <v>84</v>
      </c>
      <c r="K72" s="1">
        <v>0.14778257591335919</v>
      </c>
      <c r="Q72" s="1" t="s">
        <v>96</v>
      </c>
      <c r="R72" s="1" t="s">
        <v>84</v>
      </c>
      <c r="S72" s="1" t="s">
        <v>84</v>
      </c>
      <c r="T72" s="1" t="s">
        <v>84</v>
      </c>
      <c r="U72" s="1" t="s">
        <v>84</v>
      </c>
    </row>
    <row r="73" spans="1:21">
      <c r="A73" s="1" t="s">
        <v>20</v>
      </c>
      <c r="B73" s="1" t="s">
        <v>16</v>
      </c>
      <c r="C73" s="1" t="s">
        <v>8</v>
      </c>
      <c r="D73" s="1" t="s">
        <v>28</v>
      </c>
      <c r="E73" s="1" t="s">
        <v>99</v>
      </c>
      <c r="G73" s="3" t="s">
        <v>84</v>
      </c>
      <c r="K73" s="1">
        <v>0.17246822953666427</v>
      </c>
      <c r="Q73" s="1" t="s">
        <v>96</v>
      </c>
      <c r="R73" s="1" t="s">
        <v>84</v>
      </c>
      <c r="S73" s="1" t="s">
        <v>84</v>
      </c>
      <c r="T73" s="1" t="s">
        <v>84</v>
      </c>
      <c r="U73" s="1" t="s">
        <v>84</v>
      </c>
    </row>
    <row r="74" spans="1:21">
      <c r="A74" s="1" t="s">
        <v>20</v>
      </c>
      <c r="B74" s="1" t="s">
        <v>16</v>
      </c>
      <c r="C74" s="1" t="s">
        <v>9</v>
      </c>
      <c r="D74" s="1" t="s">
        <v>28</v>
      </c>
      <c r="E74" s="1" t="s">
        <v>99</v>
      </c>
      <c r="G74" s="3" t="s">
        <v>84</v>
      </c>
      <c r="K74" s="1">
        <v>0.15596330275229348</v>
      </c>
      <c r="Q74" s="1" t="s">
        <v>96</v>
      </c>
      <c r="R74" s="1" t="s">
        <v>84</v>
      </c>
      <c r="S74" s="1" t="s">
        <v>84</v>
      </c>
      <c r="T74" s="1" t="s">
        <v>84</v>
      </c>
      <c r="U74" s="1" t="s">
        <v>84</v>
      </c>
    </row>
    <row r="75" spans="1:21">
      <c r="A75" s="1" t="s">
        <v>20</v>
      </c>
      <c r="B75" s="1" t="s">
        <v>16</v>
      </c>
      <c r="C75" s="1" t="s">
        <v>10</v>
      </c>
      <c r="D75" s="1" t="s">
        <v>28</v>
      </c>
      <c r="E75" s="1" t="s">
        <v>99</v>
      </c>
      <c r="G75" s="3" t="s">
        <v>84</v>
      </c>
      <c r="K75" s="1">
        <v>0.15943481310752575</v>
      </c>
      <c r="Q75" s="1" t="s">
        <v>96</v>
      </c>
      <c r="R75" s="1" t="s">
        <v>84</v>
      </c>
      <c r="S75" s="1" t="s">
        <v>84</v>
      </c>
      <c r="T75" s="1" t="s">
        <v>84</v>
      </c>
      <c r="U75" s="1" t="s">
        <v>84</v>
      </c>
    </row>
    <row r="76" spans="1:21">
      <c r="A76" s="1" t="s">
        <v>20</v>
      </c>
      <c r="B76" s="1" t="s">
        <v>16</v>
      </c>
      <c r="C76" s="1" t="s">
        <v>11</v>
      </c>
      <c r="D76" s="1" t="s">
        <v>28</v>
      </c>
      <c r="E76" s="1" t="s">
        <v>99</v>
      </c>
      <c r="G76" s="3" t="s">
        <v>84</v>
      </c>
      <c r="K76" s="1">
        <v>0.15413329185784269</v>
      </c>
      <c r="Q76" s="1" t="s">
        <v>96</v>
      </c>
      <c r="R76" s="1" t="s">
        <v>84</v>
      </c>
      <c r="S76" s="1" t="s">
        <v>84</v>
      </c>
      <c r="T76" s="1" t="s">
        <v>84</v>
      </c>
      <c r="U76" s="1" t="s">
        <v>84</v>
      </c>
    </row>
    <row r="77" spans="1:21">
      <c r="A77" s="1" t="s">
        <v>27</v>
      </c>
      <c r="B77" s="1" t="s">
        <v>5</v>
      </c>
      <c r="C77" s="1" t="s">
        <v>6</v>
      </c>
      <c r="D77" s="1" t="s">
        <v>26</v>
      </c>
      <c r="E77" s="1" t="s">
        <v>99</v>
      </c>
      <c r="F77" s="2">
        <v>0.46527777777777773</v>
      </c>
      <c r="G77" s="3" t="s">
        <v>84</v>
      </c>
      <c r="H77" s="3">
        <f>AVERAGE(30,38)</f>
        <v>34</v>
      </c>
      <c r="I77" s="3">
        <f>AVERAGE(29,37)</f>
        <v>33</v>
      </c>
      <c r="J77" s="1">
        <v>18</v>
      </c>
      <c r="K77" s="1">
        <v>0.20758970505354127</v>
      </c>
      <c r="Q77" s="1" t="s">
        <v>96</v>
      </c>
      <c r="R77" s="1" t="s">
        <v>84</v>
      </c>
      <c r="S77" s="1" t="s">
        <v>84</v>
      </c>
      <c r="T77" s="1" t="s">
        <v>84</v>
      </c>
      <c r="U77" s="1" t="s">
        <v>84</v>
      </c>
    </row>
    <row r="78" spans="1:21">
      <c r="A78" s="1" t="s">
        <v>27</v>
      </c>
      <c r="B78" s="1" t="s">
        <v>5</v>
      </c>
      <c r="C78" s="1" t="s">
        <v>8</v>
      </c>
      <c r="D78" s="1" t="s">
        <v>26</v>
      </c>
      <c r="E78" s="1" t="s">
        <v>99</v>
      </c>
      <c r="F78" s="2">
        <v>0.46527777777777773</v>
      </c>
      <c r="G78" s="3" t="s">
        <v>84</v>
      </c>
      <c r="H78" s="3">
        <f t="shared" ref="H78:H81" si="0">AVERAGE(30,38)</f>
        <v>34</v>
      </c>
      <c r="I78" s="3">
        <f t="shared" ref="I78:I81" si="1">AVERAGE(29,37)</f>
        <v>33</v>
      </c>
      <c r="J78" s="1">
        <v>23</v>
      </c>
      <c r="K78" s="1">
        <v>0.17483569562118945</v>
      </c>
      <c r="Q78" s="1" t="s">
        <v>96</v>
      </c>
      <c r="R78" s="1" t="s">
        <v>84</v>
      </c>
      <c r="S78" s="1" t="s">
        <v>84</v>
      </c>
      <c r="T78" s="1" t="s">
        <v>84</v>
      </c>
      <c r="U78" s="1" t="s">
        <v>84</v>
      </c>
    </row>
    <row r="79" spans="1:21">
      <c r="A79" s="1" t="s">
        <v>27</v>
      </c>
      <c r="B79" s="1" t="s">
        <v>5</v>
      </c>
      <c r="C79" s="1" t="s">
        <v>9</v>
      </c>
      <c r="D79" s="1" t="s">
        <v>26</v>
      </c>
      <c r="E79" s="1" t="s">
        <v>99</v>
      </c>
      <c r="F79" s="2">
        <v>0.46527777777777773</v>
      </c>
      <c r="G79" s="3" t="s">
        <v>84</v>
      </c>
      <c r="H79" s="3">
        <f t="shared" si="0"/>
        <v>34</v>
      </c>
      <c r="I79" s="3">
        <f t="shared" si="1"/>
        <v>33</v>
      </c>
      <c r="J79" s="1">
        <v>24</v>
      </c>
      <c r="K79" s="1">
        <v>0.18432026688907402</v>
      </c>
      <c r="Q79" s="1" t="s">
        <v>96</v>
      </c>
      <c r="R79" s="1" t="s">
        <v>84</v>
      </c>
      <c r="S79" s="1" t="s">
        <v>84</v>
      </c>
      <c r="T79" s="1" t="s">
        <v>84</v>
      </c>
      <c r="U79" s="1" t="s">
        <v>84</v>
      </c>
    </row>
    <row r="80" spans="1:21">
      <c r="A80" s="1" t="s">
        <v>27</v>
      </c>
      <c r="B80" s="1" t="s">
        <v>5</v>
      </c>
      <c r="C80" s="1" t="s">
        <v>10</v>
      </c>
      <c r="D80" s="1" t="s">
        <v>26</v>
      </c>
      <c r="E80" s="1" t="s">
        <v>99</v>
      </c>
      <c r="F80" s="2">
        <v>0.46527777777777773</v>
      </c>
      <c r="G80" s="3" t="s">
        <v>84</v>
      </c>
      <c r="H80" s="3">
        <f t="shared" si="0"/>
        <v>34</v>
      </c>
      <c r="I80" s="3">
        <f t="shared" si="1"/>
        <v>33</v>
      </c>
      <c r="J80" s="1">
        <v>23</v>
      </c>
      <c r="K80" s="1">
        <v>0.20435781768661154</v>
      </c>
      <c r="Q80" s="1" t="s">
        <v>96</v>
      </c>
      <c r="R80" s="1" t="s">
        <v>84</v>
      </c>
      <c r="S80" s="1" t="s">
        <v>84</v>
      </c>
      <c r="T80" s="1" t="s">
        <v>84</v>
      </c>
      <c r="U80" s="1" t="s">
        <v>84</v>
      </c>
    </row>
    <row r="81" spans="1:21">
      <c r="A81" s="1" t="s">
        <v>27</v>
      </c>
      <c r="B81" s="1" t="s">
        <v>5</v>
      </c>
      <c r="C81" s="1" t="s">
        <v>11</v>
      </c>
      <c r="D81" s="1" t="s">
        <v>26</v>
      </c>
      <c r="E81" s="1" t="s">
        <v>99</v>
      </c>
      <c r="F81" s="2">
        <v>0.46527777777777773</v>
      </c>
      <c r="G81" s="3" t="s">
        <v>84</v>
      </c>
      <c r="H81" s="3">
        <f t="shared" si="0"/>
        <v>34</v>
      </c>
      <c r="I81" s="3">
        <f t="shared" si="1"/>
        <v>33</v>
      </c>
      <c r="J81" s="1">
        <v>24</v>
      </c>
      <c r="K81" s="1">
        <v>0.19621560397095067</v>
      </c>
      <c r="Q81" s="1" t="s">
        <v>96</v>
      </c>
      <c r="R81" s="1" t="s">
        <v>84</v>
      </c>
      <c r="S81" s="1" t="s">
        <v>84</v>
      </c>
      <c r="T81" s="1" t="s">
        <v>84</v>
      </c>
      <c r="U81" s="1" t="s">
        <v>84</v>
      </c>
    </row>
    <row r="82" spans="1:21">
      <c r="A82" s="1" t="s">
        <v>23</v>
      </c>
      <c r="B82" s="1" t="s">
        <v>13</v>
      </c>
      <c r="C82" s="1" t="s">
        <v>6</v>
      </c>
      <c r="D82" s="1" t="s">
        <v>26</v>
      </c>
      <c r="E82" s="1" t="s">
        <v>99</v>
      </c>
      <c r="F82" s="2">
        <v>0.40277777777777773</v>
      </c>
      <c r="G82" s="3" t="s">
        <v>84</v>
      </c>
      <c r="H82" s="3">
        <f>AVERAGE(30,26)</f>
        <v>28</v>
      </c>
      <c r="I82" s="3">
        <f>AVERAGE(36,37)</f>
        <v>36.5</v>
      </c>
      <c r="J82" s="1">
        <v>24</v>
      </c>
      <c r="K82" s="1">
        <v>0.12793934158748438</v>
      </c>
      <c r="Q82" s="1" t="s">
        <v>97</v>
      </c>
      <c r="R82" s="1" t="s">
        <v>83</v>
      </c>
      <c r="T82" s="1" t="s">
        <v>93</v>
      </c>
      <c r="U82" s="1" t="s">
        <v>84</v>
      </c>
    </row>
    <row r="83" spans="1:21">
      <c r="A83" s="1" t="s">
        <v>23</v>
      </c>
      <c r="B83" s="1" t="s">
        <v>13</v>
      </c>
      <c r="C83" s="1" t="s">
        <v>8</v>
      </c>
      <c r="D83" s="1" t="s">
        <v>26</v>
      </c>
      <c r="E83" s="1" t="s">
        <v>99</v>
      </c>
      <c r="F83" s="2">
        <v>0.40277777777777773</v>
      </c>
      <c r="G83" s="3" t="s">
        <v>84</v>
      </c>
      <c r="H83" s="3">
        <f t="shared" ref="H83:H86" si="2">AVERAGE(30,26)</f>
        <v>28</v>
      </c>
      <c r="I83" s="3">
        <f t="shared" ref="I83:I86" si="3">AVERAGE(36,37)</f>
        <v>36.5</v>
      </c>
      <c r="J83" s="1">
        <v>28</v>
      </c>
      <c r="K83" s="1">
        <v>0.13701414175628762</v>
      </c>
      <c r="Q83" s="1" t="s">
        <v>97</v>
      </c>
      <c r="R83" s="1" t="s">
        <v>83</v>
      </c>
      <c r="T83" s="1" t="s">
        <v>93</v>
      </c>
      <c r="U83" s="1" t="s">
        <v>84</v>
      </c>
    </row>
    <row r="84" spans="1:21">
      <c r="A84" s="1" t="s">
        <v>23</v>
      </c>
      <c r="B84" s="1" t="s">
        <v>13</v>
      </c>
      <c r="C84" s="1" t="s">
        <v>9</v>
      </c>
      <c r="D84" s="1" t="s">
        <v>26</v>
      </c>
      <c r="E84" s="1" t="s">
        <v>99</v>
      </c>
      <c r="F84" s="2">
        <v>0.40277777777777773</v>
      </c>
      <c r="G84" s="3" t="s">
        <v>84</v>
      </c>
      <c r="H84" s="3">
        <f t="shared" si="2"/>
        <v>28</v>
      </c>
      <c r="I84" s="3">
        <f t="shared" si="3"/>
        <v>36.5</v>
      </c>
      <c r="J84" s="1">
        <v>23</v>
      </c>
      <c r="K84" s="1">
        <v>0.12723266976158618</v>
      </c>
      <c r="Q84" s="1" t="s">
        <v>97</v>
      </c>
      <c r="R84" s="1" t="s">
        <v>83</v>
      </c>
      <c r="T84" s="1" t="s">
        <v>93</v>
      </c>
      <c r="U84" s="1" t="s">
        <v>84</v>
      </c>
    </row>
    <row r="85" spans="1:21">
      <c r="A85" s="1" t="s">
        <v>23</v>
      </c>
      <c r="B85" s="1" t="s">
        <v>13</v>
      </c>
      <c r="C85" s="1" t="s">
        <v>10</v>
      </c>
      <c r="D85" s="1" t="s">
        <v>26</v>
      </c>
      <c r="E85" s="1" t="s">
        <v>99</v>
      </c>
      <c r="F85" s="2">
        <v>0.40277777777777773</v>
      </c>
      <c r="G85" s="3" t="s">
        <v>84</v>
      </c>
      <c r="H85" s="3">
        <f t="shared" si="2"/>
        <v>28</v>
      </c>
      <c r="I85" s="3">
        <f t="shared" si="3"/>
        <v>36.5</v>
      </c>
      <c r="J85" s="1">
        <v>24</v>
      </c>
      <c r="K85" s="1">
        <v>0.13034135052483661</v>
      </c>
      <c r="Q85" s="1" t="s">
        <v>97</v>
      </c>
      <c r="R85" s="1" t="s">
        <v>83</v>
      </c>
      <c r="T85" s="1" t="s">
        <v>93</v>
      </c>
      <c r="U85" s="1" t="s">
        <v>84</v>
      </c>
    </row>
    <row r="86" spans="1:21">
      <c r="A86" s="1" t="s">
        <v>23</v>
      </c>
      <c r="B86" s="1" t="s">
        <v>13</v>
      </c>
      <c r="C86" s="1" t="s">
        <v>11</v>
      </c>
      <c r="D86" s="1" t="s">
        <v>26</v>
      </c>
      <c r="E86" s="1" t="s">
        <v>99</v>
      </c>
      <c r="F86" s="2">
        <v>0.40277777777777773</v>
      </c>
      <c r="G86" s="3" t="s">
        <v>84</v>
      </c>
      <c r="H86" s="3">
        <f t="shared" si="2"/>
        <v>28</v>
      </c>
      <c r="I86" s="3">
        <f t="shared" si="3"/>
        <v>36.5</v>
      </c>
      <c r="J86" s="1">
        <v>32</v>
      </c>
      <c r="K86" s="1">
        <v>0.13576391599656482</v>
      </c>
      <c r="Q86" s="1" t="s">
        <v>97</v>
      </c>
      <c r="R86" s="1" t="s">
        <v>83</v>
      </c>
      <c r="T86" s="1" t="s">
        <v>93</v>
      </c>
      <c r="U86" s="1" t="s">
        <v>84</v>
      </c>
    </row>
    <row r="87" spans="1:21">
      <c r="A87" s="1" t="s">
        <v>20</v>
      </c>
      <c r="B87" s="1" t="s">
        <v>16</v>
      </c>
      <c r="C87" s="1" t="s">
        <v>6</v>
      </c>
      <c r="D87" s="1" t="s">
        <v>26</v>
      </c>
      <c r="E87" s="1" t="s">
        <v>99</v>
      </c>
      <c r="G87" s="3" t="s">
        <v>84</v>
      </c>
      <c r="K87" s="1">
        <v>0.13731781098175808</v>
      </c>
      <c r="Q87" s="1" t="s">
        <v>96</v>
      </c>
      <c r="R87" s="1" t="s">
        <v>84</v>
      </c>
      <c r="S87" s="1" t="s">
        <v>84</v>
      </c>
      <c r="T87" s="1" t="s">
        <v>84</v>
      </c>
      <c r="U87" s="1" t="s">
        <v>84</v>
      </c>
    </row>
    <row r="88" spans="1:21">
      <c r="A88" s="1" t="s">
        <v>20</v>
      </c>
      <c r="B88" s="1" t="s">
        <v>16</v>
      </c>
      <c r="C88" s="1" t="s">
        <v>8</v>
      </c>
      <c r="D88" s="1" t="s">
        <v>26</v>
      </c>
      <c r="E88" s="1" t="s">
        <v>99</v>
      </c>
      <c r="G88" s="3" t="s">
        <v>84</v>
      </c>
      <c r="K88" s="1">
        <v>0.14102473747269004</v>
      </c>
      <c r="Q88" s="1" t="s">
        <v>96</v>
      </c>
      <c r="R88" s="1" t="s">
        <v>84</v>
      </c>
      <c r="S88" s="1" t="s">
        <v>84</v>
      </c>
      <c r="T88" s="1" t="s">
        <v>84</v>
      </c>
      <c r="U88" s="1" t="s">
        <v>84</v>
      </c>
    </row>
    <row r="89" spans="1:21">
      <c r="A89" s="1" t="s">
        <v>20</v>
      </c>
      <c r="B89" s="1" t="s">
        <v>16</v>
      </c>
      <c r="C89" s="1" t="s">
        <v>9</v>
      </c>
      <c r="D89" s="1" t="s">
        <v>26</v>
      </c>
      <c r="E89" s="1" t="s">
        <v>99</v>
      </c>
      <c r="G89" s="3" t="s">
        <v>84</v>
      </c>
      <c r="K89" s="1">
        <v>0.13964481058815589</v>
      </c>
      <c r="Q89" s="1" t="s">
        <v>96</v>
      </c>
      <c r="R89" s="1" t="s">
        <v>84</v>
      </c>
      <c r="S89" s="1" t="s">
        <v>84</v>
      </c>
      <c r="T89" s="1" t="s">
        <v>84</v>
      </c>
      <c r="U89" s="1" t="s">
        <v>84</v>
      </c>
    </row>
    <row r="90" spans="1:21">
      <c r="A90" s="1" t="s">
        <v>20</v>
      </c>
      <c r="B90" s="1" t="s">
        <v>16</v>
      </c>
      <c r="C90" s="1" t="s">
        <v>10</v>
      </c>
      <c r="D90" s="1" t="s">
        <v>26</v>
      </c>
      <c r="E90" s="1" t="s">
        <v>99</v>
      </c>
      <c r="G90" s="3" t="s">
        <v>84</v>
      </c>
      <c r="K90" s="1">
        <v>0.15774862932889158</v>
      </c>
      <c r="Q90" s="1" t="s">
        <v>96</v>
      </c>
      <c r="R90" s="1" t="s">
        <v>84</v>
      </c>
      <c r="S90" s="1" t="s">
        <v>84</v>
      </c>
      <c r="T90" s="1" t="s">
        <v>84</v>
      </c>
      <c r="U90" s="1" t="s">
        <v>84</v>
      </c>
    </row>
    <row r="91" spans="1:21">
      <c r="A91" s="1" t="s">
        <v>20</v>
      </c>
      <c r="B91" s="1" t="s">
        <v>16</v>
      </c>
      <c r="C91" s="1" t="s">
        <v>11</v>
      </c>
      <c r="D91" s="1" t="s">
        <v>26</v>
      </c>
      <c r="E91" s="1" t="s">
        <v>99</v>
      </c>
      <c r="G91" s="3" t="s">
        <v>84</v>
      </c>
      <c r="K91" s="1">
        <v>0.139902014153511</v>
      </c>
      <c r="Q91" s="1" t="s">
        <v>96</v>
      </c>
      <c r="R91" s="1" t="s">
        <v>84</v>
      </c>
      <c r="S91" s="1" t="s">
        <v>84</v>
      </c>
      <c r="T91" s="1" t="s">
        <v>84</v>
      </c>
      <c r="U91" s="1" t="s">
        <v>84</v>
      </c>
    </row>
    <row r="92" spans="1:21">
      <c r="A92" s="1" t="s">
        <v>23</v>
      </c>
      <c r="B92" s="1" t="s">
        <v>13</v>
      </c>
      <c r="C92" s="1" t="s">
        <v>6</v>
      </c>
      <c r="D92" s="1" t="s">
        <v>29</v>
      </c>
      <c r="E92" s="1" t="s">
        <v>99</v>
      </c>
      <c r="F92" s="2">
        <v>0.56597222222222221</v>
      </c>
      <c r="G92" s="3" t="s">
        <v>84</v>
      </c>
      <c r="H92" s="3">
        <f>AVERAGE(31,32)</f>
        <v>31.5</v>
      </c>
      <c r="I92" s="3">
        <f>AVERAGE(33,34)</f>
        <v>33.5</v>
      </c>
      <c r="J92" s="1">
        <v>25</v>
      </c>
      <c r="K92" s="1">
        <v>0.12744356841991572</v>
      </c>
      <c r="Q92" s="1" t="s">
        <v>97</v>
      </c>
      <c r="R92" s="1" t="s">
        <v>83</v>
      </c>
      <c r="T92" s="1" t="s">
        <v>93</v>
      </c>
      <c r="U92" s="1" t="s">
        <v>84</v>
      </c>
    </row>
    <row r="93" spans="1:21">
      <c r="A93" s="1" t="s">
        <v>23</v>
      </c>
      <c r="B93" s="1" t="s">
        <v>13</v>
      </c>
      <c r="C93" s="1" t="s">
        <v>8</v>
      </c>
      <c r="D93" s="1" t="s">
        <v>29</v>
      </c>
      <c r="E93" s="1" t="s">
        <v>99</v>
      </c>
      <c r="F93" s="2">
        <v>0.56597222222222221</v>
      </c>
      <c r="G93" s="3" t="s">
        <v>84</v>
      </c>
      <c r="H93" s="3">
        <f t="shared" ref="H93:H96" si="4">AVERAGE(31,32)</f>
        <v>31.5</v>
      </c>
      <c r="I93" s="3">
        <f t="shared" ref="I93:I96" si="5">AVERAGE(33,34)</f>
        <v>33.5</v>
      </c>
      <c r="J93" s="1">
        <v>35</v>
      </c>
      <c r="K93" s="1">
        <v>0.11024749437512785</v>
      </c>
      <c r="Q93" s="1" t="s">
        <v>97</v>
      </c>
      <c r="R93" s="1" t="s">
        <v>83</v>
      </c>
      <c r="T93" s="1" t="s">
        <v>93</v>
      </c>
      <c r="U93" s="1" t="s">
        <v>84</v>
      </c>
    </row>
    <row r="94" spans="1:21">
      <c r="A94" s="1" t="s">
        <v>23</v>
      </c>
      <c r="B94" s="1" t="s">
        <v>13</v>
      </c>
      <c r="C94" s="1" t="s">
        <v>9</v>
      </c>
      <c r="D94" s="1" t="s">
        <v>29</v>
      </c>
      <c r="E94" s="1" t="s">
        <v>99</v>
      </c>
      <c r="F94" s="2">
        <v>0.56597222222222221</v>
      </c>
      <c r="G94" s="3" t="s">
        <v>84</v>
      </c>
      <c r="H94" s="3">
        <f t="shared" si="4"/>
        <v>31.5</v>
      </c>
      <c r="I94" s="3">
        <f t="shared" si="5"/>
        <v>33.5</v>
      </c>
      <c r="J94" s="1">
        <v>26</v>
      </c>
      <c r="K94" s="1">
        <v>0.10797207338853695</v>
      </c>
      <c r="Q94" s="1" t="s">
        <v>97</v>
      </c>
      <c r="R94" s="1" t="s">
        <v>83</v>
      </c>
      <c r="T94" s="1" t="s">
        <v>93</v>
      </c>
      <c r="U94" s="1" t="s">
        <v>84</v>
      </c>
    </row>
    <row r="95" spans="1:21">
      <c r="A95" s="1" t="s">
        <v>23</v>
      </c>
      <c r="B95" s="1" t="s">
        <v>13</v>
      </c>
      <c r="C95" s="1" t="s">
        <v>10</v>
      </c>
      <c r="D95" s="1" t="s">
        <v>29</v>
      </c>
      <c r="E95" s="1" t="s">
        <v>99</v>
      </c>
      <c r="F95" s="2">
        <v>0.56597222222222221</v>
      </c>
      <c r="G95" s="3" t="s">
        <v>84</v>
      </c>
      <c r="H95" s="3">
        <f t="shared" si="4"/>
        <v>31.5</v>
      </c>
      <c r="I95" s="3">
        <f t="shared" si="5"/>
        <v>33.5</v>
      </c>
      <c r="J95" s="1">
        <v>23</v>
      </c>
      <c r="K95" s="1">
        <v>0.11012113324657123</v>
      </c>
      <c r="Q95" s="1" t="s">
        <v>97</v>
      </c>
      <c r="R95" s="1" t="s">
        <v>83</v>
      </c>
      <c r="T95" s="1" t="s">
        <v>93</v>
      </c>
      <c r="U95" s="1" t="s">
        <v>84</v>
      </c>
    </row>
    <row r="96" spans="1:21">
      <c r="A96" s="1" t="s">
        <v>23</v>
      </c>
      <c r="B96" s="1" t="s">
        <v>13</v>
      </c>
      <c r="C96" s="1" t="s">
        <v>11</v>
      </c>
      <c r="D96" s="1" t="s">
        <v>29</v>
      </c>
      <c r="E96" s="1" t="s">
        <v>99</v>
      </c>
      <c r="F96" s="2">
        <v>0.56597222222222221</v>
      </c>
      <c r="G96" s="3" t="s">
        <v>84</v>
      </c>
      <c r="H96" s="3">
        <f t="shared" si="4"/>
        <v>31.5</v>
      </c>
      <c r="I96" s="3">
        <f t="shared" si="5"/>
        <v>33.5</v>
      </c>
      <c r="J96" s="1">
        <v>27</v>
      </c>
      <c r="K96" s="1">
        <v>0.12638739706408866</v>
      </c>
      <c r="Q96" s="1" t="s">
        <v>97</v>
      </c>
      <c r="R96" s="1" t="s">
        <v>83</v>
      </c>
      <c r="T96" s="1" t="s">
        <v>93</v>
      </c>
      <c r="U96" s="1" t="s">
        <v>84</v>
      </c>
    </row>
    <row r="97" spans="1:21">
      <c r="A97" s="1" t="s">
        <v>20</v>
      </c>
      <c r="B97" s="1" t="s">
        <v>16</v>
      </c>
      <c r="C97" s="1" t="s">
        <v>6</v>
      </c>
      <c r="D97" s="1" t="s">
        <v>29</v>
      </c>
      <c r="E97" s="1" t="s">
        <v>99</v>
      </c>
      <c r="F97" s="2">
        <v>0.69444444444444453</v>
      </c>
      <c r="G97" s="3" t="s">
        <v>84</v>
      </c>
      <c r="H97" s="3">
        <f>AVERAGE(46,35)</f>
        <v>40.5</v>
      </c>
      <c r="I97" s="3">
        <f>AVERAGE(40,39)</f>
        <v>39.5</v>
      </c>
      <c r="J97" s="1">
        <v>30</v>
      </c>
      <c r="K97" s="1">
        <v>0.11444482327537212</v>
      </c>
      <c r="Q97" s="1" t="s">
        <v>96</v>
      </c>
      <c r="R97" s="1" t="s">
        <v>84</v>
      </c>
      <c r="S97" s="1" t="s">
        <v>84</v>
      </c>
      <c r="T97" s="1" t="s">
        <v>84</v>
      </c>
      <c r="U97" s="1" t="s">
        <v>84</v>
      </c>
    </row>
    <row r="98" spans="1:21">
      <c r="A98" s="1" t="s">
        <v>20</v>
      </c>
      <c r="B98" s="1" t="s">
        <v>16</v>
      </c>
      <c r="C98" s="1" t="s">
        <v>8</v>
      </c>
      <c r="D98" s="1" t="s">
        <v>29</v>
      </c>
      <c r="E98" s="1" t="s">
        <v>99</v>
      </c>
      <c r="F98" s="2">
        <v>0.69444444444444453</v>
      </c>
      <c r="G98" s="3" t="s">
        <v>84</v>
      </c>
      <c r="H98" s="3">
        <f t="shared" ref="H98:H101" si="6">AVERAGE(46,35)</f>
        <v>40.5</v>
      </c>
      <c r="I98" s="3">
        <f t="shared" ref="I98:I101" si="7">AVERAGE(40,39)</f>
        <v>39.5</v>
      </c>
      <c r="J98" s="1">
        <v>28</v>
      </c>
      <c r="K98" s="1">
        <v>9.8911300531690421E-2</v>
      </c>
      <c r="Q98" s="1" t="s">
        <v>96</v>
      </c>
      <c r="R98" s="1" t="s">
        <v>84</v>
      </c>
      <c r="S98" s="1" t="s">
        <v>84</v>
      </c>
      <c r="T98" s="1" t="s">
        <v>84</v>
      </c>
      <c r="U98" s="1" t="s">
        <v>84</v>
      </c>
    </row>
    <row r="99" spans="1:21">
      <c r="A99" s="1" t="s">
        <v>20</v>
      </c>
      <c r="B99" s="1" t="s">
        <v>16</v>
      </c>
      <c r="C99" s="1" t="s">
        <v>9</v>
      </c>
      <c r="D99" s="1" t="s">
        <v>29</v>
      </c>
      <c r="E99" s="1" t="s">
        <v>99</v>
      </c>
      <c r="F99" s="2">
        <v>0.69444444444444453</v>
      </c>
      <c r="G99" s="3" t="s">
        <v>84</v>
      </c>
      <c r="H99" s="3">
        <f t="shared" si="6"/>
        <v>40.5</v>
      </c>
      <c r="I99" s="3">
        <f t="shared" si="7"/>
        <v>39.5</v>
      </c>
      <c r="J99" s="1">
        <v>28</v>
      </c>
      <c r="K99" s="1">
        <v>0.13908685096718609</v>
      </c>
      <c r="Q99" s="1" t="s">
        <v>96</v>
      </c>
      <c r="R99" s="1" t="s">
        <v>84</v>
      </c>
      <c r="S99" s="1" t="s">
        <v>84</v>
      </c>
      <c r="T99" s="1" t="s">
        <v>84</v>
      </c>
      <c r="U99" s="1" t="s">
        <v>84</v>
      </c>
    </row>
    <row r="100" spans="1:21">
      <c r="A100" s="1" t="s">
        <v>20</v>
      </c>
      <c r="B100" s="1" t="s">
        <v>16</v>
      </c>
      <c r="C100" s="1" t="s">
        <v>10</v>
      </c>
      <c r="D100" s="1" t="s">
        <v>29</v>
      </c>
      <c r="E100" s="1" t="s">
        <v>99</v>
      </c>
      <c r="F100" s="2">
        <v>0.69444444444444453</v>
      </c>
      <c r="G100" s="3" t="s">
        <v>84</v>
      </c>
      <c r="H100" s="3">
        <f t="shared" si="6"/>
        <v>40.5</v>
      </c>
      <c r="I100" s="3">
        <f t="shared" si="7"/>
        <v>39.5</v>
      </c>
      <c r="J100" s="1">
        <v>31</v>
      </c>
      <c r="K100" s="1">
        <v>0.10908511824189815</v>
      </c>
      <c r="Q100" s="1" t="s">
        <v>96</v>
      </c>
      <c r="R100" s="1" t="s">
        <v>84</v>
      </c>
      <c r="S100" s="1" t="s">
        <v>84</v>
      </c>
      <c r="T100" s="1" t="s">
        <v>84</v>
      </c>
      <c r="U100" s="1" t="s">
        <v>84</v>
      </c>
    </row>
    <row r="101" spans="1:21">
      <c r="A101" s="1" t="s">
        <v>20</v>
      </c>
      <c r="B101" s="1" t="s">
        <v>16</v>
      </c>
      <c r="C101" s="1" t="s">
        <v>11</v>
      </c>
      <c r="D101" s="1" t="s">
        <v>29</v>
      </c>
      <c r="E101" s="1" t="s">
        <v>99</v>
      </c>
      <c r="F101" s="2">
        <v>0.69444444444444453</v>
      </c>
      <c r="G101" s="3" t="s">
        <v>84</v>
      </c>
      <c r="H101" s="3">
        <f t="shared" si="6"/>
        <v>40.5</v>
      </c>
      <c r="I101" s="3">
        <f t="shared" si="7"/>
        <v>39.5</v>
      </c>
      <c r="J101" s="1">
        <v>25</v>
      </c>
      <c r="K101" s="1">
        <v>0.11973870294295912</v>
      </c>
      <c r="Q101" s="1" t="s">
        <v>96</v>
      </c>
      <c r="R101" s="1" t="s">
        <v>84</v>
      </c>
      <c r="S101" s="1" t="s">
        <v>84</v>
      </c>
      <c r="T101" s="1" t="s">
        <v>84</v>
      </c>
      <c r="U101" s="1" t="s">
        <v>84</v>
      </c>
    </row>
    <row r="102" spans="1:21">
      <c r="A102" s="1" t="s">
        <v>27</v>
      </c>
      <c r="B102" s="1" t="s">
        <v>5</v>
      </c>
      <c r="C102" s="1" t="s">
        <v>6</v>
      </c>
      <c r="D102" s="1" t="s">
        <v>38</v>
      </c>
      <c r="E102" s="1" t="s">
        <v>99</v>
      </c>
      <c r="F102" s="2">
        <v>0.59027777777777779</v>
      </c>
      <c r="G102" s="3" t="s">
        <v>84</v>
      </c>
      <c r="H102" s="3">
        <f>AVERAGE(30,30)</f>
        <v>30</v>
      </c>
      <c r="I102" s="3">
        <f>AVERAGE(26,28)</f>
        <v>27</v>
      </c>
      <c r="J102" s="1">
        <v>31</v>
      </c>
      <c r="K102" s="1">
        <v>0.16311466888449941</v>
      </c>
      <c r="Q102" s="1" t="s">
        <v>96</v>
      </c>
      <c r="R102" s="1" t="s">
        <v>84</v>
      </c>
      <c r="S102" s="1" t="s">
        <v>84</v>
      </c>
      <c r="T102" s="1" t="s">
        <v>84</v>
      </c>
      <c r="U102" s="1" t="s">
        <v>84</v>
      </c>
    </row>
    <row r="103" spans="1:21">
      <c r="A103" s="1" t="s">
        <v>27</v>
      </c>
      <c r="B103" s="1" t="s">
        <v>5</v>
      </c>
      <c r="C103" s="1" t="s">
        <v>8</v>
      </c>
      <c r="D103" s="1" t="s">
        <v>38</v>
      </c>
      <c r="E103" s="1" t="s">
        <v>99</v>
      </c>
      <c r="F103" s="2">
        <v>0.59027777777777779</v>
      </c>
      <c r="G103" s="3" t="s">
        <v>84</v>
      </c>
      <c r="H103" s="3">
        <f t="shared" ref="H103:H106" si="8">AVERAGE(30,30)</f>
        <v>30</v>
      </c>
      <c r="I103" s="3">
        <f t="shared" ref="I103:I106" si="9">AVERAGE(26,28)</f>
        <v>27</v>
      </c>
      <c r="J103" s="1">
        <v>25</v>
      </c>
      <c r="K103" s="1">
        <v>0.16368425833409012</v>
      </c>
      <c r="Q103" s="1" t="s">
        <v>96</v>
      </c>
      <c r="R103" s="1" t="s">
        <v>84</v>
      </c>
      <c r="S103" s="1" t="s">
        <v>84</v>
      </c>
      <c r="T103" s="1" t="s">
        <v>84</v>
      </c>
      <c r="U103" s="1" t="s">
        <v>84</v>
      </c>
    </row>
    <row r="104" spans="1:21">
      <c r="A104" s="1" t="s">
        <v>27</v>
      </c>
      <c r="B104" s="1" t="s">
        <v>5</v>
      </c>
      <c r="C104" s="1" t="s">
        <v>9</v>
      </c>
      <c r="D104" s="1" t="s">
        <v>38</v>
      </c>
      <c r="E104" s="1" t="s">
        <v>99</v>
      </c>
      <c r="F104" s="2">
        <v>0.59027777777777779</v>
      </c>
      <c r="G104" s="3" t="s">
        <v>84</v>
      </c>
      <c r="H104" s="3">
        <f t="shared" si="8"/>
        <v>30</v>
      </c>
      <c r="I104" s="3">
        <f t="shared" si="9"/>
        <v>27</v>
      </c>
      <c r="J104" s="1">
        <v>30</v>
      </c>
      <c r="K104" s="1">
        <v>0.16632180510395092</v>
      </c>
      <c r="Q104" s="1" t="s">
        <v>96</v>
      </c>
      <c r="R104" s="1" t="s">
        <v>84</v>
      </c>
      <c r="S104" s="1" t="s">
        <v>84</v>
      </c>
      <c r="T104" s="1" t="s">
        <v>84</v>
      </c>
      <c r="U104" s="1" t="s">
        <v>84</v>
      </c>
    </row>
    <row r="105" spans="1:21">
      <c r="A105" s="1" t="s">
        <v>27</v>
      </c>
      <c r="B105" s="1" t="s">
        <v>5</v>
      </c>
      <c r="C105" s="1" t="s">
        <v>10</v>
      </c>
      <c r="D105" s="1" t="s">
        <v>38</v>
      </c>
      <c r="E105" s="1" t="s">
        <v>99</v>
      </c>
      <c r="F105" s="2">
        <v>0.59027777777777779</v>
      </c>
      <c r="G105" s="3" t="s">
        <v>84</v>
      </c>
      <c r="H105" s="3">
        <f t="shared" si="8"/>
        <v>30</v>
      </c>
      <c r="I105" s="3">
        <f t="shared" si="9"/>
        <v>27</v>
      </c>
      <c r="J105" s="1">
        <v>22</v>
      </c>
      <c r="K105" s="1">
        <v>0.16389720301372687</v>
      </c>
      <c r="Q105" s="1" t="s">
        <v>96</v>
      </c>
      <c r="R105" s="1" t="s">
        <v>84</v>
      </c>
      <c r="S105" s="1" t="s">
        <v>84</v>
      </c>
      <c r="T105" s="1" t="s">
        <v>84</v>
      </c>
      <c r="U105" s="1" t="s">
        <v>84</v>
      </c>
    </row>
    <row r="106" spans="1:21">
      <c r="A106" s="1" t="s">
        <v>27</v>
      </c>
      <c r="B106" s="1" t="s">
        <v>5</v>
      </c>
      <c r="C106" s="1" t="s">
        <v>11</v>
      </c>
      <c r="D106" s="1" t="s">
        <v>38</v>
      </c>
      <c r="E106" s="1" t="s">
        <v>99</v>
      </c>
      <c r="F106" s="2">
        <v>0.59027777777777779</v>
      </c>
      <c r="G106" s="3" t="s">
        <v>84</v>
      </c>
      <c r="H106" s="3">
        <f t="shared" si="8"/>
        <v>30</v>
      </c>
      <c r="I106" s="3">
        <f t="shared" si="9"/>
        <v>27</v>
      </c>
      <c r="J106" s="1">
        <v>24</v>
      </c>
      <c r="K106" s="1">
        <v>0.15108074812408998</v>
      </c>
      <c r="Q106" s="1" t="s">
        <v>96</v>
      </c>
      <c r="R106" s="1" t="s">
        <v>84</v>
      </c>
      <c r="S106" s="1" t="s">
        <v>84</v>
      </c>
      <c r="T106" s="1" t="s">
        <v>84</v>
      </c>
      <c r="U106" s="1" t="s">
        <v>84</v>
      </c>
    </row>
    <row r="107" spans="1:21">
      <c r="A107" s="1" t="s">
        <v>23</v>
      </c>
      <c r="B107" s="1" t="s">
        <v>13</v>
      </c>
      <c r="C107" s="1" t="s">
        <v>6</v>
      </c>
      <c r="D107" s="1" t="s">
        <v>38</v>
      </c>
      <c r="E107" s="1" t="s">
        <v>99</v>
      </c>
      <c r="F107" s="2">
        <v>0.41666666666666669</v>
      </c>
      <c r="G107" s="3" t="s">
        <v>84</v>
      </c>
      <c r="H107" s="3">
        <f>AVERAGE(31,35)</f>
        <v>33</v>
      </c>
      <c r="I107" s="3">
        <f>AVERAGE(37,34)</f>
        <v>35.5</v>
      </c>
      <c r="J107" s="1">
        <v>21</v>
      </c>
      <c r="K107" s="1">
        <v>0.13624186758515108</v>
      </c>
      <c r="Q107" s="1" t="s">
        <v>97</v>
      </c>
      <c r="R107" s="1" t="s">
        <v>83</v>
      </c>
      <c r="T107" s="1" t="s">
        <v>93</v>
      </c>
      <c r="U107" s="1" t="s">
        <v>84</v>
      </c>
    </row>
    <row r="108" spans="1:21">
      <c r="A108" s="1" t="s">
        <v>23</v>
      </c>
      <c r="B108" s="1" t="s">
        <v>13</v>
      </c>
      <c r="C108" s="1" t="s">
        <v>8</v>
      </c>
      <c r="D108" s="1" t="s">
        <v>38</v>
      </c>
      <c r="E108" s="1" t="s">
        <v>99</v>
      </c>
      <c r="F108" s="2">
        <v>0.41666666666666669</v>
      </c>
      <c r="G108" s="3" t="s">
        <v>84</v>
      </c>
      <c r="H108" s="3">
        <f t="shared" ref="H108:H111" si="10">AVERAGE(31,35)</f>
        <v>33</v>
      </c>
      <c r="I108" s="3">
        <f t="shared" ref="I108:I111" si="11">AVERAGE(37,34)</f>
        <v>35.5</v>
      </c>
      <c r="J108" s="1">
        <v>23</v>
      </c>
      <c r="K108" s="1">
        <v>0.1210646538881716</v>
      </c>
      <c r="Q108" s="1" t="s">
        <v>97</v>
      </c>
      <c r="R108" s="1" t="s">
        <v>83</v>
      </c>
      <c r="T108" s="1" t="s">
        <v>93</v>
      </c>
      <c r="U108" s="1" t="s">
        <v>84</v>
      </c>
    </row>
    <row r="109" spans="1:21">
      <c r="A109" s="1" t="s">
        <v>23</v>
      </c>
      <c r="B109" s="1" t="s">
        <v>13</v>
      </c>
      <c r="C109" s="1" t="s">
        <v>9</v>
      </c>
      <c r="D109" s="1" t="s">
        <v>38</v>
      </c>
      <c r="E109" s="1" t="s">
        <v>99</v>
      </c>
      <c r="F109" s="2">
        <v>0.41666666666666669</v>
      </c>
      <c r="G109" s="3" t="s">
        <v>84</v>
      </c>
      <c r="H109" s="3">
        <f t="shared" si="10"/>
        <v>33</v>
      </c>
      <c r="I109" s="3">
        <f t="shared" si="11"/>
        <v>35.5</v>
      </c>
      <c r="J109" s="1">
        <v>32</v>
      </c>
      <c r="K109" s="1">
        <v>0.11864672253113012</v>
      </c>
      <c r="Q109" s="1" t="s">
        <v>97</v>
      </c>
      <c r="R109" s="1" t="s">
        <v>83</v>
      </c>
      <c r="T109" s="1" t="s">
        <v>93</v>
      </c>
      <c r="U109" s="1" t="s">
        <v>84</v>
      </c>
    </row>
    <row r="110" spans="1:21">
      <c r="A110" s="1" t="s">
        <v>23</v>
      </c>
      <c r="B110" s="1" t="s">
        <v>13</v>
      </c>
      <c r="C110" s="1" t="s">
        <v>10</v>
      </c>
      <c r="D110" s="1" t="s">
        <v>38</v>
      </c>
      <c r="E110" s="1" t="s">
        <v>99</v>
      </c>
      <c r="F110" s="2">
        <v>0.41666666666666669</v>
      </c>
      <c r="G110" s="3" t="s">
        <v>84</v>
      </c>
      <c r="H110" s="3">
        <f t="shared" si="10"/>
        <v>33</v>
      </c>
      <c r="I110" s="3">
        <f t="shared" si="11"/>
        <v>35.5</v>
      </c>
      <c r="J110" s="1">
        <v>21</v>
      </c>
      <c r="K110" s="1">
        <v>0.13140997449203973</v>
      </c>
      <c r="Q110" s="1" t="s">
        <v>97</v>
      </c>
      <c r="R110" s="1" t="s">
        <v>83</v>
      </c>
      <c r="T110" s="1" t="s">
        <v>93</v>
      </c>
      <c r="U110" s="1" t="s">
        <v>84</v>
      </c>
    </row>
    <row r="111" spans="1:21">
      <c r="A111" s="1" t="s">
        <v>23</v>
      </c>
      <c r="B111" s="1" t="s">
        <v>13</v>
      </c>
      <c r="C111" s="1" t="s">
        <v>11</v>
      </c>
      <c r="D111" s="1" t="s">
        <v>38</v>
      </c>
      <c r="E111" s="1" t="s">
        <v>99</v>
      </c>
      <c r="F111" s="2">
        <v>0.41666666666666669</v>
      </c>
      <c r="G111" s="3" t="s">
        <v>84</v>
      </c>
      <c r="H111" s="3">
        <f t="shared" si="10"/>
        <v>33</v>
      </c>
      <c r="I111" s="3">
        <f t="shared" si="11"/>
        <v>35.5</v>
      </c>
      <c r="J111" s="1">
        <v>30</v>
      </c>
      <c r="K111" s="1">
        <v>0.12365016052145143</v>
      </c>
      <c r="Q111" s="1" t="s">
        <v>97</v>
      </c>
      <c r="R111" s="1" t="s">
        <v>83</v>
      </c>
      <c r="T111" s="1" t="s">
        <v>93</v>
      </c>
      <c r="U111" s="1" t="s">
        <v>84</v>
      </c>
    </row>
    <row r="112" spans="1:21">
      <c r="A112" s="1" t="s">
        <v>20</v>
      </c>
      <c r="B112" s="1" t="s">
        <v>16</v>
      </c>
      <c r="C112" s="1" t="s">
        <v>6</v>
      </c>
      <c r="D112" s="1" t="s">
        <v>38</v>
      </c>
      <c r="E112" s="1" t="s">
        <v>99</v>
      </c>
      <c r="F112" s="2">
        <v>0.47916666666666669</v>
      </c>
      <c r="G112" s="3" t="s">
        <v>84</v>
      </c>
      <c r="H112" s="3">
        <f>AVERAGE(39,49)</f>
        <v>44</v>
      </c>
      <c r="I112" s="3">
        <f>AVERAGE(39,46)</f>
        <v>42.5</v>
      </c>
      <c r="J112" s="1">
        <v>27</v>
      </c>
      <c r="K112" s="1">
        <v>0.10700143230263703</v>
      </c>
      <c r="Q112" s="1" t="s">
        <v>96</v>
      </c>
      <c r="R112" s="1" t="s">
        <v>84</v>
      </c>
      <c r="S112" s="1" t="s">
        <v>84</v>
      </c>
      <c r="T112" s="1" t="s">
        <v>84</v>
      </c>
      <c r="U112" s="1" t="s">
        <v>84</v>
      </c>
    </row>
    <row r="113" spans="1:21">
      <c r="A113" s="1" t="s">
        <v>20</v>
      </c>
      <c r="B113" s="1" t="s">
        <v>16</v>
      </c>
      <c r="C113" s="1" t="s">
        <v>8</v>
      </c>
      <c r="D113" s="1" t="s">
        <v>38</v>
      </c>
      <c r="E113" s="1" t="s">
        <v>99</v>
      </c>
      <c r="F113" s="2">
        <v>0.47916666666666669</v>
      </c>
      <c r="G113" s="3" t="s">
        <v>84</v>
      </c>
      <c r="H113" s="3">
        <f t="shared" ref="H113:H116" si="12">AVERAGE(39,49)</f>
        <v>44</v>
      </c>
      <c r="I113" s="3">
        <f t="shared" ref="I113:I116" si="13">AVERAGE(39,46)</f>
        <v>42.5</v>
      </c>
      <c r="J113" s="1">
        <v>25</v>
      </c>
      <c r="K113" s="1">
        <v>9.6011324839703566E-2</v>
      </c>
      <c r="Q113" s="1" t="s">
        <v>96</v>
      </c>
      <c r="R113" s="1" t="s">
        <v>84</v>
      </c>
      <c r="S113" s="1" t="s">
        <v>84</v>
      </c>
      <c r="T113" s="1" t="s">
        <v>84</v>
      </c>
      <c r="U113" s="1" t="s">
        <v>84</v>
      </c>
    </row>
    <row r="114" spans="1:21">
      <c r="A114" s="1" t="s">
        <v>20</v>
      </c>
      <c r="B114" s="1" t="s">
        <v>16</v>
      </c>
      <c r="C114" s="1" t="s">
        <v>9</v>
      </c>
      <c r="D114" s="1" t="s">
        <v>38</v>
      </c>
      <c r="E114" s="1" t="s">
        <v>99</v>
      </c>
      <c r="F114" s="2">
        <v>0.47916666666666669</v>
      </c>
      <c r="G114" s="3" t="s">
        <v>84</v>
      </c>
      <c r="H114" s="3">
        <f t="shared" si="12"/>
        <v>44</v>
      </c>
      <c r="I114" s="3">
        <f t="shared" si="13"/>
        <v>42.5</v>
      </c>
      <c r="J114" s="1">
        <v>33</v>
      </c>
      <c r="K114" s="1">
        <v>0.11508275701297695</v>
      </c>
      <c r="Q114" s="1" t="s">
        <v>96</v>
      </c>
      <c r="R114" s="1" t="s">
        <v>84</v>
      </c>
      <c r="S114" s="1" t="s">
        <v>84</v>
      </c>
      <c r="T114" s="1" t="s">
        <v>84</v>
      </c>
      <c r="U114" s="1" t="s">
        <v>84</v>
      </c>
    </row>
    <row r="115" spans="1:21">
      <c r="A115" s="1" t="s">
        <v>20</v>
      </c>
      <c r="B115" s="1" t="s">
        <v>16</v>
      </c>
      <c r="C115" s="1" t="s">
        <v>10</v>
      </c>
      <c r="D115" s="1" t="s">
        <v>38</v>
      </c>
      <c r="E115" s="1" t="s">
        <v>99</v>
      </c>
      <c r="F115" s="2">
        <v>0.47916666666666669</v>
      </c>
      <c r="G115" s="3" t="s">
        <v>84</v>
      </c>
      <c r="H115" s="3">
        <f t="shared" si="12"/>
        <v>44</v>
      </c>
      <c r="I115" s="3">
        <f t="shared" si="13"/>
        <v>42.5</v>
      </c>
      <c r="J115" s="1">
        <v>29</v>
      </c>
      <c r="K115" s="1">
        <v>0.11668864923578237</v>
      </c>
      <c r="Q115" s="1" t="s">
        <v>96</v>
      </c>
      <c r="R115" s="1" t="s">
        <v>84</v>
      </c>
      <c r="S115" s="1" t="s">
        <v>84</v>
      </c>
      <c r="T115" s="1" t="s">
        <v>84</v>
      </c>
      <c r="U115" s="1" t="s">
        <v>84</v>
      </c>
    </row>
    <row r="116" spans="1:21">
      <c r="A116" s="1" t="s">
        <v>20</v>
      </c>
      <c r="B116" s="1" t="s">
        <v>16</v>
      </c>
      <c r="C116" s="1" t="s">
        <v>11</v>
      </c>
      <c r="D116" s="1" t="s">
        <v>38</v>
      </c>
      <c r="E116" s="1" t="s">
        <v>99</v>
      </c>
      <c r="F116" s="2">
        <v>0.47916666666666669</v>
      </c>
      <c r="G116" s="3" t="s">
        <v>84</v>
      </c>
      <c r="H116" s="3">
        <f t="shared" si="12"/>
        <v>44</v>
      </c>
      <c r="I116" s="3">
        <f t="shared" si="13"/>
        <v>42.5</v>
      </c>
      <c r="J116" s="1">
        <v>25</v>
      </c>
      <c r="K116" s="1">
        <v>0.12140746709642763</v>
      </c>
      <c r="Q116" s="1" t="s">
        <v>96</v>
      </c>
      <c r="R116" s="1" t="s">
        <v>84</v>
      </c>
      <c r="S116" s="1" t="s">
        <v>84</v>
      </c>
      <c r="T116" s="1" t="s">
        <v>84</v>
      </c>
      <c r="U116" s="1" t="s">
        <v>84</v>
      </c>
    </row>
    <row r="117" spans="1:21">
      <c r="A117" s="1" t="s">
        <v>27</v>
      </c>
      <c r="B117" s="1" t="s">
        <v>5</v>
      </c>
      <c r="C117" s="1" t="s">
        <v>6</v>
      </c>
      <c r="D117" s="1" t="s">
        <v>36</v>
      </c>
      <c r="E117" s="1" t="s">
        <v>99</v>
      </c>
      <c r="F117" s="2">
        <v>0.5625</v>
      </c>
      <c r="G117" s="3" t="s">
        <v>84</v>
      </c>
      <c r="H117" s="3">
        <v>31</v>
      </c>
      <c r="I117" s="3">
        <v>29</v>
      </c>
      <c r="J117" s="3">
        <v>21</v>
      </c>
      <c r="K117" s="1">
        <v>0.19321428571428559</v>
      </c>
      <c r="Q117" s="1" t="s">
        <v>96</v>
      </c>
      <c r="R117" s="1" t="s">
        <v>84</v>
      </c>
      <c r="S117" s="1" t="s">
        <v>84</v>
      </c>
      <c r="T117" s="1" t="s">
        <v>84</v>
      </c>
      <c r="U117" s="1" t="s">
        <v>84</v>
      </c>
    </row>
    <row r="118" spans="1:21">
      <c r="A118" s="1" t="s">
        <v>27</v>
      </c>
      <c r="B118" s="1" t="s">
        <v>5</v>
      </c>
      <c r="C118" s="1" t="s">
        <v>8</v>
      </c>
      <c r="D118" s="1" t="s">
        <v>36</v>
      </c>
      <c r="E118" s="1" t="s">
        <v>99</v>
      </c>
      <c r="F118" s="2">
        <v>0.5625</v>
      </c>
      <c r="G118" s="3" t="s">
        <v>84</v>
      </c>
      <c r="H118" s="3">
        <v>31</v>
      </c>
      <c r="I118" s="3">
        <v>29</v>
      </c>
      <c r="J118" s="1">
        <v>25</v>
      </c>
      <c r="K118" s="1">
        <v>0.18292880258899674</v>
      </c>
      <c r="Q118" s="1" t="s">
        <v>96</v>
      </c>
      <c r="R118" s="1" t="s">
        <v>84</v>
      </c>
      <c r="S118" s="1" t="s">
        <v>84</v>
      </c>
      <c r="T118" s="1" t="s">
        <v>84</v>
      </c>
      <c r="U118" s="1" t="s">
        <v>84</v>
      </c>
    </row>
    <row r="119" spans="1:21">
      <c r="A119" s="1" t="s">
        <v>27</v>
      </c>
      <c r="B119" s="1" t="s">
        <v>5</v>
      </c>
      <c r="C119" s="1" t="s">
        <v>9</v>
      </c>
      <c r="D119" s="1" t="s">
        <v>36</v>
      </c>
      <c r="E119" s="1" t="s">
        <v>99</v>
      </c>
      <c r="F119" s="2">
        <v>0.5625</v>
      </c>
      <c r="G119" s="3" t="s">
        <v>84</v>
      </c>
      <c r="H119" s="3">
        <v>31</v>
      </c>
      <c r="I119" s="3">
        <v>29</v>
      </c>
      <c r="J119" s="1">
        <v>25</v>
      </c>
      <c r="K119" s="1">
        <v>0.17187733732236365</v>
      </c>
      <c r="Q119" s="1" t="s">
        <v>96</v>
      </c>
      <c r="R119" s="1" t="s">
        <v>84</v>
      </c>
      <c r="S119" s="1" t="s">
        <v>84</v>
      </c>
      <c r="T119" s="1" t="s">
        <v>84</v>
      </c>
      <c r="U119" s="1" t="s">
        <v>84</v>
      </c>
    </row>
    <row r="120" spans="1:21">
      <c r="A120" s="1" t="s">
        <v>27</v>
      </c>
      <c r="B120" s="1" t="s">
        <v>5</v>
      </c>
      <c r="C120" s="1" t="s">
        <v>10</v>
      </c>
      <c r="D120" s="1" t="s">
        <v>36</v>
      </c>
      <c r="E120" s="1" t="s">
        <v>99</v>
      </c>
      <c r="F120" s="2">
        <v>0.5625</v>
      </c>
      <c r="G120" s="3" t="s">
        <v>84</v>
      </c>
      <c r="H120" s="3">
        <v>31</v>
      </c>
      <c r="I120" s="3">
        <v>29</v>
      </c>
      <c r="J120" s="1">
        <v>25</v>
      </c>
      <c r="K120" s="1">
        <v>0.17119234116623139</v>
      </c>
      <c r="Q120" s="1" t="s">
        <v>96</v>
      </c>
      <c r="R120" s="1" t="s">
        <v>84</v>
      </c>
      <c r="S120" s="1" t="s">
        <v>84</v>
      </c>
      <c r="T120" s="1" t="s">
        <v>84</v>
      </c>
      <c r="U120" s="1" t="s">
        <v>84</v>
      </c>
    </row>
    <row r="121" spans="1:21">
      <c r="A121" s="1" t="s">
        <v>27</v>
      </c>
      <c r="B121" s="1" t="s">
        <v>5</v>
      </c>
      <c r="C121" s="1" t="s">
        <v>11</v>
      </c>
      <c r="D121" s="1" t="s">
        <v>36</v>
      </c>
      <c r="E121" s="1" t="s">
        <v>99</v>
      </c>
      <c r="F121" s="2">
        <v>0.5625</v>
      </c>
      <c r="G121" s="3" t="s">
        <v>84</v>
      </c>
      <c r="H121" s="3">
        <v>31</v>
      </c>
      <c r="I121" s="3">
        <v>29</v>
      </c>
      <c r="J121" s="1">
        <v>22</v>
      </c>
      <c r="K121" s="1">
        <v>0.19428571428571431</v>
      </c>
      <c r="Q121" s="1" t="s">
        <v>96</v>
      </c>
      <c r="R121" s="1" t="s">
        <v>84</v>
      </c>
      <c r="S121" s="1" t="s">
        <v>84</v>
      </c>
      <c r="T121" s="1" t="s">
        <v>84</v>
      </c>
      <c r="U121" s="1" t="s">
        <v>84</v>
      </c>
    </row>
    <row r="122" spans="1:21">
      <c r="A122" s="1" t="s">
        <v>23</v>
      </c>
      <c r="B122" s="1" t="s">
        <v>13</v>
      </c>
      <c r="C122" s="1" t="s">
        <v>6</v>
      </c>
      <c r="D122" s="1" t="s">
        <v>36</v>
      </c>
      <c r="E122" s="1" t="s">
        <v>99</v>
      </c>
      <c r="F122" s="2">
        <v>0.4236111111111111</v>
      </c>
      <c r="G122" s="3" t="s">
        <v>84</v>
      </c>
      <c r="H122" s="3">
        <f>AVERAGE(31,34)</f>
        <v>32.5</v>
      </c>
      <c r="I122" s="3">
        <f>AVERAGE(45)</f>
        <v>45</v>
      </c>
      <c r="J122" s="1">
        <v>26</v>
      </c>
      <c r="K122" s="1">
        <v>0.11564625850340146</v>
      </c>
      <c r="Q122" s="1" t="s">
        <v>97</v>
      </c>
      <c r="R122" s="1" t="s">
        <v>83</v>
      </c>
      <c r="T122" s="1" t="s">
        <v>93</v>
      </c>
      <c r="U122" s="1" t="s">
        <v>84</v>
      </c>
    </row>
    <row r="123" spans="1:21">
      <c r="A123" s="1" t="s">
        <v>23</v>
      </c>
      <c r="B123" s="1" t="s">
        <v>13</v>
      </c>
      <c r="C123" s="1" t="s">
        <v>8</v>
      </c>
      <c r="D123" s="1" t="s">
        <v>36</v>
      </c>
      <c r="E123" s="1" t="s">
        <v>99</v>
      </c>
      <c r="F123" s="2">
        <v>0.4236111111111111</v>
      </c>
      <c r="G123" s="3" t="s">
        <v>84</v>
      </c>
      <c r="H123" s="3">
        <f t="shared" ref="H123:H126" si="14">AVERAGE(31,34)</f>
        <v>32.5</v>
      </c>
      <c r="I123" s="3">
        <f t="shared" ref="I123:I126" si="15">AVERAGE(45)</f>
        <v>45</v>
      </c>
      <c r="J123" s="1">
        <v>26</v>
      </c>
      <c r="K123" s="1">
        <v>0.10380710659898473</v>
      </c>
      <c r="Q123" s="1" t="s">
        <v>97</v>
      </c>
      <c r="R123" s="1" t="s">
        <v>83</v>
      </c>
      <c r="T123" s="1" t="s">
        <v>93</v>
      </c>
      <c r="U123" s="1" t="s">
        <v>84</v>
      </c>
    </row>
    <row r="124" spans="1:21">
      <c r="A124" s="1" t="s">
        <v>23</v>
      </c>
      <c r="B124" s="1" t="s">
        <v>13</v>
      </c>
      <c r="C124" s="1" t="s">
        <v>9</v>
      </c>
      <c r="D124" s="1" t="s">
        <v>36</v>
      </c>
      <c r="E124" s="1" t="s">
        <v>99</v>
      </c>
      <c r="F124" s="2">
        <v>0.4236111111111111</v>
      </c>
      <c r="G124" s="3" t="s">
        <v>84</v>
      </c>
      <c r="H124" s="3">
        <f t="shared" si="14"/>
        <v>32.5</v>
      </c>
      <c r="I124" s="3">
        <f t="shared" si="15"/>
        <v>45</v>
      </c>
      <c r="J124" s="1">
        <v>25</v>
      </c>
      <c r="K124" s="1">
        <v>0.11786542923433883</v>
      </c>
      <c r="Q124" s="1" t="s">
        <v>97</v>
      </c>
      <c r="R124" s="1" t="s">
        <v>83</v>
      </c>
      <c r="T124" s="1" t="s">
        <v>93</v>
      </c>
      <c r="U124" s="1" t="s">
        <v>84</v>
      </c>
    </row>
    <row r="125" spans="1:21">
      <c r="A125" s="1" t="s">
        <v>23</v>
      </c>
      <c r="B125" s="1" t="s">
        <v>13</v>
      </c>
      <c r="C125" s="1" t="s">
        <v>10</v>
      </c>
      <c r="D125" s="1" t="s">
        <v>36</v>
      </c>
      <c r="E125" s="1" t="s">
        <v>99</v>
      </c>
      <c r="F125" s="2">
        <v>0.4236111111111111</v>
      </c>
      <c r="G125" s="3" t="s">
        <v>84</v>
      </c>
      <c r="H125" s="3">
        <f t="shared" si="14"/>
        <v>32.5</v>
      </c>
      <c r="I125" s="3">
        <f t="shared" si="15"/>
        <v>45</v>
      </c>
      <c r="J125" s="1">
        <v>24</v>
      </c>
      <c r="K125" s="1">
        <v>0.12720632988435793</v>
      </c>
      <c r="Q125" s="1" t="s">
        <v>97</v>
      </c>
      <c r="R125" s="1" t="s">
        <v>83</v>
      </c>
      <c r="T125" s="1" t="s">
        <v>93</v>
      </c>
      <c r="U125" s="1" t="s">
        <v>84</v>
      </c>
    </row>
    <row r="126" spans="1:21">
      <c r="A126" s="1" t="s">
        <v>23</v>
      </c>
      <c r="B126" s="1" t="s">
        <v>13</v>
      </c>
      <c r="C126" s="1" t="s">
        <v>11</v>
      </c>
      <c r="D126" s="1" t="s">
        <v>36</v>
      </c>
      <c r="E126" s="1" t="s">
        <v>99</v>
      </c>
      <c r="F126" s="2">
        <v>0.4236111111111111</v>
      </c>
      <c r="G126" s="3" t="s">
        <v>84</v>
      </c>
      <c r="H126" s="3">
        <f t="shared" si="14"/>
        <v>32.5</v>
      </c>
      <c r="I126" s="3">
        <f t="shared" si="15"/>
        <v>45</v>
      </c>
      <c r="J126" s="1">
        <v>24</v>
      </c>
      <c r="K126" s="1">
        <v>0.11734489659773205</v>
      </c>
      <c r="Q126" s="1" t="s">
        <v>97</v>
      </c>
      <c r="R126" s="1" t="s">
        <v>83</v>
      </c>
      <c r="T126" s="1" t="s">
        <v>93</v>
      </c>
      <c r="U126" s="1" t="s">
        <v>84</v>
      </c>
    </row>
    <row r="127" spans="1:21">
      <c r="A127" s="1" t="s">
        <v>20</v>
      </c>
      <c r="B127" s="1" t="s">
        <v>16</v>
      </c>
      <c r="C127" s="1" t="s">
        <v>6</v>
      </c>
      <c r="D127" s="1" t="s">
        <v>36</v>
      </c>
      <c r="E127" s="1" t="s">
        <v>99</v>
      </c>
      <c r="F127" s="2">
        <v>0.36458333333333331</v>
      </c>
      <c r="G127" s="3" t="s">
        <v>84</v>
      </c>
      <c r="H127" s="3">
        <f>AVERAGE(26,26)</f>
        <v>26</v>
      </c>
      <c r="I127" s="3">
        <f>AVERAGE(39,40)</f>
        <v>39.5</v>
      </c>
      <c r="J127" s="1">
        <v>23</v>
      </c>
      <c r="K127" s="1">
        <v>9.5844875346260627E-2</v>
      </c>
      <c r="Q127" s="1" t="s">
        <v>96</v>
      </c>
      <c r="R127" s="1" t="s">
        <v>84</v>
      </c>
      <c r="S127" s="1" t="s">
        <v>84</v>
      </c>
      <c r="T127" s="1" t="s">
        <v>84</v>
      </c>
      <c r="U127" s="1" t="s">
        <v>84</v>
      </c>
    </row>
    <row r="128" spans="1:21">
      <c r="A128" s="1" t="s">
        <v>20</v>
      </c>
      <c r="B128" s="1" t="s">
        <v>16</v>
      </c>
      <c r="C128" s="1" t="s">
        <v>8</v>
      </c>
      <c r="D128" s="1" t="s">
        <v>36</v>
      </c>
      <c r="E128" s="1" t="s">
        <v>99</v>
      </c>
      <c r="F128" s="2">
        <v>0.36458333333333331</v>
      </c>
      <c r="G128" s="3" t="s">
        <v>84</v>
      </c>
      <c r="H128" s="3">
        <f t="shared" ref="H128:H131" si="16">AVERAGE(26,26)</f>
        <v>26</v>
      </c>
      <c r="I128" s="3">
        <f t="shared" ref="I128:I131" si="17">AVERAGE(39,40)</f>
        <v>39.5</v>
      </c>
      <c r="J128" s="1">
        <v>32</v>
      </c>
      <c r="K128" s="1">
        <v>9.8433048433048606E-2</v>
      </c>
      <c r="Q128" s="1" t="s">
        <v>96</v>
      </c>
      <c r="R128" s="1" t="s">
        <v>84</v>
      </c>
      <c r="S128" s="1" t="s">
        <v>84</v>
      </c>
      <c r="T128" s="1" t="s">
        <v>84</v>
      </c>
      <c r="U128" s="1" t="s">
        <v>84</v>
      </c>
    </row>
    <row r="129" spans="1:21">
      <c r="A129" s="1" t="s">
        <v>20</v>
      </c>
      <c r="B129" s="1" t="s">
        <v>16</v>
      </c>
      <c r="C129" s="1" t="s">
        <v>9</v>
      </c>
      <c r="D129" s="1" t="s">
        <v>36</v>
      </c>
      <c r="E129" s="1" t="s">
        <v>99</v>
      </c>
      <c r="F129" s="2">
        <v>0.36458333333333331</v>
      </c>
      <c r="G129" s="3" t="s">
        <v>84</v>
      </c>
      <c r="H129" s="3">
        <f t="shared" si="16"/>
        <v>26</v>
      </c>
      <c r="I129" s="3">
        <f t="shared" si="17"/>
        <v>39.5</v>
      </c>
      <c r="J129" s="1">
        <v>25</v>
      </c>
      <c r="K129" s="1">
        <v>8.9285714285714468E-2</v>
      </c>
      <c r="Q129" s="1" t="s">
        <v>96</v>
      </c>
      <c r="R129" s="1" t="s">
        <v>84</v>
      </c>
      <c r="S129" s="1" t="s">
        <v>84</v>
      </c>
      <c r="T129" s="1" t="s">
        <v>84</v>
      </c>
      <c r="U129" s="1" t="s">
        <v>84</v>
      </c>
    </row>
    <row r="130" spans="1:21">
      <c r="A130" s="1" t="s">
        <v>20</v>
      </c>
      <c r="B130" s="1" t="s">
        <v>16</v>
      </c>
      <c r="C130" s="1" t="s">
        <v>10</v>
      </c>
      <c r="D130" s="1" t="s">
        <v>36</v>
      </c>
      <c r="E130" s="1" t="s">
        <v>99</v>
      </c>
      <c r="F130" s="2">
        <v>0.36458333333333331</v>
      </c>
      <c r="G130" s="3" t="s">
        <v>84</v>
      </c>
      <c r="H130" s="3">
        <f t="shared" si="16"/>
        <v>26</v>
      </c>
      <c r="I130" s="3">
        <f t="shared" si="17"/>
        <v>39.5</v>
      </c>
      <c r="J130" s="1">
        <v>25</v>
      </c>
      <c r="K130" s="1">
        <v>0.10666118421052619</v>
      </c>
      <c r="Q130" s="1" t="s">
        <v>96</v>
      </c>
      <c r="R130" s="1" t="s">
        <v>84</v>
      </c>
      <c r="S130" s="1" t="s">
        <v>84</v>
      </c>
      <c r="T130" s="1" t="s">
        <v>84</v>
      </c>
      <c r="U130" s="1" t="s">
        <v>84</v>
      </c>
    </row>
    <row r="131" spans="1:21">
      <c r="A131" s="1" t="s">
        <v>20</v>
      </c>
      <c r="B131" s="1" t="s">
        <v>16</v>
      </c>
      <c r="C131" s="1" t="s">
        <v>11</v>
      </c>
      <c r="D131" s="1" t="s">
        <v>36</v>
      </c>
      <c r="E131" s="1" t="s">
        <v>99</v>
      </c>
      <c r="F131" s="2">
        <v>0.36458333333333331</v>
      </c>
      <c r="G131" s="3" t="s">
        <v>84</v>
      </c>
      <c r="H131" s="3">
        <f t="shared" si="16"/>
        <v>26</v>
      </c>
      <c r="I131" s="3">
        <f t="shared" si="17"/>
        <v>39.5</v>
      </c>
      <c r="J131" s="1">
        <v>27</v>
      </c>
      <c r="K131" s="1">
        <v>9.3777452415812618E-2</v>
      </c>
      <c r="Q131" s="1" t="s">
        <v>96</v>
      </c>
      <c r="R131" s="1" t="s">
        <v>84</v>
      </c>
      <c r="S131" s="1" t="s">
        <v>84</v>
      </c>
      <c r="T131" s="1" t="s">
        <v>84</v>
      </c>
      <c r="U131" s="1" t="s">
        <v>84</v>
      </c>
    </row>
    <row r="132" spans="1:21">
      <c r="A132" t="s">
        <v>27</v>
      </c>
      <c r="B132" t="s">
        <v>5</v>
      </c>
      <c r="C132" t="s">
        <v>24</v>
      </c>
      <c r="D132" t="s">
        <v>22</v>
      </c>
      <c r="E132" s="1" t="s">
        <v>99</v>
      </c>
      <c r="F132" s="2">
        <v>0.47222222222222227</v>
      </c>
      <c r="G132" s="3" t="s">
        <v>84</v>
      </c>
      <c r="H132" s="3">
        <f>AVERAGE(30,33)</f>
        <v>31.5</v>
      </c>
      <c r="I132" s="3">
        <f>AVERAGE(26,30)</f>
        <v>28</v>
      </c>
      <c r="J132" s="1">
        <v>24</v>
      </c>
    </row>
    <row r="133" spans="1:21">
      <c r="A133" t="s">
        <v>27</v>
      </c>
      <c r="B133" t="s">
        <v>5</v>
      </c>
      <c r="C133" t="s">
        <v>25</v>
      </c>
      <c r="D133" t="s">
        <v>22</v>
      </c>
      <c r="E133" s="1" t="s">
        <v>99</v>
      </c>
      <c r="F133" s="2">
        <v>0.47222222222222227</v>
      </c>
      <c r="G133" s="3" t="s">
        <v>84</v>
      </c>
      <c r="H133" s="3">
        <f t="shared" ref="H133:H137" si="18">AVERAGE(30,33)</f>
        <v>31.5</v>
      </c>
      <c r="I133" s="3">
        <f t="shared" ref="I133:I137" si="19">AVERAGE(26,30)</f>
        <v>28</v>
      </c>
      <c r="J133" s="1">
        <v>24</v>
      </c>
    </row>
    <row r="134" spans="1:21">
      <c r="A134" t="s">
        <v>27</v>
      </c>
      <c r="B134" t="s">
        <v>5</v>
      </c>
      <c r="C134" t="s">
        <v>30</v>
      </c>
      <c r="D134" t="s">
        <v>22</v>
      </c>
      <c r="E134" s="1" t="s">
        <v>99</v>
      </c>
      <c r="F134" s="2">
        <v>0.47222222222222227</v>
      </c>
      <c r="G134" s="3" t="s">
        <v>84</v>
      </c>
      <c r="H134" s="3">
        <f t="shared" si="18"/>
        <v>31.5</v>
      </c>
      <c r="I134" s="3">
        <f t="shared" si="19"/>
        <v>28</v>
      </c>
      <c r="J134" s="1">
        <v>23</v>
      </c>
    </row>
    <row r="135" spans="1:21">
      <c r="A135" t="s">
        <v>27</v>
      </c>
      <c r="B135" t="s">
        <v>5</v>
      </c>
      <c r="C135" t="s">
        <v>31</v>
      </c>
      <c r="D135" t="s">
        <v>22</v>
      </c>
      <c r="E135" s="1" t="s">
        <v>99</v>
      </c>
      <c r="F135" s="2">
        <v>0.47222222222222227</v>
      </c>
      <c r="G135" s="3" t="s">
        <v>84</v>
      </c>
      <c r="H135" s="3">
        <f t="shared" si="18"/>
        <v>31.5</v>
      </c>
      <c r="I135" s="3">
        <f t="shared" si="19"/>
        <v>28</v>
      </c>
      <c r="J135" s="1">
        <v>23</v>
      </c>
    </row>
    <row r="136" spans="1:21">
      <c r="A136" t="s">
        <v>27</v>
      </c>
      <c r="B136" t="s">
        <v>5</v>
      </c>
      <c r="C136" t="s">
        <v>34</v>
      </c>
      <c r="D136" t="s">
        <v>22</v>
      </c>
      <c r="E136" s="1" t="s">
        <v>99</v>
      </c>
      <c r="F136" s="2">
        <v>0.47222222222222227</v>
      </c>
      <c r="G136" s="3" t="s">
        <v>84</v>
      </c>
      <c r="H136" s="3">
        <f t="shared" si="18"/>
        <v>31.5</v>
      </c>
      <c r="I136" s="3">
        <f t="shared" si="19"/>
        <v>28</v>
      </c>
      <c r="J136" s="1">
        <v>25</v>
      </c>
    </row>
    <row r="137" spans="1:21">
      <c r="A137" t="s">
        <v>27</v>
      </c>
      <c r="B137" t="s">
        <v>5</v>
      </c>
      <c r="C137" t="s">
        <v>21</v>
      </c>
      <c r="D137" t="s">
        <v>22</v>
      </c>
      <c r="E137" s="1" t="s">
        <v>99</v>
      </c>
      <c r="F137" s="2">
        <v>0.47222222222222227</v>
      </c>
      <c r="G137" s="3" t="s">
        <v>84</v>
      </c>
      <c r="H137" s="3">
        <f t="shared" si="18"/>
        <v>31.5</v>
      </c>
      <c r="I137" s="3">
        <f t="shared" si="19"/>
        <v>28</v>
      </c>
      <c r="J137" s="1">
        <v>25</v>
      </c>
    </row>
    <row r="138" spans="1:21">
      <c r="A138" t="s">
        <v>23</v>
      </c>
      <c r="B138" t="s">
        <v>13</v>
      </c>
      <c r="C138" t="s">
        <v>24</v>
      </c>
      <c r="D138" t="s">
        <v>22</v>
      </c>
      <c r="E138" s="1" t="s">
        <v>99</v>
      </c>
      <c r="F138" s="2">
        <v>0.40625</v>
      </c>
      <c r="G138" s="3" t="s">
        <v>84</v>
      </c>
      <c r="H138" s="3">
        <f>AVERAGE(41,36)</f>
        <v>38.5</v>
      </c>
      <c r="I138" s="3">
        <f>AVERAGE(48,44)</f>
        <v>46</v>
      </c>
      <c r="J138" s="1">
        <v>27</v>
      </c>
      <c r="K138" s="1" t="s">
        <v>84</v>
      </c>
      <c r="Q138" s="1" t="s">
        <v>97</v>
      </c>
      <c r="R138" s="1" t="s">
        <v>83</v>
      </c>
      <c r="T138" s="1" t="s">
        <v>93</v>
      </c>
      <c r="U138" s="1" t="s">
        <v>84</v>
      </c>
    </row>
    <row r="139" spans="1:21">
      <c r="A139" t="s">
        <v>23</v>
      </c>
      <c r="B139" t="s">
        <v>13</v>
      </c>
      <c r="C139" t="s">
        <v>25</v>
      </c>
      <c r="D139" t="s">
        <v>22</v>
      </c>
      <c r="E139" s="1" t="s">
        <v>99</v>
      </c>
      <c r="F139" s="2">
        <v>0.40625</v>
      </c>
      <c r="G139" s="3" t="s">
        <v>84</v>
      </c>
      <c r="H139" s="3">
        <f t="shared" ref="H139:H143" si="20">AVERAGE(41,36)</f>
        <v>38.5</v>
      </c>
      <c r="I139" s="3">
        <f t="shared" ref="I139:I143" si="21">AVERAGE(48,44)</f>
        <v>46</v>
      </c>
      <c r="J139" s="1">
        <v>27</v>
      </c>
      <c r="K139" s="1" t="s">
        <v>84</v>
      </c>
      <c r="Q139" s="1" t="s">
        <v>97</v>
      </c>
      <c r="R139" s="1" t="s">
        <v>83</v>
      </c>
      <c r="T139" s="1" t="s">
        <v>93</v>
      </c>
      <c r="U139" s="1" t="s">
        <v>84</v>
      </c>
    </row>
    <row r="140" spans="1:21">
      <c r="A140" t="s">
        <v>23</v>
      </c>
      <c r="B140" t="s">
        <v>13</v>
      </c>
      <c r="C140" t="s">
        <v>30</v>
      </c>
      <c r="D140" t="s">
        <v>22</v>
      </c>
      <c r="E140" s="1" t="s">
        <v>99</v>
      </c>
      <c r="F140" s="2">
        <v>0.40625</v>
      </c>
      <c r="G140" s="3" t="s">
        <v>84</v>
      </c>
      <c r="H140" s="3">
        <f t="shared" si="20"/>
        <v>38.5</v>
      </c>
      <c r="I140" s="3">
        <f t="shared" si="21"/>
        <v>46</v>
      </c>
      <c r="J140" s="1">
        <v>24</v>
      </c>
      <c r="K140" s="1" t="s">
        <v>84</v>
      </c>
      <c r="Q140" s="1" t="s">
        <v>97</v>
      </c>
      <c r="R140" s="1" t="s">
        <v>83</v>
      </c>
      <c r="T140" s="1" t="s">
        <v>93</v>
      </c>
      <c r="U140" s="1" t="s">
        <v>84</v>
      </c>
    </row>
    <row r="141" spans="1:21">
      <c r="A141" t="s">
        <v>23</v>
      </c>
      <c r="B141" t="s">
        <v>13</v>
      </c>
      <c r="C141" t="s">
        <v>31</v>
      </c>
      <c r="D141" t="s">
        <v>22</v>
      </c>
      <c r="E141" s="1" t="s">
        <v>99</v>
      </c>
      <c r="F141" s="2">
        <v>0.40625</v>
      </c>
      <c r="G141" s="3" t="s">
        <v>84</v>
      </c>
      <c r="H141" s="3">
        <f t="shared" si="20"/>
        <v>38.5</v>
      </c>
      <c r="I141" s="3">
        <f t="shared" si="21"/>
        <v>46</v>
      </c>
      <c r="J141" s="1">
        <v>24</v>
      </c>
      <c r="K141" s="1" t="s">
        <v>84</v>
      </c>
      <c r="Q141" s="1" t="s">
        <v>97</v>
      </c>
      <c r="R141" s="1" t="s">
        <v>83</v>
      </c>
      <c r="T141" s="1" t="s">
        <v>93</v>
      </c>
      <c r="U141" s="1" t="s">
        <v>84</v>
      </c>
    </row>
    <row r="142" spans="1:21">
      <c r="A142" t="s">
        <v>23</v>
      </c>
      <c r="B142" t="s">
        <v>13</v>
      </c>
      <c r="C142" t="s">
        <v>34</v>
      </c>
      <c r="D142" t="s">
        <v>22</v>
      </c>
      <c r="E142" s="1" t="s">
        <v>99</v>
      </c>
      <c r="F142" s="2">
        <v>0.40625</v>
      </c>
      <c r="G142" s="3" t="s">
        <v>84</v>
      </c>
      <c r="H142" s="3">
        <f t="shared" si="20"/>
        <v>38.5</v>
      </c>
      <c r="I142" s="3">
        <f t="shared" si="21"/>
        <v>46</v>
      </c>
      <c r="J142" s="1">
        <v>24</v>
      </c>
      <c r="K142" s="1" t="s">
        <v>84</v>
      </c>
      <c r="Q142" s="1" t="s">
        <v>97</v>
      </c>
      <c r="R142" s="1" t="s">
        <v>83</v>
      </c>
      <c r="T142" s="1" t="s">
        <v>93</v>
      </c>
      <c r="U142" s="1" t="s">
        <v>84</v>
      </c>
    </row>
    <row r="143" spans="1:21">
      <c r="A143" t="s">
        <v>23</v>
      </c>
      <c r="B143" t="s">
        <v>13</v>
      </c>
      <c r="C143" t="s">
        <v>21</v>
      </c>
      <c r="D143" t="s">
        <v>22</v>
      </c>
      <c r="E143" s="1" t="s">
        <v>99</v>
      </c>
      <c r="F143" s="2">
        <v>0.40625</v>
      </c>
      <c r="G143" s="3" t="s">
        <v>84</v>
      </c>
      <c r="H143" s="3">
        <f t="shared" si="20"/>
        <v>38.5</v>
      </c>
      <c r="I143" s="3">
        <f t="shared" si="21"/>
        <v>46</v>
      </c>
      <c r="J143" s="1">
        <v>24</v>
      </c>
      <c r="K143" s="1" t="s">
        <v>84</v>
      </c>
      <c r="Q143" s="1" t="s">
        <v>97</v>
      </c>
      <c r="R143" s="1" t="s">
        <v>83</v>
      </c>
      <c r="T143" s="1" t="s">
        <v>93</v>
      </c>
      <c r="U143" s="1" t="s">
        <v>84</v>
      </c>
    </row>
    <row r="144" spans="1:21">
      <c r="A144" t="s">
        <v>20</v>
      </c>
      <c r="B144" t="s">
        <v>16</v>
      </c>
      <c r="C144" t="s">
        <v>24</v>
      </c>
      <c r="D144" t="s">
        <v>22</v>
      </c>
      <c r="E144" s="1" t="s">
        <v>99</v>
      </c>
      <c r="F144" s="2">
        <v>0.34027777777777773</v>
      </c>
      <c r="G144" s="3" t="s">
        <v>84</v>
      </c>
      <c r="H144" s="3">
        <f>AVERAGE(26,25)</f>
        <v>25.5</v>
      </c>
      <c r="I144" s="3">
        <f>AVERAGE(29,30)</f>
        <v>29.5</v>
      </c>
      <c r="J144" s="1">
        <v>25</v>
      </c>
      <c r="K144" s="1" t="s">
        <v>84</v>
      </c>
      <c r="Q144" s="1" t="s">
        <v>96</v>
      </c>
      <c r="R144" s="1" t="s">
        <v>84</v>
      </c>
      <c r="S144" s="1" t="s">
        <v>84</v>
      </c>
      <c r="T144" s="1" t="s">
        <v>84</v>
      </c>
      <c r="U144" s="1" t="s">
        <v>84</v>
      </c>
    </row>
    <row r="145" spans="1:21">
      <c r="A145" t="s">
        <v>20</v>
      </c>
      <c r="B145" t="s">
        <v>16</v>
      </c>
      <c r="C145" t="s">
        <v>25</v>
      </c>
      <c r="D145" t="s">
        <v>22</v>
      </c>
      <c r="E145" s="1" t="s">
        <v>99</v>
      </c>
      <c r="F145" s="2">
        <v>0.34027777777777773</v>
      </c>
      <c r="G145" s="3" t="s">
        <v>84</v>
      </c>
      <c r="H145" s="3">
        <f t="shared" ref="H145:H149" si="22">AVERAGE(26,25)</f>
        <v>25.5</v>
      </c>
      <c r="I145" s="3">
        <f t="shared" ref="I145:I149" si="23">AVERAGE(29,30)</f>
        <v>29.5</v>
      </c>
      <c r="J145" s="1">
        <v>25</v>
      </c>
      <c r="K145" s="1" t="s">
        <v>84</v>
      </c>
      <c r="Q145" s="1" t="s">
        <v>96</v>
      </c>
      <c r="R145" s="1" t="s">
        <v>84</v>
      </c>
      <c r="S145" s="1" t="s">
        <v>84</v>
      </c>
      <c r="T145" s="1" t="s">
        <v>84</v>
      </c>
      <c r="U145" s="1" t="s">
        <v>84</v>
      </c>
    </row>
    <row r="146" spans="1:21">
      <c r="A146" t="s">
        <v>20</v>
      </c>
      <c r="B146" t="s">
        <v>16</v>
      </c>
      <c r="C146" t="s">
        <v>30</v>
      </c>
      <c r="D146" t="s">
        <v>22</v>
      </c>
      <c r="E146" s="1" t="s">
        <v>99</v>
      </c>
      <c r="F146" s="2">
        <v>0.34027777777777773</v>
      </c>
      <c r="G146" s="3" t="s">
        <v>84</v>
      </c>
      <c r="H146" s="3">
        <f t="shared" si="22"/>
        <v>25.5</v>
      </c>
      <c r="I146" s="3">
        <f t="shared" si="23"/>
        <v>29.5</v>
      </c>
      <c r="J146" s="1">
        <v>26</v>
      </c>
      <c r="K146" s="1" t="s">
        <v>84</v>
      </c>
      <c r="Q146" s="1" t="s">
        <v>96</v>
      </c>
      <c r="R146" s="1" t="s">
        <v>84</v>
      </c>
      <c r="S146" s="1" t="s">
        <v>84</v>
      </c>
      <c r="T146" s="1" t="s">
        <v>84</v>
      </c>
      <c r="U146" s="1" t="s">
        <v>84</v>
      </c>
    </row>
    <row r="147" spans="1:21">
      <c r="A147" t="s">
        <v>20</v>
      </c>
      <c r="B147" t="s">
        <v>16</v>
      </c>
      <c r="C147" t="s">
        <v>31</v>
      </c>
      <c r="D147" t="s">
        <v>22</v>
      </c>
      <c r="E147" s="1" t="s">
        <v>99</v>
      </c>
      <c r="F147" s="2">
        <v>0.34027777777777773</v>
      </c>
      <c r="G147" s="3" t="s">
        <v>84</v>
      </c>
      <c r="H147" s="3">
        <f t="shared" si="22"/>
        <v>25.5</v>
      </c>
      <c r="I147" s="3">
        <f t="shared" si="23"/>
        <v>29.5</v>
      </c>
      <c r="J147" s="1">
        <v>26</v>
      </c>
      <c r="K147" s="1" t="s">
        <v>84</v>
      </c>
      <c r="Q147" s="1" t="s">
        <v>96</v>
      </c>
      <c r="R147" s="1" t="s">
        <v>84</v>
      </c>
      <c r="S147" s="1" t="s">
        <v>84</v>
      </c>
      <c r="T147" s="1" t="s">
        <v>84</v>
      </c>
      <c r="U147" s="1" t="s">
        <v>84</v>
      </c>
    </row>
    <row r="148" spans="1:21">
      <c r="A148" t="s">
        <v>20</v>
      </c>
      <c r="B148" t="s">
        <v>16</v>
      </c>
      <c r="C148" t="s">
        <v>34</v>
      </c>
      <c r="D148" t="s">
        <v>22</v>
      </c>
      <c r="E148" s="1" t="s">
        <v>99</v>
      </c>
      <c r="F148" s="2">
        <v>0.34027777777777773</v>
      </c>
      <c r="G148" s="3" t="s">
        <v>84</v>
      </c>
      <c r="H148" s="3">
        <f t="shared" si="22"/>
        <v>25.5</v>
      </c>
      <c r="I148" s="3">
        <f t="shared" si="23"/>
        <v>29.5</v>
      </c>
      <c r="J148" s="1">
        <v>26</v>
      </c>
      <c r="K148" s="1" t="s">
        <v>84</v>
      </c>
      <c r="Q148" s="1" t="s">
        <v>96</v>
      </c>
      <c r="R148" s="1" t="s">
        <v>84</v>
      </c>
      <c r="S148" s="1" t="s">
        <v>84</v>
      </c>
      <c r="T148" s="1" t="s">
        <v>84</v>
      </c>
      <c r="U148" s="1" t="s">
        <v>84</v>
      </c>
    </row>
    <row r="149" spans="1:21">
      <c r="A149" t="s">
        <v>20</v>
      </c>
      <c r="B149" t="s">
        <v>16</v>
      </c>
      <c r="C149" t="s">
        <v>21</v>
      </c>
      <c r="D149" t="s">
        <v>22</v>
      </c>
      <c r="E149" s="1" t="s">
        <v>99</v>
      </c>
      <c r="F149" s="2">
        <v>0.34027777777777773</v>
      </c>
      <c r="G149" s="3" t="s">
        <v>84</v>
      </c>
      <c r="H149" s="3">
        <f t="shared" si="22"/>
        <v>25.5</v>
      </c>
      <c r="I149" s="3">
        <f t="shared" si="23"/>
        <v>29.5</v>
      </c>
      <c r="J149" s="1">
        <v>26</v>
      </c>
      <c r="K149" s="1" t="s">
        <v>84</v>
      </c>
      <c r="Q149" s="1" t="s">
        <v>96</v>
      </c>
      <c r="R149" s="1" t="s">
        <v>84</v>
      </c>
      <c r="S149" s="1" t="s">
        <v>84</v>
      </c>
      <c r="T149" s="1" t="s">
        <v>84</v>
      </c>
      <c r="U149" s="1" t="s">
        <v>84</v>
      </c>
    </row>
    <row r="150" spans="1:21">
      <c r="A150" s="1" t="s">
        <v>17</v>
      </c>
      <c r="B150" s="1" t="s">
        <v>5</v>
      </c>
      <c r="C150" s="1" t="s">
        <v>6</v>
      </c>
      <c r="D150" s="1" t="s">
        <v>14</v>
      </c>
      <c r="E150" s="1" t="s">
        <v>99</v>
      </c>
      <c r="F150" s="2">
        <v>0.46875</v>
      </c>
      <c r="G150" s="3" t="s">
        <v>84</v>
      </c>
      <c r="H150" s="3">
        <f>AVERAGE(26)</f>
        <v>26</v>
      </c>
      <c r="I150" s="3">
        <f>AVERAGE(27)</f>
        <v>27</v>
      </c>
      <c r="J150" s="1">
        <v>23</v>
      </c>
      <c r="K150" s="1">
        <v>0.1839711091047988</v>
      </c>
      <c r="Q150" s="1" t="s">
        <v>96</v>
      </c>
      <c r="R150" s="1" t="s">
        <v>84</v>
      </c>
      <c r="S150" s="1" t="s">
        <v>84</v>
      </c>
      <c r="T150" s="1" t="s">
        <v>84</v>
      </c>
      <c r="U150" s="1" t="s">
        <v>84</v>
      </c>
    </row>
    <row r="151" spans="1:21">
      <c r="A151" s="1" t="s">
        <v>17</v>
      </c>
      <c r="B151" s="1" t="s">
        <v>5</v>
      </c>
      <c r="C151" s="1" t="s">
        <v>8</v>
      </c>
      <c r="D151" s="1" t="s">
        <v>14</v>
      </c>
      <c r="E151" s="1" t="s">
        <v>99</v>
      </c>
      <c r="F151" s="2">
        <v>0.46875</v>
      </c>
      <c r="G151" s="3" t="s">
        <v>84</v>
      </c>
      <c r="H151" s="3">
        <f t="shared" ref="H151:H154" si="24">AVERAGE(26)</f>
        <v>26</v>
      </c>
      <c r="I151" s="3">
        <f t="shared" ref="I151:I154" si="25">AVERAGE(27)</f>
        <v>27</v>
      </c>
      <c r="J151" s="1">
        <v>20</v>
      </c>
      <c r="K151" s="1">
        <v>0.16516289000619871</v>
      </c>
      <c r="Q151" s="1" t="s">
        <v>96</v>
      </c>
      <c r="R151" s="1" t="s">
        <v>84</v>
      </c>
      <c r="S151" s="1" t="s">
        <v>84</v>
      </c>
      <c r="T151" s="1" t="s">
        <v>84</v>
      </c>
      <c r="U151" s="1" t="s">
        <v>84</v>
      </c>
    </row>
    <row r="152" spans="1:21">
      <c r="A152" s="1" t="s">
        <v>17</v>
      </c>
      <c r="B152" s="1" t="s">
        <v>5</v>
      </c>
      <c r="C152" s="1" t="s">
        <v>9</v>
      </c>
      <c r="D152" s="1" t="s">
        <v>14</v>
      </c>
      <c r="E152" s="1" t="s">
        <v>99</v>
      </c>
      <c r="F152" s="2">
        <v>0.46875</v>
      </c>
      <c r="G152" s="3" t="s">
        <v>84</v>
      </c>
      <c r="H152" s="3">
        <f t="shared" si="24"/>
        <v>26</v>
      </c>
      <c r="I152" s="3">
        <f t="shared" si="25"/>
        <v>27</v>
      </c>
      <c r="J152" s="1">
        <v>23</v>
      </c>
      <c r="K152" s="1">
        <v>0.15812811242240266</v>
      </c>
      <c r="Q152" s="1" t="s">
        <v>96</v>
      </c>
      <c r="R152" s="1" t="s">
        <v>84</v>
      </c>
      <c r="S152" s="1" t="s">
        <v>84</v>
      </c>
      <c r="T152" s="1" t="s">
        <v>84</v>
      </c>
      <c r="U152" s="1" t="s">
        <v>84</v>
      </c>
    </row>
    <row r="153" spans="1:21">
      <c r="A153" s="1" t="s">
        <v>17</v>
      </c>
      <c r="B153" s="1" t="s">
        <v>5</v>
      </c>
      <c r="C153" s="1" t="s">
        <v>10</v>
      </c>
      <c r="D153" s="1" t="s">
        <v>14</v>
      </c>
      <c r="E153" s="1" t="s">
        <v>99</v>
      </c>
      <c r="F153" s="2">
        <v>0.46875</v>
      </c>
      <c r="G153" s="3" t="s">
        <v>84</v>
      </c>
      <c r="H153" s="3">
        <f t="shared" si="24"/>
        <v>26</v>
      </c>
      <c r="I153" s="3">
        <f t="shared" si="25"/>
        <v>27</v>
      </c>
      <c r="J153" s="1">
        <v>24</v>
      </c>
      <c r="K153" s="1">
        <v>0.16855578687639744</v>
      </c>
      <c r="Q153" s="1" t="s">
        <v>96</v>
      </c>
      <c r="R153" s="1" t="s">
        <v>84</v>
      </c>
      <c r="S153" s="1" t="s">
        <v>84</v>
      </c>
      <c r="T153" s="1" t="s">
        <v>84</v>
      </c>
      <c r="U153" s="1" t="s">
        <v>84</v>
      </c>
    </row>
    <row r="154" spans="1:21">
      <c r="A154" s="1" t="s">
        <v>17</v>
      </c>
      <c r="B154" s="1" t="s">
        <v>5</v>
      </c>
      <c r="C154" s="1" t="s">
        <v>11</v>
      </c>
      <c r="D154" s="1" t="s">
        <v>14</v>
      </c>
      <c r="E154" s="1" t="s">
        <v>99</v>
      </c>
      <c r="F154" s="2">
        <v>0.46875</v>
      </c>
      <c r="G154" s="3" t="s">
        <v>84</v>
      </c>
      <c r="H154" s="3">
        <f t="shared" si="24"/>
        <v>26</v>
      </c>
      <c r="I154" s="3">
        <f t="shared" si="25"/>
        <v>27</v>
      </c>
      <c r="J154" s="1">
        <v>21</v>
      </c>
      <c r="K154" s="1">
        <v>0.15533112878720179</v>
      </c>
      <c r="Q154" s="1" t="s">
        <v>96</v>
      </c>
      <c r="R154" s="1" t="s">
        <v>84</v>
      </c>
      <c r="S154" s="1" t="s">
        <v>84</v>
      </c>
      <c r="T154" s="1" t="s">
        <v>84</v>
      </c>
      <c r="U154" s="1" t="s">
        <v>84</v>
      </c>
    </row>
    <row r="155" spans="1:21">
      <c r="A155" s="1" t="s">
        <v>12</v>
      </c>
      <c r="B155" s="1" t="s">
        <v>13</v>
      </c>
      <c r="C155" s="1" t="s">
        <v>6</v>
      </c>
      <c r="D155" s="1" t="s">
        <v>14</v>
      </c>
      <c r="E155" s="1" t="s">
        <v>99</v>
      </c>
      <c r="F155" s="2">
        <v>0.34722222222222227</v>
      </c>
      <c r="G155" s="3" t="s">
        <v>84</v>
      </c>
      <c r="H155" s="3">
        <f>AVERAGE(21)</f>
        <v>21</v>
      </c>
      <c r="I155" s="3">
        <f>AVERAGE(23)</f>
        <v>23</v>
      </c>
      <c r="J155" s="1">
        <v>23</v>
      </c>
      <c r="K155" s="1">
        <v>0.25116853338036865</v>
      </c>
      <c r="Q155" s="1" t="s">
        <v>97</v>
      </c>
      <c r="R155" s="1" t="s">
        <v>93</v>
      </c>
      <c r="S155" s="1" t="s">
        <v>84</v>
      </c>
      <c r="T155" s="1" t="s">
        <v>59</v>
      </c>
    </row>
    <row r="156" spans="1:21">
      <c r="A156" s="1" t="s">
        <v>12</v>
      </c>
      <c r="B156" s="1" t="s">
        <v>13</v>
      </c>
      <c r="C156" s="1" t="s">
        <v>8</v>
      </c>
      <c r="D156" s="1" t="s">
        <v>14</v>
      </c>
      <c r="E156" s="1" t="s">
        <v>99</v>
      </c>
      <c r="F156" s="2">
        <v>0.34722222222222227</v>
      </c>
      <c r="G156" s="3" t="s">
        <v>84</v>
      </c>
      <c r="H156" s="3">
        <f t="shared" ref="H156:H160" si="26">AVERAGE(21)</f>
        <v>21</v>
      </c>
      <c r="I156" s="3">
        <f t="shared" ref="I156:I160" si="27">AVERAGE(23)</f>
        <v>23</v>
      </c>
      <c r="J156" s="1">
        <v>22</v>
      </c>
      <c r="K156" s="1">
        <v>0.23233071566157934</v>
      </c>
      <c r="Q156" s="1" t="s">
        <v>97</v>
      </c>
      <c r="R156" s="1" t="s">
        <v>93</v>
      </c>
      <c r="S156" s="1" t="s">
        <v>84</v>
      </c>
      <c r="T156" s="1" t="s">
        <v>59</v>
      </c>
    </row>
    <row r="157" spans="1:21">
      <c r="A157" s="1" t="s">
        <v>12</v>
      </c>
      <c r="B157" s="1" t="s">
        <v>13</v>
      </c>
      <c r="C157" s="1" t="s">
        <v>9</v>
      </c>
      <c r="D157" s="1" t="s">
        <v>14</v>
      </c>
      <c r="E157" s="1" t="s">
        <v>99</v>
      </c>
      <c r="F157" s="2">
        <v>0.34722222222222227</v>
      </c>
      <c r="G157" s="3" t="s">
        <v>84</v>
      </c>
      <c r="H157" s="3">
        <f t="shared" si="26"/>
        <v>21</v>
      </c>
      <c r="I157" s="3">
        <f t="shared" si="27"/>
        <v>23</v>
      </c>
      <c r="J157" s="1">
        <v>23</v>
      </c>
      <c r="K157" s="1">
        <v>0.22748183212214129</v>
      </c>
      <c r="Q157" s="1" t="s">
        <v>97</v>
      </c>
      <c r="R157" s="1" t="s">
        <v>93</v>
      </c>
      <c r="S157" s="1" t="s">
        <v>84</v>
      </c>
      <c r="T157" s="1" t="s">
        <v>59</v>
      </c>
    </row>
    <row r="158" spans="1:21">
      <c r="A158" s="1" t="s">
        <v>12</v>
      </c>
      <c r="B158" s="1" t="s">
        <v>13</v>
      </c>
      <c r="C158" s="1" t="s">
        <v>10</v>
      </c>
      <c r="D158" s="1" t="s">
        <v>14</v>
      </c>
      <c r="E158" s="1" t="s">
        <v>99</v>
      </c>
      <c r="F158" s="2">
        <v>0.34722222222222227</v>
      </c>
      <c r="G158" s="3" t="s">
        <v>84</v>
      </c>
      <c r="H158" s="3">
        <f t="shared" si="26"/>
        <v>21</v>
      </c>
      <c r="I158" s="3">
        <f t="shared" si="27"/>
        <v>23</v>
      </c>
      <c r="J158" s="1">
        <v>23</v>
      </c>
      <c r="K158" s="1">
        <v>0.25276316792438447</v>
      </c>
      <c r="Q158" s="1" t="s">
        <v>97</v>
      </c>
      <c r="R158" s="1" t="s">
        <v>93</v>
      </c>
      <c r="S158" s="1" t="s">
        <v>84</v>
      </c>
      <c r="T158" s="1" t="s">
        <v>59</v>
      </c>
    </row>
    <row r="159" spans="1:21">
      <c r="A159" s="1" t="s">
        <v>12</v>
      </c>
      <c r="B159" s="1" t="s">
        <v>13</v>
      </c>
      <c r="C159" s="1" t="s">
        <v>11</v>
      </c>
      <c r="D159" s="1" t="s">
        <v>14</v>
      </c>
      <c r="E159" s="1" t="s">
        <v>99</v>
      </c>
      <c r="F159" s="2">
        <v>0.34722222222222227</v>
      </c>
      <c r="G159" s="3" t="s">
        <v>84</v>
      </c>
      <c r="H159" s="3">
        <f t="shared" si="26"/>
        <v>21</v>
      </c>
      <c r="I159" s="3">
        <f t="shared" si="27"/>
        <v>23</v>
      </c>
      <c r="J159" s="1">
        <v>23</v>
      </c>
      <c r="K159" s="1">
        <v>0.24284340557733569</v>
      </c>
      <c r="Q159" s="1" t="s">
        <v>97</v>
      </c>
      <c r="R159" s="1" t="s">
        <v>93</v>
      </c>
      <c r="S159" s="1" t="s">
        <v>84</v>
      </c>
      <c r="T159" s="1" t="s">
        <v>59</v>
      </c>
    </row>
    <row r="160" spans="1:21">
      <c r="A160" s="1" t="s">
        <v>15</v>
      </c>
      <c r="B160" s="1" t="s">
        <v>16</v>
      </c>
      <c r="C160" s="1" t="s">
        <v>6</v>
      </c>
      <c r="D160" s="1" t="s">
        <v>14</v>
      </c>
      <c r="E160" s="1" t="s">
        <v>99</v>
      </c>
      <c r="F160" s="2">
        <v>0.40625</v>
      </c>
      <c r="G160" s="3" t="s">
        <v>84</v>
      </c>
      <c r="H160" s="3">
        <f>AVERAGE(26)</f>
        <v>26</v>
      </c>
      <c r="I160" s="3">
        <f>AVERAGE(28)</f>
        <v>28</v>
      </c>
      <c r="J160" s="1">
        <v>26</v>
      </c>
      <c r="K160" s="1">
        <v>0.16798550862808648</v>
      </c>
      <c r="Q160" s="1" t="s">
        <v>97</v>
      </c>
      <c r="R160" s="1" t="s">
        <v>53</v>
      </c>
      <c r="T160" s="1" t="s">
        <v>83</v>
      </c>
    </row>
    <row r="161" spans="1:21">
      <c r="A161" s="1" t="s">
        <v>15</v>
      </c>
      <c r="B161" s="1" t="s">
        <v>16</v>
      </c>
      <c r="C161" s="1" t="s">
        <v>8</v>
      </c>
      <c r="D161" s="1" t="s">
        <v>14</v>
      </c>
      <c r="E161" s="1" t="s">
        <v>99</v>
      </c>
      <c r="F161" s="2">
        <v>0.40625</v>
      </c>
      <c r="G161" s="3" t="s">
        <v>84</v>
      </c>
      <c r="H161" s="3">
        <f t="shared" ref="H161:H165" si="28">AVERAGE(26)</f>
        <v>26</v>
      </c>
      <c r="I161" s="3">
        <f t="shared" ref="I161:I165" si="29">AVERAGE(28)</f>
        <v>28</v>
      </c>
      <c r="J161" s="1">
        <v>24</v>
      </c>
      <c r="K161" s="1">
        <v>8.9792128009143463E-2</v>
      </c>
      <c r="Q161" s="1" t="s">
        <v>97</v>
      </c>
      <c r="R161" s="1" t="s">
        <v>53</v>
      </c>
      <c r="T161" s="1" t="s">
        <v>83</v>
      </c>
    </row>
    <row r="162" spans="1:21">
      <c r="A162" s="1" t="s">
        <v>15</v>
      </c>
      <c r="B162" s="1" t="s">
        <v>16</v>
      </c>
      <c r="C162" s="1" t="s">
        <v>9</v>
      </c>
      <c r="D162" s="1" t="s">
        <v>14</v>
      </c>
      <c r="E162" s="1" t="s">
        <v>99</v>
      </c>
      <c r="F162" s="2">
        <v>0.40625</v>
      </c>
      <c r="G162" s="3" t="s">
        <v>84</v>
      </c>
      <c r="H162" s="3">
        <f t="shared" si="28"/>
        <v>26</v>
      </c>
      <c r="I162" s="3">
        <f t="shared" si="29"/>
        <v>28</v>
      </c>
      <c r="J162" s="1">
        <v>25</v>
      </c>
      <c r="K162" s="1">
        <v>0.1308419471684778</v>
      </c>
      <c r="Q162" s="1" t="s">
        <v>97</v>
      </c>
      <c r="R162" s="1" t="s">
        <v>53</v>
      </c>
      <c r="T162" s="1" t="s">
        <v>83</v>
      </c>
    </row>
    <row r="163" spans="1:21">
      <c r="A163" s="1" t="s">
        <v>15</v>
      </c>
      <c r="B163" s="1" t="s">
        <v>16</v>
      </c>
      <c r="C163" s="1" t="s">
        <v>10</v>
      </c>
      <c r="D163" s="1" t="s">
        <v>14</v>
      </c>
      <c r="E163" s="1" t="s">
        <v>99</v>
      </c>
      <c r="F163" s="2">
        <v>0.40625</v>
      </c>
      <c r="G163" s="3" t="s">
        <v>84</v>
      </c>
      <c r="H163" s="3">
        <f t="shared" si="28"/>
        <v>26</v>
      </c>
      <c r="I163" s="3">
        <f t="shared" si="29"/>
        <v>28</v>
      </c>
      <c r="J163" s="1">
        <v>23</v>
      </c>
      <c r="K163" s="1">
        <v>0.11981607569192664</v>
      </c>
      <c r="Q163" s="1" t="s">
        <v>97</v>
      </c>
      <c r="R163" s="1" t="s">
        <v>53</v>
      </c>
      <c r="T163" s="1" t="s">
        <v>83</v>
      </c>
    </row>
    <row r="164" spans="1:21">
      <c r="A164" s="1" t="s">
        <v>15</v>
      </c>
      <c r="B164" s="1" t="s">
        <v>16</v>
      </c>
      <c r="C164" s="1" t="s">
        <v>11</v>
      </c>
      <c r="D164" s="1" t="s">
        <v>14</v>
      </c>
      <c r="E164" s="1" t="s">
        <v>99</v>
      </c>
      <c r="F164" s="2">
        <v>0.40625</v>
      </c>
      <c r="G164" s="3" t="s">
        <v>84</v>
      </c>
      <c r="H164" s="3">
        <f t="shared" si="28"/>
        <v>26</v>
      </c>
      <c r="I164" s="3">
        <f t="shared" si="29"/>
        <v>28</v>
      </c>
      <c r="J164" s="1">
        <v>25</v>
      </c>
      <c r="K164" s="1">
        <v>0.11749564690741147</v>
      </c>
      <c r="Q164" s="1" t="s">
        <v>97</v>
      </c>
      <c r="R164" s="1" t="s">
        <v>53</v>
      </c>
      <c r="T164" s="1" t="s">
        <v>83</v>
      </c>
    </row>
    <row r="165" spans="1:21">
      <c r="A165" s="1" t="s">
        <v>4</v>
      </c>
      <c r="B165" s="1" t="s">
        <v>5</v>
      </c>
      <c r="C165" s="1" t="s">
        <v>6</v>
      </c>
      <c r="D165" s="1" t="s">
        <v>7</v>
      </c>
      <c r="E165" s="1" t="s">
        <v>99</v>
      </c>
      <c r="F165" s="2">
        <v>0.5625</v>
      </c>
      <c r="G165" s="3" t="s">
        <v>84</v>
      </c>
      <c r="H165" s="3">
        <f>AVERAGE(23)</f>
        <v>23</v>
      </c>
      <c r="I165" s="3">
        <f>AVERAGE(23)</f>
        <v>23</v>
      </c>
      <c r="J165" s="1">
        <v>22</v>
      </c>
      <c r="K165" s="1">
        <v>0.16074701108299141</v>
      </c>
      <c r="Q165" s="1" t="s">
        <v>96</v>
      </c>
      <c r="R165" s="1" t="s">
        <v>84</v>
      </c>
      <c r="S165" s="1" t="s">
        <v>84</v>
      </c>
      <c r="T165" s="1" t="s">
        <v>84</v>
      </c>
      <c r="U165" s="1" t="s">
        <v>84</v>
      </c>
    </row>
    <row r="166" spans="1:21">
      <c r="A166" s="1" t="s">
        <v>4</v>
      </c>
      <c r="B166" s="1" t="s">
        <v>5</v>
      </c>
      <c r="C166" s="1" t="s">
        <v>8</v>
      </c>
      <c r="D166" s="1" t="s">
        <v>7</v>
      </c>
      <c r="E166" s="1" t="s">
        <v>99</v>
      </c>
      <c r="F166" s="2">
        <v>0.5625</v>
      </c>
      <c r="G166" s="3" t="s">
        <v>84</v>
      </c>
      <c r="H166" s="3">
        <f t="shared" ref="H166:I169" si="30">AVERAGE(23)</f>
        <v>23</v>
      </c>
      <c r="I166" s="3">
        <f t="shared" si="30"/>
        <v>23</v>
      </c>
      <c r="J166" s="1">
        <v>24</v>
      </c>
      <c r="K166" s="1">
        <v>0.17499382665239929</v>
      </c>
      <c r="Q166" s="1" t="s">
        <v>96</v>
      </c>
      <c r="R166" s="1" t="s">
        <v>84</v>
      </c>
      <c r="S166" s="1" t="s">
        <v>84</v>
      </c>
      <c r="T166" s="1" t="s">
        <v>84</v>
      </c>
      <c r="U166" s="1" t="s">
        <v>84</v>
      </c>
    </row>
    <row r="167" spans="1:21">
      <c r="A167" s="1" t="s">
        <v>4</v>
      </c>
      <c r="B167" s="1" t="s">
        <v>5</v>
      </c>
      <c r="C167" s="1" t="s">
        <v>9</v>
      </c>
      <c r="D167" s="1" t="s">
        <v>7</v>
      </c>
      <c r="E167" s="1" t="s">
        <v>99</v>
      </c>
      <c r="F167" s="2">
        <v>0.5625</v>
      </c>
      <c r="G167" s="3" t="s">
        <v>84</v>
      </c>
      <c r="H167" s="3">
        <f t="shared" si="30"/>
        <v>23</v>
      </c>
      <c r="I167" s="3">
        <f t="shared" si="30"/>
        <v>23</v>
      </c>
      <c r="J167" s="1">
        <v>26</v>
      </c>
      <c r="K167" s="1">
        <v>0.17760651962086985</v>
      </c>
      <c r="Q167" s="1" t="s">
        <v>96</v>
      </c>
      <c r="R167" s="1" t="s">
        <v>84</v>
      </c>
      <c r="S167" s="1" t="s">
        <v>84</v>
      </c>
      <c r="T167" s="1" t="s">
        <v>84</v>
      </c>
      <c r="U167" s="1" t="s">
        <v>84</v>
      </c>
    </row>
    <row r="168" spans="1:21">
      <c r="A168" s="1" t="s">
        <v>4</v>
      </c>
      <c r="B168" s="1" t="s">
        <v>5</v>
      </c>
      <c r="C168" s="1" t="s">
        <v>10</v>
      </c>
      <c r="D168" s="1" t="s">
        <v>7</v>
      </c>
      <c r="E168" s="1" t="s">
        <v>99</v>
      </c>
      <c r="F168" s="2">
        <v>0.5625</v>
      </c>
      <c r="G168" s="3" t="s">
        <v>84</v>
      </c>
      <c r="H168" s="3">
        <f t="shared" si="30"/>
        <v>23</v>
      </c>
      <c r="I168" s="3">
        <f t="shared" si="30"/>
        <v>23</v>
      </c>
      <c r="J168" s="1">
        <v>21</v>
      </c>
      <c r="K168" s="1">
        <v>0.15336330477563828</v>
      </c>
      <c r="Q168" s="1" t="s">
        <v>96</v>
      </c>
      <c r="R168" s="1" t="s">
        <v>84</v>
      </c>
      <c r="S168" s="1" t="s">
        <v>84</v>
      </c>
      <c r="T168" s="1" t="s">
        <v>84</v>
      </c>
      <c r="U168" s="1" t="s">
        <v>84</v>
      </c>
    </row>
    <row r="169" spans="1:21">
      <c r="A169" s="1" t="s">
        <v>4</v>
      </c>
      <c r="B169" s="1" t="s">
        <v>5</v>
      </c>
      <c r="C169" s="1" t="s">
        <v>11</v>
      </c>
      <c r="D169" s="1" t="s">
        <v>7</v>
      </c>
      <c r="E169" s="1" t="s">
        <v>99</v>
      </c>
      <c r="F169" s="2">
        <v>0.5625</v>
      </c>
      <c r="G169" s="3" t="s">
        <v>84</v>
      </c>
      <c r="H169" s="3">
        <f t="shared" si="30"/>
        <v>23</v>
      </c>
      <c r="I169" s="3">
        <f t="shared" si="30"/>
        <v>23</v>
      </c>
      <c r="J169" s="1">
        <v>23</v>
      </c>
      <c r="K169" s="1">
        <v>0.1837158583445839</v>
      </c>
      <c r="Q169" s="1" t="s">
        <v>96</v>
      </c>
      <c r="R169" s="1" t="s">
        <v>84</v>
      </c>
      <c r="S169" s="1" t="s">
        <v>84</v>
      </c>
      <c r="T169" s="1" t="s">
        <v>84</v>
      </c>
      <c r="U169" s="1" t="s">
        <v>84</v>
      </c>
    </row>
    <row r="170" spans="1:21">
      <c r="A170" s="1" t="s">
        <v>18</v>
      </c>
      <c r="B170" s="1" t="s">
        <v>13</v>
      </c>
      <c r="C170" s="1" t="s">
        <v>6</v>
      </c>
      <c r="D170" s="1" t="s">
        <v>7</v>
      </c>
      <c r="E170" s="1" t="s">
        <v>99</v>
      </c>
      <c r="F170" s="2">
        <v>0.3888888888888889</v>
      </c>
      <c r="G170" s="3" t="s">
        <v>84</v>
      </c>
      <c r="H170" s="3">
        <f>AVERAGE(24)</f>
        <v>24</v>
      </c>
      <c r="I170" s="3">
        <f>AVERAGE(33)</f>
        <v>33</v>
      </c>
      <c r="J170" s="1">
        <v>23</v>
      </c>
      <c r="K170" s="1">
        <v>9.5464705458216226E-2</v>
      </c>
      <c r="Q170" s="1" t="s">
        <v>97</v>
      </c>
      <c r="R170" s="1" t="s">
        <v>94</v>
      </c>
      <c r="T170" s="1" t="s">
        <v>93</v>
      </c>
      <c r="U170" s="1" t="s">
        <v>84</v>
      </c>
    </row>
    <row r="171" spans="1:21">
      <c r="A171" s="1" t="s">
        <v>18</v>
      </c>
      <c r="B171" s="1" t="s">
        <v>13</v>
      </c>
      <c r="C171" s="1" t="s">
        <v>8</v>
      </c>
      <c r="D171" s="1" t="s">
        <v>7</v>
      </c>
      <c r="E171" s="1" t="s">
        <v>99</v>
      </c>
      <c r="F171" s="2">
        <v>0.3888888888888889</v>
      </c>
      <c r="G171" s="3" t="s">
        <v>84</v>
      </c>
      <c r="H171" s="3">
        <f t="shared" ref="H171:H175" si="31">AVERAGE(24)</f>
        <v>24</v>
      </c>
      <c r="I171" s="3">
        <f t="shared" ref="I171:I175" si="32">AVERAGE(33)</f>
        <v>33</v>
      </c>
      <c r="J171" s="1">
        <v>25</v>
      </c>
      <c r="K171" s="1">
        <v>0.10426324188768142</v>
      </c>
      <c r="Q171" s="1" t="s">
        <v>97</v>
      </c>
      <c r="R171" s="1" t="s">
        <v>94</v>
      </c>
      <c r="T171" s="1" t="s">
        <v>93</v>
      </c>
      <c r="U171" s="1" t="s">
        <v>84</v>
      </c>
    </row>
    <row r="172" spans="1:21">
      <c r="A172" s="1" t="s">
        <v>18</v>
      </c>
      <c r="B172" s="1" t="s">
        <v>13</v>
      </c>
      <c r="C172" s="1" t="s">
        <v>9</v>
      </c>
      <c r="D172" s="1" t="s">
        <v>7</v>
      </c>
      <c r="E172" s="1" t="s">
        <v>99</v>
      </c>
      <c r="F172" s="2">
        <v>0.3888888888888889</v>
      </c>
      <c r="G172" s="3" t="s">
        <v>84</v>
      </c>
      <c r="H172" s="3">
        <f t="shared" si="31"/>
        <v>24</v>
      </c>
      <c r="I172" s="3">
        <f t="shared" si="32"/>
        <v>33</v>
      </c>
      <c r="J172" s="1">
        <v>15</v>
      </c>
      <c r="K172" s="1">
        <v>8.4402188537088363E-2</v>
      </c>
      <c r="Q172" s="1" t="s">
        <v>97</v>
      </c>
      <c r="R172" s="1" t="s">
        <v>94</v>
      </c>
      <c r="T172" s="1" t="s">
        <v>93</v>
      </c>
      <c r="U172" s="1" t="s">
        <v>84</v>
      </c>
    </row>
    <row r="173" spans="1:21">
      <c r="A173" s="1" t="s">
        <v>18</v>
      </c>
      <c r="B173" s="1" t="s">
        <v>13</v>
      </c>
      <c r="C173" s="1" t="s">
        <v>10</v>
      </c>
      <c r="D173" s="1" t="s">
        <v>7</v>
      </c>
      <c r="E173" s="1" t="s">
        <v>99</v>
      </c>
      <c r="F173" s="2">
        <v>0.3888888888888889</v>
      </c>
      <c r="G173" s="3" t="s">
        <v>84</v>
      </c>
      <c r="H173" s="3">
        <f t="shared" si="31"/>
        <v>24</v>
      </c>
      <c r="I173" s="3">
        <f t="shared" si="32"/>
        <v>33</v>
      </c>
      <c r="J173" s="1">
        <v>24</v>
      </c>
      <c r="K173" s="1">
        <v>9.9726680215852473E-2</v>
      </c>
      <c r="Q173" s="1" t="s">
        <v>97</v>
      </c>
      <c r="R173" s="1" t="s">
        <v>94</v>
      </c>
      <c r="T173" s="1" t="s">
        <v>93</v>
      </c>
      <c r="U173" s="1" t="s">
        <v>84</v>
      </c>
    </row>
    <row r="174" spans="1:21">
      <c r="A174" s="1" t="s">
        <v>18</v>
      </c>
      <c r="B174" s="1" t="s">
        <v>13</v>
      </c>
      <c r="C174" s="1" t="s">
        <v>11</v>
      </c>
      <c r="D174" s="1" t="s">
        <v>7</v>
      </c>
      <c r="E174" s="1" t="s">
        <v>99</v>
      </c>
      <c r="F174" s="2">
        <v>0.3888888888888889</v>
      </c>
      <c r="G174" s="3" t="s">
        <v>84</v>
      </c>
      <c r="H174" s="3">
        <f t="shared" si="31"/>
        <v>24</v>
      </c>
      <c r="I174" s="3">
        <f t="shared" si="32"/>
        <v>33</v>
      </c>
      <c r="J174" s="1">
        <v>24</v>
      </c>
      <c r="K174" s="1">
        <v>9.2302950920718232E-2</v>
      </c>
      <c r="Q174" s="1" t="s">
        <v>97</v>
      </c>
      <c r="R174" s="1" t="s">
        <v>94</v>
      </c>
      <c r="T174" s="1" t="s">
        <v>93</v>
      </c>
      <c r="U174" s="1" t="s">
        <v>84</v>
      </c>
    </row>
    <row r="175" spans="1:21">
      <c r="A175" s="1" t="s">
        <v>19</v>
      </c>
      <c r="B175" s="1" t="s">
        <v>16</v>
      </c>
      <c r="C175" s="1" t="s">
        <v>6</v>
      </c>
      <c r="D175" s="1" t="s">
        <v>7</v>
      </c>
      <c r="E175" s="1" t="s">
        <v>99</v>
      </c>
      <c r="F175" s="2">
        <v>0.45833333333333331</v>
      </c>
      <c r="G175" s="3" t="s">
        <v>84</v>
      </c>
      <c r="H175" s="3">
        <f>AVERAGE(31)</f>
        <v>31</v>
      </c>
      <c r="I175" s="3">
        <f>AVERAGE(37)</f>
        <v>37</v>
      </c>
      <c r="J175" s="1">
        <v>29</v>
      </c>
      <c r="K175" s="1">
        <v>6.0792517843957519E-2</v>
      </c>
      <c r="Q175" s="1" t="s">
        <v>96</v>
      </c>
      <c r="R175" s="1" t="s">
        <v>84</v>
      </c>
      <c r="S175" s="1" t="s">
        <v>84</v>
      </c>
      <c r="T175" s="1" t="s">
        <v>84</v>
      </c>
      <c r="U175" s="1" t="s">
        <v>84</v>
      </c>
    </row>
    <row r="176" spans="1:21">
      <c r="A176" s="1" t="s">
        <v>19</v>
      </c>
      <c r="B176" s="1" t="s">
        <v>16</v>
      </c>
      <c r="C176" s="1" t="s">
        <v>8</v>
      </c>
      <c r="D176" s="1" t="s">
        <v>7</v>
      </c>
      <c r="E176" s="1" t="s">
        <v>99</v>
      </c>
      <c r="F176" s="2">
        <v>0.45833333333333331</v>
      </c>
      <c r="G176" s="3" t="s">
        <v>84</v>
      </c>
      <c r="H176" s="3">
        <f t="shared" ref="H176:H179" si="33">AVERAGE(31)</f>
        <v>31</v>
      </c>
      <c r="I176" s="3">
        <f t="shared" ref="I176:I179" si="34">AVERAGE(37)</f>
        <v>37</v>
      </c>
      <c r="J176" s="1">
        <v>27</v>
      </c>
      <c r="K176" s="1">
        <v>5.4980552442481401E-2</v>
      </c>
      <c r="Q176" s="1" t="s">
        <v>96</v>
      </c>
      <c r="R176" s="1" t="s">
        <v>84</v>
      </c>
      <c r="S176" s="1" t="s">
        <v>84</v>
      </c>
      <c r="T176" s="1" t="s">
        <v>84</v>
      </c>
      <c r="U176" s="1" t="s">
        <v>84</v>
      </c>
    </row>
    <row r="177" spans="1:21">
      <c r="A177" s="1" t="s">
        <v>19</v>
      </c>
      <c r="B177" s="1" t="s">
        <v>16</v>
      </c>
      <c r="C177" s="1" t="s">
        <v>9</v>
      </c>
      <c r="D177" s="1" t="s">
        <v>7</v>
      </c>
      <c r="E177" s="1" t="s">
        <v>99</v>
      </c>
      <c r="F177" s="2">
        <v>0.45833333333333331</v>
      </c>
      <c r="G177" s="3" t="s">
        <v>84</v>
      </c>
      <c r="H177" s="3">
        <f t="shared" si="33"/>
        <v>31</v>
      </c>
      <c r="I177" s="3">
        <f t="shared" si="34"/>
        <v>37</v>
      </c>
      <c r="J177" s="1">
        <v>20</v>
      </c>
      <c r="K177" s="1">
        <v>4.7575894879927465E-2</v>
      </c>
      <c r="Q177" s="1" t="s">
        <v>96</v>
      </c>
      <c r="R177" s="1" t="s">
        <v>84</v>
      </c>
      <c r="S177" s="1" t="s">
        <v>84</v>
      </c>
      <c r="T177" s="1" t="s">
        <v>84</v>
      </c>
      <c r="U177" s="1" t="s">
        <v>84</v>
      </c>
    </row>
    <row r="178" spans="1:21">
      <c r="A178" s="1" t="s">
        <v>19</v>
      </c>
      <c r="B178" s="1" t="s">
        <v>16</v>
      </c>
      <c r="C178" s="1" t="s">
        <v>10</v>
      </c>
      <c r="D178" s="1" t="s">
        <v>7</v>
      </c>
      <c r="E178" s="1" t="s">
        <v>99</v>
      </c>
      <c r="F178" s="2">
        <v>0.45833333333333331</v>
      </c>
      <c r="G178" s="3" t="s">
        <v>84</v>
      </c>
      <c r="H178" s="3">
        <f t="shared" si="33"/>
        <v>31</v>
      </c>
      <c r="I178" s="3">
        <f t="shared" si="34"/>
        <v>37</v>
      </c>
      <c r="J178" s="1">
        <v>26</v>
      </c>
      <c r="K178" s="1">
        <v>5.176132278936009E-2</v>
      </c>
      <c r="Q178" s="1" t="s">
        <v>96</v>
      </c>
      <c r="R178" s="1" t="s">
        <v>84</v>
      </c>
      <c r="S178" s="1" t="s">
        <v>84</v>
      </c>
      <c r="T178" s="1" t="s">
        <v>84</v>
      </c>
      <c r="U178" s="1" t="s">
        <v>84</v>
      </c>
    </row>
    <row r="179" spans="1:21">
      <c r="A179" s="1" t="s">
        <v>19</v>
      </c>
      <c r="B179" s="1" t="s">
        <v>16</v>
      </c>
      <c r="C179" s="1" t="s">
        <v>11</v>
      </c>
      <c r="D179" s="1" t="s">
        <v>7</v>
      </c>
      <c r="E179" s="1" t="s">
        <v>99</v>
      </c>
      <c r="F179" s="2">
        <v>0.45833333333333331</v>
      </c>
      <c r="G179" s="3" t="s">
        <v>84</v>
      </c>
      <c r="H179" s="3">
        <f t="shared" si="33"/>
        <v>31</v>
      </c>
      <c r="I179" s="3">
        <f t="shared" si="34"/>
        <v>37</v>
      </c>
      <c r="J179" s="1">
        <v>28</v>
      </c>
      <c r="K179" s="1">
        <v>4.4340047622112015E-2</v>
      </c>
      <c r="Q179" s="1" t="s">
        <v>96</v>
      </c>
      <c r="R179" s="1" t="s">
        <v>84</v>
      </c>
      <c r="S179" s="1" t="s">
        <v>84</v>
      </c>
      <c r="T179" s="1" t="s">
        <v>84</v>
      </c>
      <c r="U179" s="1" t="s">
        <v>84</v>
      </c>
    </row>
    <row r="180" spans="1:21">
      <c r="A180" s="1" t="s">
        <v>4</v>
      </c>
      <c r="B180" s="1" t="s">
        <v>5</v>
      </c>
      <c r="C180" s="1" t="s">
        <v>6</v>
      </c>
      <c r="D180" s="1" t="s">
        <v>41</v>
      </c>
      <c r="E180" s="1" t="s">
        <v>100</v>
      </c>
      <c r="F180" s="2">
        <v>0.58333333333333337</v>
      </c>
      <c r="G180" s="1" t="s">
        <v>5</v>
      </c>
      <c r="H180" s="3">
        <v>30.5</v>
      </c>
      <c r="I180" s="3">
        <v>31</v>
      </c>
      <c r="J180" s="1">
        <v>25</v>
      </c>
      <c r="K180" s="1">
        <v>0.25126280848607296</v>
      </c>
      <c r="Q180" s="1" t="s">
        <v>96</v>
      </c>
      <c r="R180" s="1" t="s">
        <v>84</v>
      </c>
      <c r="S180" s="1" t="s">
        <v>84</v>
      </c>
      <c r="T180" s="1" t="s">
        <v>84</v>
      </c>
      <c r="U180" s="1" t="s">
        <v>84</v>
      </c>
    </row>
    <row r="181" spans="1:21">
      <c r="A181" s="1" t="s">
        <v>4</v>
      </c>
      <c r="B181" s="1" t="s">
        <v>5</v>
      </c>
      <c r="C181" s="1" t="s">
        <v>8</v>
      </c>
      <c r="D181" s="1" t="s">
        <v>41</v>
      </c>
      <c r="E181" s="1" t="s">
        <v>100</v>
      </c>
      <c r="F181" s="2">
        <v>0.58333333333333337</v>
      </c>
      <c r="G181" s="1" t="s">
        <v>5</v>
      </c>
      <c r="H181" s="3">
        <v>30.5</v>
      </c>
      <c r="I181" s="3">
        <v>31</v>
      </c>
      <c r="J181" s="1">
        <v>25</v>
      </c>
      <c r="K181" s="1">
        <v>0.28884798281945084</v>
      </c>
      <c r="Q181" s="1" t="s">
        <v>96</v>
      </c>
      <c r="R181" s="1" t="s">
        <v>84</v>
      </c>
      <c r="S181" s="1" t="s">
        <v>84</v>
      </c>
      <c r="T181" s="1" t="s">
        <v>84</v>
      </c>
      <c r="U181" s="1" t="s">
        <v>84</v>
      </c>
    </row>
    <row r="182" spans="1:21">
      <c r="A182" s="1" t="s">
        <v>4</v>
      </c>
      <c r="B182" s="1" t="s">
        <v>5</v>
      </c>
      <c r="C182" s="1" t="s">
        <v>9</v>
      </c>
      <c r="D182" s="1" t="s">
        <v>41</v>
      </c>
      <c r="E182" s="1" t="s">
        <v>100</v>
      </c>
      <c r="F182" s="2">
        <v>0.58333333333333337</v>
      </c>
      <c r="G182" s="1" t="s">
        <v>5</v>
      </c>
      <c r="H182" s="3">
        <v>30.5</v>
      </c>
      <c r="I182" s="3">
        <v>31</v>
      </c>
      <c r="J182" s="1">
        <v>25</v>
      </c>
      <c r="K182" s="1">
        <v>0.30036387694343364</v>
      </c>
      <c r="Q182" s="1" t="s">
        <v>96</v>
      </c>
      <c r="R182" s="1" t="s">
        <v>84</v>
      </c>
      <c r="S182" s="1" t="s">
        <v>84</v>
      </c>
      <c r="T182" s="1" t="s">
        <v>84</v>
      </c>
      <c r="U182" s="1" t="s">
        <v>84</v>
      </c>
    </row>
    <row r="183" spans="1:21">
      <c r="A183" s="1" t="s">
        <v>4</v>
      </c>
      <c r="B183" s="1" t="s">
        <v>5</v>
      </c>
      <c r="C183" s="1" t="s">
        <v>10</v>
      </c>
      <c r="D183" s="1" t="s">
        <v>41</v>
      </c>
      <c r="E183" s="1" t="s">
        <v>100</v>
      </c>
      <c r="F183" s="2">
        <v>0.58333333333333337</v>
      </c>
      <c r="G183" s="1" t="s">
        <v>5</v>
      </c>
      <c r="H183" s="3">
        <v>30.5</v>
      </c>
      <c r="I183" s="3">
        <v>31</v>
      </c>
      <c r="J183" s="1">
        <v>25</v>
      </c>
      <c r="K183" s="1">
        <v>0.33857594666210772</v>
      </c>
      <c r="Q183" s="1" t="s">
        <v>96</v>
      </c>
      <c r="R183" s="1" t="s">
        <v>84</v>
      </c>
      <c r="S183" s="1" t="s">
        <v>84</v>
      </c>
      <c r="T183" s="1" t="s">
        <v>84</v>
      </c>
      <c r="U183" s="1" t="s">
        <v>84</v>
      </c>
    </row>
    <row r="184" spans="1:21">
      <c r="A184" s="1" t="s">
        <v>4</v>
      </c>
      <c r="B184" s="1" t="s">
        <v>5</v>
      </c>
      <c r="C184" s="1" t="s">
        <v>11</v>
      </c>
      <c r="D184" s="1" t="s">
        <v>41</v>
      </c>
      <c r="E184" s="1" t="s">
        <v>100</v>
      </c>
      <c r="F184" s="2">
        <v>0.58333333333333337</v>
      </c>
      <c r="G184" s="1" t="s">
        <v>5</v>
      </c>
      <c r="H184" s="3">
        <v>30.5</v>
      </c>
      <c r="I184" s="3">
        <v>31</v>
      </c>
      <c r="J184" s="1">
        <v>25</v>
      </c>
      <c r="K184" s="1">
        <v>0.2294450364783997</v>
      </c>
      <c r="Q184" s="1" t="s">
        <v>96</v>
      </c>
      <c r="R184" s="1" t="s">
        <v>84</v>
      </c>
      <c r="S184" s="1" t="s">
        <v>84</v>
      </c>
      <c r="T184" s="1" t="s">
        <v>84</v>
      </c>
      <c r="U184" s="1" t="s">
        <v>84</v>
      </c>
    </row>
    <row r="185" spans="1:21">
      <c r="A185" s="1" t="s">
        <v>17</v>
      </c>
      <c r="B185" s="1" t="s">
        <v>5</v>
      </c>
      <c r="C185" s="1" t="s">
        <v>6</v>
      </c>
      <c r="D185" s="1" t="s">
        <v>41</v>
      </c>
      <c r="E185" s="1" t="s">
        <v>100</v>
      </c>
      <c r="F185" s="2">
        <v>0.4375</v>
      </c>
      <c r="G185" s="1" t="s">
        <v>84</v>
      </c>
      <c r="H185" s="3">
        <v>25</v>
      </c>
      <c r="I185" s="1">
        <v>24.5</v>
      </c>
      <c r="J185" s="1">
        <v>25</v>
      </c>
      <c r="K185" s="1">
        <v>0.54108440469536045</v>
      </c>
      <c r="Q185" s="1" t="s">
        <v>96</v>
      </c>
      <c r="R185" s="1" t="s">
        <v>84</v>
      </c>
      <c r="S185" s="1" t="s">
        <v>84</v>
      </c>
      <c r="T185" s="1" t="s">
        <v>84</v>
      </c>
      <c r="U185" s="1" t="s">
        <v>84</v>
      </c>
    </row>
    <row r="186" spans="1:21">
      <c r="A186" s="1" t="s">
        <v>17</v>
      </c>
      <c r="B186" s="1" t="s">
        <v>5</v>
      </c>
      <c r="C186" s="1" t="s">
        <v>8</v>
      </c>
      <c r="D186" s="1" t="s">
        <v>41</v>
      </c>
      <c r="E186" s="1" t="s">
        <v>100</v>
      </c>
      <c r="F186" s="2">
        <v>0.4375</v>
      </c>
      <c r="G186" s="1" t="s">
        <v>84</v>
      </c>
      <c r="H186" s="3">
        <v>25</v>
      </c>
      <c r="I186" s="1">
        <v>24.5</v>
      </c>
      <c r="J186" s="1">
        <v>25</v>
      </c>
      <c r="K186" s="1">
        <v>0.27370070514494615</v>
      </c>
      <c r="Q186" s="1" t="s">
        <v>96</v>
      </c>
      <c r="R186" s="1" t="s">
        <v>84</v>
      </c>
      <c r="S186" s="1" t="s">
        <v>84</v>
      </c>
      <c r="T186" s="1" t="s">
        <v>84</v>
      </c>
      <c r="U186" s="1" t="s">
        <v>84</v>
      </c>
    </row>
    <row r="187" spans="1:21">
      <c r="A187" s="1" t="s">
        <v>17</v>
      </c>
      <c r="B187" s="1" t="s">
        <v>5</v>
      </c>
      <c r="C187" s="1" t="s">
        <v>9</v>
      </c>
      <c r="D187" s="1" t="s">
        <v>41</v>
      </c>
      <c r="E187" s="1" t="s">
        <v>100</v>
      </c>
      <c r="F187" s="2">
        <v>0.4375</v>
      </c>
      <c r="G187" s="1" t="s">
        <v>84</v>
      </c>
      <c r="H187" s="3">
        <v>25</v>
      </c>
      <c r="I187" s="1">
        <v>24.5</v>
      </c>
      <c r="J187" s="1">
        <v>27</v>
      </c>
      <c r="K187" s="1">
        <v>0.26168224299065418</v>
      </c>
      <c r="Q187" s="1" t="s">
        <v>96</v>
      </c>
      <c r="R187" s="1" t="s">
        <v>84</v>
      </c>
      <c r="S187" s="1" t="s">
        <v>84</v>
      </c>
      <c r="T187" s="1" t="s">
        <v>84</v>
      </c>
      <c r="U187" s="1" t="s">
        <v>84</v>
      </c>
    </row>
    <row r="188" spans="1:21">
      <c r="A188" s="1" t="s">
        <v>17</v>
      </c>
      <c r="B188" s="1" t="s">
        <v>5</v>
      </c>
      <c r="C188" s="1" t="s">
        <v>10</v>
      </c>
      <c r="D188" s="1" t="s">
        <v>41</v>
      </c>
      <c r="E188" s="1" t="s">
        <v>100</v>
      </c>
      <c r="F188" s="2">
        <v>0.4375</v>
      </c>
      <c r="G188" s="1" t="s">
        <v>84</v>
      </c>
      <c r="H188" s="3">
        <v>25</v>
      </c>
      <c r="I188" s="1">
        <v>24.5</v>
      </c>
      <c r="J188" s="1">
        <v>25</v>
      </c>
      <c r="K188" s="1">
        <v>0.23811085601836673</v>
      </c>
      <c r="Q188" s="1" t="s">
        <v>96</v>
      </c>
      <c r="R188" s="1" t="s">
        <v>84</v>
      </c>
      <c r="S188" s="1" t="s">
        <v>84</v>
      </c>
      <c r="T188" s="1" t="s">
        <v>84</v>
      </c>
      <c r="U188" s="1" t="s">
        <v>84</v>
      </c>
    </row>
    <row r="189" spans="1:21">
      <c r="A189" s="1" t="s">
        <v>17</v>
      </c>
      <c r="B189" s="1" t="s">
        <v>5</v>
      </c>
      <c r="C189" s="1" t="s">
        <v>11</v>
      </c>
      <c r="D189" s="1" t="s">
        <v>41</v>
      </c>
      <c r="E189" s="1" t="s">
        <v>100</v>
      </c>
      <c r="F189" s="2">
        <v>0.4375</v>
      </c>
      <c r="G189" s="1" t="s">
        <v>84</v>
      </c>
      <c r="H189" s="3">
        <v>25</v>
      </c>
      <c r="I189" s="1">
        <v>24.5</v>
      </c>
      <c r="J189" s="1">
        <v>24</v>
      </c>
      <c r="K189" s="1">
        <v>0.30699871189351663</v>
      </c>
      <c r="Q189" s="1" t="s">
        <v>96</v>
      </c>
      <c r="R189" s="1" t="s">
        <v>84</v>
      </c>
      <c r="S189" s="1" t="s">
        <v>84</v>
      </c>
      <c r="T189" s="1" t="s">
        <v>84</v>
      </c>
      <c r="U189" s="1" t="s">
        <v>84</v>
      </c>
    </row>
    <row r="190" spans="1:21">
      <c r="A190" s="1" t="s">
        <v>12</v>
      </c>
      <c r="B190" s="1" t="s">
        <v>13</v>
      </c>
      <c r="C190" s="1" t="s">
        <v>6</v>
      </c>
      <c r="D190" s="1" t="s">
        <v>41</v>
      </c>
      <c r="E190" s="1" t="s">
        <v>100</v>
      </c>
      <c r="F190" s="2">
        <v>0.35416666666666669</v>
      </c>
      <c r="G190" s="1" t="s">
        <v>84</v>
      </c>
      <c r="H190" s="3" t="s">
        <v>84</v>
      </c>
      <c r="I190" s="3">
        <v>28.5</v>
      </c>
      <c r="J190" s="1">
        <v>25</v>
      </c>
      <c r="K190" s="1">
        <v>0.29191451861643536</v>
      </c>
      <c r="Q190" s="1" t="s">
        <v>97</v>
      </c>
      <c r="R190" s="1" t="s">
        <v>93</v>
      </c>
      <c r="S190" s="1" t="s">
        <v>84</v>
      </c>
      <c r="T190" s="1" t="s">
        <v>59</v>
      </c>
    </row>
    <row r="191" spans="1:21">
      <c r="A191" s="1" t="s">
        <v>12</v>
      </c>
      <c r="B191" s="1" t="s">
        <v>13</v>
      </c>
      <c r="C191" s="1" t="s">
        <v>8</v>
      </c>
      <c r="D191" s="1" t="s">
        <v>41</v>
      </c>
      <c r="E191" s="1" t="s">
        <v>100</v>
      </c>
      <c r="F191" s="2">
        <v>0.35416666666666669</v>
      </c>
      <c r="G191" s="1" t="s">
        <v>84</v>
      </c>
      <c r="H191" s="3" t="s">
        <v>84</v>
      </c>
      <c r="I191" s="3">
        <v>28.5</v>
      </c>
      <c r="J191" s="1">
        <v>25</v>
      </c>
      <c r="K191" s="1">
        <v>0.25727792983329195</v>
      </c>
      <c r="Q191" s="1" t="s">
        <v>97</v>
      </c>
      <c r="R191" s="1" t="s">
        <v>93</v>
      </c>
      <c r="S191" s="1" t="s">
        <v>84</v>
      </c>
      <c r="T191" s="1" t="s">
        <v>59</v>
      </c>
    </row>
    <row r="192" spans="1:21">
      <c r="A192" s="1" t="s">
        <v>12</v>
      </c>
      <c r="B192" s="1" t="s">
        <v>13</v>
      </c>
      <c r="C192" s="1" t="s">
        <v>9</v>
      </c>
      <c r="D192" s="1" t="s">
        <v>41</v>
      </c>
      <c r="E192" s="1" t="s">
        <v>100</v>
      </c>
      <c r="F192" s="2">
        <v>0.35416666666666669</v>
      </c>
      <c r="G192" s="1" t="s">
        <v>84</v>
      </c>
      <c r="H192" s="3" t="s">
        <v>84</v>
      </c>
      <c r="I192" s="3">
        <v>28.5</v>
      </c>
      <c r="J192" s="1">
        <v>25</v>
      </c>
      <c r="K192" s="1">
        <v>0.37995237064299625</v>
      </c>
      <c r="Q192" s="1" t="s">
        <v>97</v>
      </c>
      <c r="R192" s="1" t="s">
        <v>93</v>
      </c>
      <c r="S192" s="1" t="s">
        <v>84</v>
      </c>
      <c r="T192" s="1" t="s">
        <v>59</v>
      </c>
    </row>
    <row r="193" spans="1:21">
      <c r="A193" s="1" t="s">
        <v>12</v>
      </c>
      <c r="B193" s="1" t="s">
        <v>13</v>
      </c>
      <c r="C193" s="1" t="s">
        <v>10</v>
      </c>
      <c r="D193" s="1" t="s">
        <v>41</v>
      </c>
      <c r="E193" s="1" t="s">
        <v>100</v>
      </c>
      <c r="F193" s="2">
        <v>0.35416666666666669</v>
      </c>
      <c r="G193" s="1" t="s">
        <v>84</v>
      </c>
      <c r="H193" s="3" t="s">
        <v>84</v>
      </c>
      <c r="I193" s="3">
        <v>28.5</v>
      </c>
      <c r="J193" s="1">
        <v>25</v>
      </c>
      <c r="K193" s="1">
        <v>0.26809433450799675</v>
      </c>
      <c r="Q193" s="1" t="s">
        <v>97</v>
      </c>
      <c r="R193" s="1" t="s">
        <v>93</v>
      </c>
      <c r="S193" s="1" t="s">
        <v>84</v>
      </c>
      <c r="T193" s="1" t="s">
        <v>59</v>
      </c>
    </row>
    <row r="194" spans="1:21">
      <c r="A194" s="1" t="s">
        <v>12</v>
      </c>
      <c r="B194" s="1" t="s">
        <v>13</v>
      </c>
      <c r="C194" s="1" t="s">
        <v>11</v>
      </c>
      <c r="D194" s="1" t="s">
        <v>41</v>
      </c>
      <c r="E194" s="1" t="s">
        <v>100</v>
      </c>
      <c r="F194" s="2">
        <v>0.35416666666666669</v>
      </c>
      <c r="G194" s="1" t="s">
        <v>84</v>
      </c>
      <c r="H194" s="3" t="s">
        <v>84</v>
      </c>
      <c r="I194" s="3">
        <v>28.5</v>
      </c>
      <c r="J194" s="1">
        <v>26</v>
      </c>
      <c r="K194" s="1">
        <v>0.26915208001818608</v>
      </c>
      <c r="Q194" s="1" t="s">
        <v>97</v>
      </c>
      <c r="R194" s="1" t="s">
        <v>93</v>
      </c>
      <c r="S194" s="1" t="s">
        <v>84</v>
      </c>
      <c r="T194" s="1" t="s">
        <v>59</v>
      </c>
    </row>
    <row r="195" spans="1:21">
      <c r="A195" s="1" t="s">
        <v>27</v>
      </c>
      <c r="B195" s="1" t="s">
        <v>5</v>
      </c>
      <c r="C195" s="1" t="s">
        <v>6</v>
      </c>
      <c r="D195" s="1" t="s">
        <v>39</v>
      </c>
      <c r="E195" s="1" t="s">
        <v>100</v>
      </c>
      <c r="F195" s="2">
        <v>0.44791666666666669</v>
      </c>
      <c r="G195" s="1" t="s">
        <v>84</v>
      </c>
      <c r="H195" s="3">
        <v>26.5</v>
      </c>
      <c r="I195" s="3">
        <v>26</v>
      </c>
      <c r="J195" s="1">
        <v>25</v>
      </c>
      <c r="K195" s="1">
        <v>0.25914336006258537</v>
      </c>
      <c r="Q195" s="1" t="s">
        <v>96</v>
      </c>
      <c r="R195" s="1" t="s">
        <v>84</v>
      </c>
      <c r="S195" s="1" t="s">
        <v>84</v>
      </c>
      <c r="T195" s="1" t="s">
        <v>84</v>
      </c>
      <c r="U195" s="1" t="s">
        <v>84</v>
      </c>
    </row>
    <row r="196" spans="1:21">
      <c r="A196" s="1" t="s">
        <v>27</v>
      </c>
      <c r="B196" s="1" t="s">
        <v>5</v>
      </c>
      <c r="C196" s="1" t="s">
        <v>8</v>
      </c>
      <c r="D196" s="1" t="s">
        <v>39</v>
      </c>
      <c r="E196" s="1" t="s">
        <v>100</v>
      </c>
      <c r="F196" s="2">
        <v>0.44791666666666669</v>
      </c>
      <c r="G196" s="1" t="s">
        <v>84</v>
      </c>
      <c r="H196" s="3">
        <v>26.5</v>
      </c>
      <c r="I196" s="3">
        <v>26</v>
      </c>
      <c r="J196" s="1">
        <v>25</v>
      </c>
      <c r="K196" s="1">
        <v>0.27812756638379404</v>
      </c>
      <c r="Q196" s="1" t="s">
        <v>96</v>
      </c>
      <c r="R196" s="1" t="s">
        <v>84</v>
      </c>
      <c r="S196" s="1" t="s">
        <v>84</v>
      </c>
      <c r="T196" s="1" t="s">
        <v>84</v>
      </c>
      <c r="U196" s="1" t="s">
        <v>84</v>
      </c>
    </row>
    <row r="197" spans="1:21">
      <c r="A197" s="1" t="s">
        <v>27</v>
      </c>
      <c r="B197" s="1" t="s">
        <v>5</v>
      </c>
      <c r="C197" s="1" t="s">
        <v>9</v>
      </c>
      <c r="D197" s="1" t="s">
        <v>39</v>
      </c>
      <c r="E197" s="1" t="s">
        <v>100</v>
      </c>
      <c r="F197" s="2">
        <v>0.44791666666666669</v>
      </c>
      <c r="G197" s="1" t="s">
        <v>84</v>
      </c>
      <c r="H197" s="3">
        <v>26.5</v>
      </c>
      <c r="I197" s="3">
        <v>26</v>
      </c>
      <c r="J197" s="1">
        <v>25</v>
      </c>
      <c r="K197" s="1">
        <v>0.30083678609147779</v>
      </c>
      <c r="Q197" s="1" t="s">
        <v>96</v>
      </c>
      <c r="R197" s="1" t="s">
        <v>84</v>
      </c>
      <c r="S197" s="1" t="s">
        <v>84</v>
      </c>
      <c r="T197" s="1" t="s">
        <v>84</v>
      </c>
      <c r="U197" s="1" t="s">
        <v>84</v>
      </c>
    </row>
    <row r="198" spans="1:21">
      <c r="A198" s="1" t="s">
        <v>27</v>
      </c>
      <c r="B198" s="1" t="s">
        <v>5</v>
      </c>
      <c r="C198" s="1" t="s">
        <v>10</v>
      </c>
      <c r="D198" s="1" t="s">
        <v>39</v>
      </c>
      <c r="E198" s="1" t="s">
        <v>100</v>
      </c>
      <c r="F198" s="2">
        <v>0.44791666666666669</v>
      </c>
      <c r="G198" s="1" t="s">
        <v>84</v>
      </c>
      <c r="H198" s="3">
        <v>26.5</v>
      </c>
      <c r="I198" s="3">
        <v>26</v>
      </c>
      <c r="J198" s="1">
        <v>25</v>
      </c>
      <c r="K198" s="1">
        <v>0.26581053742633476</v>
      </c>
      <c r="Q198" s="1" t="s">
        <v>96</v>
      </c>
      <c r="R198" s="1" t="s">
        <v>84</v>
      </c>
      <c r="S198" s="1" t="s">
        <v>84</v>
      </c>
      <c r="T198" s="1" t="s">
        <v>84</v>
      </c>
      <c r="U198" s="1" t="s">
        <v>84</v>
      </c>
    </row>
    <row r="199" spans="1:21">
      <c r="A199" s="1" t="s">
        <v>27</v>
      </c>
      <c r="B199" s="1" t="s">
        <v>5</v>
      </c>
      <c r="C199" s="1" t="s">
        <v>11</v>
      </c>
      <c r="D199" s="1" t="s">
        <v>39</v>
      </c>
      <c r="E199" s="1" t="s">
        <v>100</v>
      </c>
      <c r="F199" s="2">
        <v>0.44791666666666669</v>
      </c>
      <c r="G199" s="1" t="s">
        <v>84</v>
      </c>
      <c r="H199" s="3">
        <v>26.5</v>
      </c>
      <c r="I199" s="3">
        <v>26</v>
      </c>
      <c r="J199" s="1">
        <v>25</v>
      </c>
      <c r="K199" s="1">
        <v>0.20893561103810754</v>
      </c>
      <c r="Q199" s="1" t="s">
        <v>96</v>
      </c>
      <c r="R199" s="1" t="s">
        <v>84</v>
      </c>
      <c r="S199" s="1" t="s">
        <v>84</v>
      </c>
      <c r="T199" s="1" t="s">
        <v>84</v>
      </c>
      <c r="U199" s="1" t="s">
        <v>84</v>
      </c>
    </row>
    <row r="200" spans="1:21">
      <c r="A200" s="1" t="s">
        <v>18</v>
      </c>
      <c r="B200" s="1" t="s">
        <v>13</v>
      </c>
      <c r="C200" s="1" t="s">
        <v>6</v>
      </c>
      <c r="D200" s="1" t="s">
        <v>39</v>
      </c>
      <c r="E200" s="1" t="s">
        <v>100</v>
      </c>
      <c r="F200" s="2">
        <v>0.3888888888888889</v>
      </c>
      <c r="G200" s="1" t="s">
        <v>84</v>
      </c>
      <c r="H200" s="3">
        <v>27.5</v>
      </c>
      <c r="I200" s="3">
        <v>28.5</v>
      </c>
      <c r="J200" s="1">
        <v>27</v>
      </c>
      <c r="K200" s="1">
        <v>0.26010296917977288</v>
      </c>
      <c r="Q200" s="1" t="s">
        <v>97</v>
      </c>
      <c r="R200" s="1" t="s">
        <v>94</v>
      </c>
      <c r="T200" s="1" t="s">
        <v>93</v>
      </c>
      <c r="U200" s="1" t="s">
        <v>84</v>
      </c>
    </row>
    <row r="201" spans="1:21">
      <c r="A201" s="1" t="s">
        <v>18</v>
      </c>
      <c r="B201" s="1" t="s">
        <v>13</v>
      </c>
      <c r="C201" s="1" t="s">
        <v>8</v>
      </c>
      <c r="D201" s="1" t="s">
        <v>39</v>
      </c>
      <c r="E201" s="1" t="s">
        <v>100</v>
      </c>
      <c r="F201" s="2">
        <v>0.3888888888888889</v>
      </c>
      <c r="G201" s="1" t="s">
        <v>84</v>
      </c>
      <c r="H201" s="3">
        <v>27.5</v>
      </c>
      <c r="I201" s="3">
        <v>28.5</v>
      </c>
      <c r="J201" s="1">
        <v>25</v>
      </c>
      <c r="K201" s="1">
        <v>0.2460648656563437</v>
      </c>
      <c r="Q201" s="1" t="s">
        <v>97</v>
      </c>
      <c r="R201" s="1" t="s">
        <v>94</v>
      </c>
      <c r="T201" s="1" t="s">
        <v>93</v>
      </c>
      <c r="U201" s="1" t="s">
        <v>84</v>
      </c>
    </row>
    <row r="202" spans="1:21">
      <c r="A202" s="1" t="s">
        <v>18</v>
      </c>
      <c r="B202" s="1" t="s">
        <v>13</v>
      </c>
      <c r="C202" s="1" t="s">
        <v>9</v>
      </c>
      <c r="D202" s="1" t="s">
        <v>39</v>
      </c>
      <c r="E202" s="1" t="s">
        <v>100</v>
      </c>
      <c r="F202" s="2">
        <v>0.3888888888888889</v>
      </c>
      <c r="G202" s="1" t="s">
        <v>84</v>
      </c>
      <c r="H202" s="3">
        <v>27.5</v>
      </c>
      <c r="I202" s="3">
        <v>28.5</v>
      </c>
      <c r="J202" s="1">
        <v>25</v>
      </c>
      <c r="K202" s="1">
        <v>0.25481563015960373</v>
      </c>
      <c r="Q202" s="1" t="s">
        <v>97</v>
      </c>
      <c r="R202" s="1" t="s">
        <v>94</v>
      </c>
      <c r="T202" s="1" t="s">
        <v>93</v>
      </c>
      <c r="U202" s="1" t="s">
        <v>84</v>
      </c>
    </row>
    <row r="203" spans="1:21">
      <c r="A203" s="1" t="s">
        <v>18</v>
      </c>
      <c r="B203" s="1" t="s">
        <v>13</v>
      </c>
      <c r="C203" s="1" t="s">
        <v>10</v>
      </c>
      <c r="D203" s="1" t="s">
        <v>39</v>
      </c>
      <c r="E203" s="1" t="s">
        <v>100</v>
      </c>
      <c r="F203" s="2">
        <v>0.3888888888888889</v>
      </c>
      <c r="G203" s="1" t="s">
        <v>84</v>
      </c>
      <c r="H203" s="3">
        <v>27.5</v>
      </c>
      <c r="I203" s="3">
        <v>28.5</v>
      </c>
      <c r="J203" s="1">
        <v>25</v>
      </c>
      <c r="K203" s="1">
        <v>0.27628680969083941</v>
      </c>
      <c r="Q203" s="1" t="s">
        <v>97</v>
      </c>
      <c r="R203" s="1" t="s">
        <v>94</v>
      </c>
      <c r="T203" s="1" t="s">
        <v>93</v>
      </c>
      <c r="U203" s="1" t="s">
        <v>84</v>
      </c>
    </row>
    <row r="204" spans="1:21">
      <c r="A204" s="1" t="s">
        <v>18</v>
      </c>
      <c r="B204" s="1" t="s">
        <v>13</v>
      </c>
      <c r="C204" s="1" t="s">
        <v>11</v>
      </c>
      <c r="D204" s="1" t="s">
        <v>39</v>
      </c>
      <c r="E204" s="1" t="s">
        <v>100</v>
      </c>
      <c r="F204" s="2">
        <v>0.3888888888888889</v>
      </c>
      <c r="G204" s="1" t="s">
        <v>84</v>
      </c>
      <c r="H204" s="3">
        <v>27.5</v>
      </c>
      <c r="I204" s="3">
        <v>28.5</v>
      </c>
      <c r="J204" s="1">
        <v>25</v>
      </c>
      <c r="K204" s="1">
        <v>0.24792479247924781</v>
      </c>
      <c r="Q204" s="1" t="s">
        <v>97</v>
      </c>
      <c r="R204" s="1" t="s">
        <v>94</v>
      </c>
      <c r="T204" s="1" t="s">
        <v>93</v>
      </c>
      <c r="U204" s="1" t="s">
        <v>84</v>
      </c>
    </row>
    <row r="205" spans="1:21">
      <c r="A205" s="1" t="s">
        <v>20</v>
      </c>
      <c r="B205" s="1" t="s">
        <v>16</v>
      </c>
      <c r="C205" s="1" t="s">
        <v>6</v>
      </c>
      <c r="D205" s="1" t="s">
        <v>39</v>
      </c>
      <c r="E205" s="1" t="s">
        <v>100</v>
      </c>
      <c r="F205" s="2">
        <v>0.33333333333333331</v>
      </c>
      <c r="G205" s="1" t="s">
        <v>84</v>
      </c>
      <c r="H205" s="3">
        <v>25.5</v>
      </c>
      <c r="I205" s="3">
        <v>28</v>
      </c>
      <c r="J205" s="1">
        <v>25</v>
      </c>
      <c r="K205" s="1">
        <v>0.26473927853961021</v>
      </c>
      <c r="Q205" s="1" t="s">
        <v>96</v>
      </c>
      <c r="R205" s="1" t="s">
        <v>84</v>
      </c>
      <c r="S205" s="1" t="s">
        <v>84</v>
      </c>
      <c r="T205" s="1" t="s">
        <v>84</v>
      </c>
      <c r="U205" s="1" t="s">
        <v>84</v>
      </c>
    </row>
    <row r="206" spans="1:21">
      <c r="A206" s="1" t="s">
        <v>20</v>
      </c>
      <c r="B206" s="1" t="s">
        <v>16</v>
      </c>
      <c r="C206" s="1" t="s">
        <v>8</v>
      </c>
      <c r="D206" s="1" t="s">
        <v>39</v>
      </c>
      <c r="E206" s="1" t="s">
        <v>100</v>
      </c>
      <c r="F206" s="2">
        <v>0.33333333333333331</v>
      </c>
      <c r="G206" s="1" t="s">
        <v>84</v>
      </c>
      <c r="H206" s="3">
        <v>25.5</v>
      </c>
      <c r="I206" s="3">
        <v>28</v>
      </c>
      <c r="J206" s="1">
        <v>25</v>
      </c>
      <c r="K206" s="1">
        <v>0.23012169457406889</v>
      </c>
      <c r="Q206" s="1" t="s">
        <v>96</v>
      </c>
      <c r="R206" s="1" t="s">
        <v>84</v>
      </c>
      <c r="S206" s="1" t="s">
        <v>84</v>
      </c>
      <c r="T206" s="1" t="s">
        <v>84</v>
      </c>
      <c r="U206" s="1" t="s">
        <v>84</v>
      </c>
    </row>
    <row r="207" spans="1:21">
      <c r="A207" s="1" t="s">
        <v>20</v>
      </c>
      <c r="B207" s="1" t="s">
        <v>16</v>
      </c>
      <c r="C207" s="1" t="s">
        <v>9</v>
      </c>
      <c r="D207" s="1" t="s">
        <v>39</v>
      </c>
      <c r="E207" s="1" t="s">
        <v>100</v>
      </c>
      <c r="F207" s="2">
        <v>0.33333333333333331</v>
      </c>
      <c r="G207" s="1" t="s">
        <v>84</v>
      </c>
      <c r="H207" s="3">
        <v>25.5</v>
      </c>
      <c r="I207" s="3">
        <v>28</v>
      </c>
      <c r="J207" s="1">
        <v>25</v>
      </c>
      <c r="K207" s="1">
        <v>0.2264787465327234</v>
      </c>
      <c r="Q207" s="1" t="s">
        <v>96</v>
      </c>
      <c r="R207" s="1" t="s">
        <v>84</v>
      </c>
      <c r="S207" s="1" t="s">
        <v>84</v>
      </c>
      <c r="T207" s="1" t="s">
        <v>84</v>
      </c>
      <c r="U207" s="1" t="s">
        <v>84</v>
      </c>
    </row>
    <row r="208" spans="1:21">
      <c r="A208" s="1" t="s">
        <v>20</v>
      </c>
      <c r="B208" s="1" t="s">
        <v>16</v>
      </c>
      <c r="C208" s="1" t="s">
        <v>10</v>
      </c>
      <c r="D208" s="1" t="s">
        <v>39</v>
      </c>
      <c r="E208" s="1" t="s">
        <v>100</v>
      </c>
      <c r="F208" s="2">
        <v>0.33333333333333331</v>
      </c>
      <c r="G208" s="1" t="s">
        <v>84</v>
      </c>
      <c r="H208" s="3">
        <v>25.5</v>
      </c>
      <c r="I208" s="3">
        <v>28</v>
      </c>
      <c r="J208" s="1">
        <v>25</v>
      </c>
      <c r="K208" s="1">
        <v>0.24681759280432958</v>
      </c>
      <c r="Q208" s="1" t="s">
        <v>96</v>
      </c>
      <c r="R208" s="1" t="s">
        <v>84</v>
      </c>
      <c r="S208" s="1" t="s">
        <v>84</v>
      </c>
      <c r="T208" s="1" t="s">
        <v>84</v>
      </c>
      <c r="U208" s="1" t="s">
        <v>84</v>
      </c>
    </row>
    <row r="209" spans="1:21">
      <c r="A209" s="1" t="s">
        <v>20</v>
      </c>
      <c r="B209" s="1" t="s">
        <v>16</v>
      </c>
      <c r="C209" s="1" t="s">
        <v>11</v>
      </c>
      <c r="D209" s="1" t="s">
        <v>39</v>
      </c>
      <c r="E209" s="1" t="s">
        <v>100</v>
      </c>
      <c r="F209" s="2">
        <v>0.33333333333333331</v>
      </c>
      <c r="G209" s="1" t="s">
        <v>84</v>
      </c>
      <c r="H209" s="3">
        <v>25.5</v>
      </c>
      <c r="I209" s="3">
        <v>28</v>
      </c>
      <c r="J209" s="1">
        <v>26</v>
      </c>
      <c r="K209" s="1">
        <v>0.26282451601391721</v>
      </c>
      <c r="Q209" s="1" t="s">
        <v>96</v>
      </c>
      <c r="R209" s="1" t="s">
        <v>84</v>
      </c>
      <c r="S209" s="1" t="s">
        <v>84</v>
      </c>
      <c r="T209" s="1" t="s">
        <v>84</v>
      </c>
      <c r="U209" s="1" t="s">
        <v>84</v>
      </c>
    </row>
    <row r="210" spans="1:21">
      <c r="A210" s="1" t="s">
        <v>23</v>
      </c>
      <c r="B210" s="1" t="s">
        <v>13</v>
      </c>
      <c r="C210" s="1" t="s">
        <v>6</v>
      </c>
      <c r="D210" s="1" t="s">
        <v>40</v>
      </c>
      <c r="E210" s="1" t="s">
        <v>100</v>
      </c>
      <c r="F210" s="2">
        <v>0.36805555555555558</v>
      </c>
      <c r="G210" s="1" t="s">
        <v>84</v>
      </c>
      <c r="H210" s="3">
        <v>25.5</v>
      </c>
      <c r="I210" s="3">
        <v>31.5</v>
      </c>
      <c r="J210" s="1">
        <v>26</v>
      </c>
      <c r="K210" s="1">
        <v>0.25550763492248496</v>
      </c>
      <c r="Q210" s="1" t="s">
        <v>97</v>
      </c>
      <c r="R210" s="1" t="s">
        <v>83</v>
      </c>
      <c r="T210" s="1" t="s">
        <v>93</v>
      </c>
      <c r="U210" s="1" t="s">
        <v>84</v>
      </c>
    </row>
    <row r="211" spans="1:21">
      <c r="A211" s="1" t="s">
        <v>23</v>
      </c>
      <c r="B211" s="1" t="s">
        <v>13</v>
      </c>
      <c r="C211" s="1" t="s">
        <v>8</v>
      </c>
      <c r="D211" s="1" t="s">
        <v>40</v>
      </c>
      <c r="E211" s="1" t="s">
        <v>100</v>
      </c>
      <c r="F211" s="2">
        <v>0.36805555555555558</v>
      </c>
      <c r="G211" s="1" t="s">
        <v>84</v>
      </c>
      <c r="H211" s="3">
        <v>25.5</v>
      </c>
      <c r="I211" s="3">
        <v>31.5</v>
      </c>
      <c r="J211" s="1">
        <v>26</v>
      </c>
      <c r="K211" s="1">
        <v>0.25618590648226552</v>
      </c>
      <c r="Q211" s="1" t="s">
        <v>97</v>
      </c>
      <c r="R211" s="1" t="s">
        <v>83</v>
      </c>
      <c r="T211" s="1" t="s">
        <v>93</v>
      </c>
      <c r="U211" s="1" t="s">
        <v>84</v>
      </c>
    </row>
    <row r="212" spans="1:21">
      <c r="A212" s="1" t="s">
        <v>23</v>
      </c>
      <c r="B212" s="1" t="s">
        <v>13</v>
      </c>
      <c r="C212" s="1" t="s">
        <v>9</v>
      </c>
      <c r="D212" s="1" t="s">
        <v>40</v>
      </c>
      <c r="E212" s="1" t="s">
        <v>100</v>
      </c>
      <c r="F212" s="2">
        <v>0.36805555555555558</v>
      </c>
      <c r="G212" s="1" t="s">
        <v>84</v>
      </c>
      <c r="H212" s="3">
        <v>25.5</v>
      </c>
      <c r="I212" s="3">
        <v>31.5</v>
      </c>
      <c r="J212" s="1">
        <v>26</v>
      </c>
      <c r="K212" s="1">
        <v>0.25878991179028427</v>
      </c>
      <c r="Q212" s="1" t="s">
        <v>97</v>
      </c>
      <c r="R212" s="1" t="s">
        <v>83</v>
      </c>
      <c r="T212" s="1" t="s">
        <v>93</v>
      </c>
      <c r="U212" s="1" t="s">
        <v>84</v>
      </c>
    </row>
    <row r="213" spans="1:21">
      <c r="A213" s="1" t="s">
        <v>23</v>
      </c>
      <c r="B213" s="1" t="s">
        <v>13</v>
      </c>
      <c r="C213" s="1" t="s">
        <v>10</v>
      </c>
      <c r="D213" s="1" t="s">
        <v>40</v>
      </c>
      <c r="E213" s="1" t="s">
        <v>100</v>
      </c>
      <c r="F213" s="2">
        <v>0.36805555555555558</v>
      </c>
      <c r="G213" s="1" t="s">
        <v>84</v>
      </c>
      <c r="H213" s="3">
        <v>25.5</v>
      </c>
      <c r="I213" s="3">
        <v>31.5</v>
      </c>
      <c r="J213" s="1">
        <v>28</v>
      </c>
      <c r="K213" s="1">
        <v>0.27014599379238974</v>
      </c>
      <c r="Q213" s="1" t="s">
        <v>97</v>
      </c>
      <c r="R213" s="1" t="s">
        <v>83</v>
      </c>
      <c r="T213" s="1" t="s">
        <v>93</v>
      </c>
      <c r="U213" s="1" t="s">
        <v>84</v>
      </c>
    </row>
    <row r="214" spans="1:21">
      <c r="A214" s="1" t="s">
        <v>23</v>
      </c>
      <c r="B214" s="1" t="s">
        <v>13</v>
      </c>
      <c r="C214" s="1" t="s">
        <v>11</v>
      </c>
      <c r="D214" s="1" t="s">
        <v>40</v>
      </c>
      <c r="E214" s="1" t="s">
        <v>100</v>
      </c>
      <c r="F214" s="2">
        <v>0.36805555555555558</v>
      </c>
      <c r="G214" s="1" t="s">
        <v>84</v>
      </c>
      <c r="H214" s="3">
        <v>25.5</v>
      </c>
      <c r="I214" s="3">
        <v>31.5</v>
      </c>
      <c r="J214" s="1">
        <v>25</v>
      </c>
      <c r="K214" s="1">
        <v>0.2713345560470386</v>
      </c>
      <c r="Q214" s="1" t="s">
        <v>97</v>
      </c>
      <c r="R214" s="1" t="s">
        <v>83</v>
      </c>
      <c r="T214" s="1" t="s">
        <v>93</v>
      </c>
      <c r="U214" s="1" t="s">
        <v>84</v>
      </c>
    </row>
    <row r="215" spans="1:21">
      <c r="A215" s="1" t="s">
        <v>19</v>
      </c>
      <c r="B215" s="1" t="s">
        <v>16</v>
      </c>
      <c r="C215" s="1" t="s">
        <v>6</v>
      </c>
      <c r="D215" s="1" t="s">
        <v>40</v>
      </c>
      <c r="E215" s="1" t="s">
        <v>100</v>
      </c>
      <c r="F215" s="2">
        <v>0.54166666666666663</v>
      </c>
      <c r="G215" s="1" t="s">
        <v>84</v>
      </c>
      <c r="H215" s="3">
        <v>26.5</v>
      </c>
      <c r="I215" s="3">
        <v>26.5</v>
      </c>
      <c r="J215" s="1">
        <v>26</v>
      </c>
      <c r="K215" s="1">
        <v>0.16905654827560834</v>
      </c>
      <c r="Q215" s="1" t="s">
        <v>96</v>
      </c>
      <c r="R215" s="1" t="s">
        <v>84</v>
      </c>
      <c r="S215" s="1" t="s">
        <v>84</v>
      </c>
      <c r="T215" s="1" t="s">
        <v>84</v>
      </c>
      <c r="U215" s="1" t="s">
        <v>84</v>
      </c>
    </row>
    <row r="216" spans="1:21">
      <c r="A216" s="1" t="s">
        <v>19</v>
      </c>
      <c r="B216" s="1" t="s">
        <v>16</v>
      </c>
      <c r="C216" s="1" t="s">
        <v>8</v>
      </c>
      <c r="D216" s="1" t="s">
        <v>40</v>
      </c>
      <c r="E216" s="1" t="s">
        <v>100</v>
      </c>
      <c r="F216" s="2">
        <v>0.54166666666666663</v>
      </c>
      <c r="G216" s="1" t="s">
        <v>84</v>
      </c>
      <c r="H216" s="3">
        <v>26.5</v>
      </c>
      <c r="I216" s="3">
        <v>26.5</v>
      </c>
      <c r="J216" s="1">
        <v>26</v>
      </c>
      <c r="K216" s="1">
        <v>0.17414494299619956</v>
      </c>
      <c r="Q216" s="1" t="s">
        <v>96</v>
      </c>
      <c r="R216" s="1" t="s">
        <v>84</v>
      </c>
      <c r="S216" s="1" t="s">
        <v>84</v>
      </c>
      <c r="T216" s="1" t="s">
        <v>84</v>
      </c>
      <c r="U216" s="1" t="s">
        <v>84</v>
      </c>
    </row>
    <row r="217" spans="1:21">
      <c r="A217" s="1" t="s">
        <v>19</v>
      </c>
      <c r="B217" s="1" t="s">
        <v>16</v>
      </c>
      <c r="C217" s="1" t="s">
        <v>9</v>
      </c>
      <c r="D217" s="1" t="s">
        <v>40</v>
      </c>
      <c r="E217" s="1" t="s">
        <v>100</v>
      </c>
      <c r="F217" s="2">
        <v>0.54166666666666663</v>
      </c>
      <c r="G217" s="1" t="s">
        <v>84</v>
      </c>
      <c r="H217" s="3">
        <v>26.5</v>
      </c>
      <c r="I217" s="3">
        <v>26.5</v>
      </c>
      <c r="J217" s="1">
        <v>29</v>
      </c>
      <c r="K217" s="1">
        <v>0.15808212675053396</v>
      </c>
      <c r="Q217" s="1" t="s">
        <v>96</v>
      </c>
      <c r="R217" s="1" t="s">
        <v>84</v>
      </c>
      <c r="S217" s="1" t="s">
        <v>84</v>
      </c>
      <c r="T217" s="1" t="s">
        <v>84</v>
      </c>
      <c r="U217" s="1" t="s">
        <v>84</v>
      </c>
    </row>
    <row r="218" spans="1:21">
      <c r="A218" s="1" t="s">
        <v>19</v>
      </c>
      <c r="B218" s="1" t="s">
        <v>16</v>
      </c>
      <c r="C218" s="1" t="s">
        <v>10</v>
      </c>
      <c r="D218" s="1" t="s">
        <v>40</v>
      </c>
      <c r="E218" s="1" t="s">
        <v>100</v>
      </c>
      <c r="F218" s="2">
        <v>0.54166666666666663</v>
      </c>
      <c r="G218" s="1" t="s">
        <v>84</v>
      </c>
      <c r="H218" s="3">
        <v>26.5</v>
      </c>
      <c r="I218" s="3">
        <v>26.5</v>
      </c>
      <c r="J218" s="1">
        <v>25</v>
      </c>
      <c r="K218" s="1">
        <v>0.15330942920825655</v>
      </c>
      <c r="Q218" s="1" t="s">
        <v>96</v>
      </c>
      <c r="R218" s="1" t="s">
        <v>84</v>
      </c>
      <c r="S218" s="1" t="s">
        <v>84</v>
      </c>
      <c r="T218" s="1" t="s">
        <v>84</v>
      </c>
      <c r="U218" s="1" t="s">
        <v>84</v>
      </c>
    </row>
    <row r="219" spans="1:21">
      <c r="A219" s="1" t="s">
        <v>19</v>
      </c>
      <c r="B219" s="1" t="s">
        <v>16</v>
      </c>
      <c r="C219" s="1" t="s">
        <v>11</v>
      </c>
      <c r="D219" s="1" t="s">
        <v>40</v>
      </c>
      <c r="E219" s="1" t="s">
        <v>100</v>
      </c>
      <c r="F219" s="2">
        <v>0.54166666666666663</v>
      </c>
      <c r="G219" s="1" t="s">
        <v>84</v>
      </c>
      <c r="H219" s="3">
        <v>26.5</v>
      </c>
      <c r="I219" s="3">
        <v>26.5</v>
      </c>
      <c r="J219" s="1">
        <v>26</v>
      </c>
      <c r="K219" s="1">
        <v>0.46332074913020949</v>
      </c>
      <c r="Q219" s="1" t="s">
        <v>96</v>
      </c>
      <c r="R219" s="1" t="s">
        <v>84</v>
      </c>
      <c r="S219" s="1" t="s">
        <v>84</v>
      </c>
      <c r="T219" s="1" t="s">
        <v>84</v>
      </c>
      <c r="U219" s="1" t="s">
        <v>84</v>
      </c>
    </row>
    <row r="220" spans="1:21">
      <c r="A220" s="1" t="s">
        <v>17</v>
      </c>
      <c r="B220" s="1" t="s">
        <v>5</v>
      </c>
      <c r="C220" s="1" t="s">
        <v>6</v>
      </c>
      <c r="D220" s="1" t="s">
        <v>55</v>
      </c>
      <c r="E220" s="1" t="s">
        <v>100</v>
      </c>
      <c r="F220" s="2">
        <v>0.43055555555555558</v>
      </c>
      <c r="G220" s="1" t="s">
        <v>5</v>
      </c>
      <c r="H220" s="3">
        <f>AVERAGE(27,27,29)</f>
        <v>27.666666666666668</v>
      </c>
      <c r="I220" s="3">
        <f>AVERAGE(29,27,28)</f>
        <v>28</v>
      </c>
      <c r="J220" s="1">
        <v>25</v>
      </c>
      <c r="K220" s="1">
        <v>0.19902402866143656</v>
      </c>
      <c r="Q220" s="1" t="s">
        <v>96</v>
      </c>
      <c r="R220" s="1" t="s">
        <v>84</v>
      </c>
      <c r="S220" s="1" t="s">
        <v>84</v>
      </c>
      <c r="T220" s="1" t="s">
        <v>84</v>
      </c>
      <c r="U220" s="1" t="s">
        <v>84</v>
      </c>
    </row>
    <row r="221" spans="1:21">
      <c r="A221" s="1" t="s">
        <v>17</v>
      </c>
      <c r="B221" s="1" t="s">
        <v>5</v>
      </c>
      <c r="C221" s="1" t="s">
        <v>8</v>
      </c>
      <c r="D221" s="1" t="s">
        <v>55</v>
      </c>
      <c r="E221" s="1" t="s">
        <v>100</v>
      </c>
      <c r="F221" s="2">
        <v>0.43055555555555558</v>
      </c>
      <c r="G221" s="1" t="s">
        <v>5</v>
      </c>
      <c r="H221" s="3">
        <f>AVERAGE(27,27,29)</f>
        <v>27.666666666666668</v>
      </c>
      <c r="I221" s="3">
        <f>AVERAGE(29,27,28)</f>
        <v>28</v>
      </c>
      <c r="J221" s="1">
        <v>25</v>
      </c>
      <c r="K221" s="1">
        <v>0.24051992695241148</v>
      </c>
      <c r="Q221" s="1" t="s">
        <v>96</v>
      </c>
      <c r="R221" s="1" t="s">
        <v>84</v>
      </c>
      <c r="S221" s="1" t="s">
        <v>84</v>
      </c>
      <c r="T221" s="1" t="s">
        <v>84</v>
      </c>
      <c r="U221" s="1" t="s">
        <v>84</v>
      </c>
    </row>
    <row r="222" spans="1:21">
      <c r="A222" s="1" t="s">
        <v>17</v>
      </c>
      <c r="B222" s="1" t="s">
        <v>5</v>
      </c>
      <c r="C222" s="1" t="s">
        <v>9</v>
      </c>
      <c r="D222" s="1" t="s">
        <v>55</v>
      </c>
      <c r="E222" s="1" t="s">
        <v>100</v>
      </c>
      <c r="F222" s="2">
        <v>0.43055555555555558</v>
      </c>
      <c r="G222" s="1" t="s">
        <v>5</v>
      </c>
      <c r="H222" s="3">
        <f>AVERAGE(27,27,29)</f>
        <v>27.666666666666668</v>
      </c>
      <c r="I222" s="3">
        <f>AVERAGE(29,27,28)</f>
        <v>28</v>
      </c>
      <c r="J222" s="1">
        <v>25</v>
      </c>
      <c r="K222" s="1">
        <v>0.20402953778831248</v>
      </c>
      <c r="Q222" s="1" t="s">
        <v>96</v>
      </c>
      <c r="R222" s="1" t="s">
        <v>84</v>
      </c>
      <c r="S222" s="1" t="s">
        <v>84</v>
      </c>
      <c r="T222" s="1" t="s">
        <v>84</v>
      </c>
      <c r="U222" s="1" t="s">
        <v>84</v>
      </c>
    </row>
    <row r="223" spans="1:21">
      <c r="A223" s="1" t="s">
        <v>17</v>
      </c>
      <c r="B223" s="1" t="s">
        <v>5</v>
      </c>
      <c r="C223" s="1" t="s">
        <v>10</v>
      </c>
      <c r="D223" s="1" t="s">
        <v>55</v>
      </c>
      <c r="E223" s="1" t="s">
        <v>100</v>
      </c>
      <c r="F223" s="2">
        <v>0.43055555555555558</v>
      </c>
      <c r="G223" s="1" t="s">
        <v>5</v>
      </c>
      <c r="H223" s="3">
        <f>AVERAGE(27,27,29)</f>
        <v>27.666666666666668</v>
      </c>
      <c r="I223" s="3">
        <f>AVERAGE(29,27,28)</f>
        <v>28</v>
      </c>
      <c r="J223" s="1">
        <v>27</v>
      </c>
      <c r="K223" s="1">
        <v>0.23180278069867963</v>
      </c>
      <c r="Q223" s="1" t="s">
        <v>96</v>
      </c>
      <c r="R223" s="1" t="s">
        <v>84</v>
      </c>
      <c r="S223" s="1" t="s">
        <v>84</v>
      </c>
      <c r="T223" s="1" t="s">
        <v>84</v>
      </c>
      <c r="U223" s="1" t="s">
        <v>84</v>
      </c>
    </row>
    <row r="224" spans="1:21">
      <c r="A224" s="1" t="s">
        <v>17</v>
      </c>
      <c r="B224" s="1" t="s">
        <v>5</v>
      </c>
      <c r="C224" s="1" t="s">
        <v>11</v>
      </c>
      <c r="D224" s="1" t="s">
        <v>55</v>
      </c>
      <c r="E224" s="1" t="s">
        <v>100</v>
      </c>
      <c r="F224" s="2">
        <v>0.43055555555555558</v>
      </c>
      <c r="G224" s="1" t="s">
        <v>5</v>
      </c>
      <c r="H224" s="3">
        <f>AVERAGE(27,27,29)</f>
        <v>27.666666666666668</v>
      </c>
      <c r="I224" s="3">
        <f>AVERAGE(29,27,28)</f>
        <v>28</v>
      </c>
      <c r="J224" s="1">
        <v>25</v>
      </c>
      <c r="K224" s="1">
        <v>0.21968427550930403</v>
      </c>
      <c r="Q224" s="1" t="s">
        <v>96</v>
      </c>
      <c r="R224" s="1" t="s">
        <v>84</v>
      </c>
      <c r="S224" s="1" t="s">
        <v>84</v>
      </c>
      <c r="T224" s="1" t="s">
        <v>84</v>
      </c>
      <c r="U224" s="1" t="s">
        <v>84</v>
      </c>
    </row>
    <row r="225" spans="1:21">
      <c r="A225" s="1" t="s">
        <v>23</v>
      </c>
      <c r="B225" s="1" t="s">
        <v>13</v>
      </c>
      <c r="C225" s="1" t="s">
        <v>6</v>
      </c>
      <c r="D225" s="1" t="s">
        <v>55</v>
      </c>
      <c r="E225" s="1" t="s">
        <v>100</v>
      </c>
      <c r="F225" s="2">
        <v>0.34722222222222227</v>
      </c>
      <c r="G225" s="1" t="s">
        <v>84</v>
      </c>
      <c r="H225" s="3">
        <f>AVERAGE(24,25,25)</f>
        <v>24.666666666666668</v>
      </c>
      <c r="I225" s="3">
        <f>AVERAGE(29,29,27)</f>
        <v>28.333333333333332</v>
      </c>
      <c r="J225" s="1">
        <v>24</v>
      </c>
      <c r="K225" s="1">
        <v>0.21922937552844535</v>
      </c>
      <c r="Q225" s="1" t="s">
        <v>97</v>
      </c>
      <c r="R225" s="1" t="s">
        <v>83</v>
      </c>
      <c r="T225" s="1" t="s">
        <v>93</v>
      </c>
      <c r="U225" s="1" t="s">
        <v>84</v>
      </c>
    </row>
    <row r="226" spans="1:21">
      <c r="A226" s="1" t="s">
        <v>23</v>
      </c>
      <c r="B226" s="1" t="s">
        <v>13</v>
      </c>
      <c r="C226" s="1" t="s">
        <v>8</v>
      </c>
      <c r="D226" s="1" t="s">
        <v>55</v>
      </c>
      <c r="E226" s="1" t="s">
        <v>100</v>
      </c>
      <c r="F226" s="2">
        <v>0.34722222222222227</v>
      </c>
      <c r="G226" s="1" t="s">
        <v>84</v>
      </c>
      <c r="H226" s="3">
        <f>AVERAGE(24,25,25)</f>
        <v>24.666666666666668</v>
      </c>
      <c r="I226" s="3">
        <f>AVERAGE(29,29,27)</f>
        <v>28.333333333333332</v>
      </c>
      <c r="J226" s="1">
        <v>25</v>
      </c>
      <c r="K226" s="1">
        <v>0.23448831587429492</v>
      </c>
      <c r="Q226" s="1" t="s">
        <v>97</v>
      </c>
      <c r="R226" s="1" t="s">
        <v>83</v>
      </c>
      <c r="T226" s="1" t="s">
        <v>93</v>
      </c>
      <c r="U226" s="1" t="s">
        <v>84</v>
      </c>
    </row>
    <row r="227" spans="1:21">
      <c r="A227" s="1" t="s">
        <v>23</v>
      </c>
      <c r="B227" s="1" t="s">
        <v>13</v>
      </c>
      <c r="C227" s="1" t="s">
        <v>9</v>
      </c>
      <c r="D227" s="1" t="s">
        <v>55</v>
      </c>
      <c r="E227" s="1" t="s">
        <v>100</v>
      </c>
      <c r="F227" s="2">
        <v>0.34722222222222227</v>
      </c>
      <c r="G227" s="1" t="s">
        <v>84</v>
      </c>
      <c r="H227" s="3">
        <f>AVERAGE(24,25,25)</f>
        <v>24.666666666666668</v>
      </c>
      <c r="I227" s="3">
        <f>AVERAGE(29,29,27)</f>
        <v>28.333333333333332</v>
      </c>
      <c r="J227" s="1">
        <v>25</v>
      </c>
      <c r="K227" s="1">
        <v>0.22378453312209121</v>
      </c>
      <c r="Q227" s="1" t="s">
        <v>97</v>
      </c>
      <c r="R227" s="1" t="s">
        <v>83</v>
      </c>
      <c r="T227" s="1" t="s">
        <v>93</v>
      </c>
      <c r="U227" s="1" t="s">
        <v>84</v>
      </c>
    </row>
    <row r="228" spans="1:21">
      <c r="A228" s="1" t="s">
        <v>23</v>
      </c>
      <c r="B228" s="1" t="s">
        <v>13</v>
      </c>
      <c r="C228" s="1" t="s">
        <v>10</v>
      </c>
      <c r="D228" s="1" t="s">
        <v>55</v>
      </c>
      <c r="E228" s="1" t="s">
        <v>100</v>
      </c>
      <c r="F228" s="2">
        <v>0.34722222222222227</v>
      </c>
      <c r="G228" s="1" t="s">
        <v>84</v>
      </c>
      <c r="H228" s="3">
        <f>AVERAGE(24,25,25)</f>
        <v>24.666666666666668</v>
      </c>
      <c r="I228" s="3">
        <f>AVERAGE(29,29,27)</f>
        <v>28.333333333333332</v>
      </c>
      <c r="J228" s="1">
        <v>25</v>
      </c>
      <c r="K228" s="1">
        <v>0.22944120952089073</v>
      </c>
      <c r="Q228" s="1" t="s">
        <v>97</v>
      </c>
      <c r="R228" s="1" t="s">
        <v>83</v>
      </c>
      <c r="T228" s="1" t="s">
        <v>93</v>
      </c>
      <c r="U228" s="1" t="s">
        <v>84</v>
      </c>
    </row>
    <row r="229" spans="1:21">
      <c r="A229" s="1" t="s">
        <v>23</v>
      </c>
      <c r="B229" s="1" t="s">
        <v>13</v>
      </c>
      <c r="C229" s="1" t="s">
        <v>11</v>
      </c>
      <c r="D229" s="1" t="s">
        <v>55</v>
      </c>
      <c r="E229" s="1" t="s">
        <v>100</v>
      </c>
      <c r="F229" s="2">
        <v>0.34722222222222227</v>
      </c>
      <c r="G229" s="1" t="s">
        <v>84</v>
      </c>
      <c r="H229" s="3">
        <f>AVERAGE(24,25,25)</f>
        <v>24.666666666666668</v>
      </c>
      <c r="I229" s="3">
        <f>AVERAGE(29,29,27)</f>
        <v>28.333333333333332</v>
      </c>
      <c r="J229" s="1">
        <v>24</v>
      </c>
      <c r="K229" s="1">
        <v>0.2394715843603154</v>
      </c>
      <c r="Q229" s="1" t="s">
        <v>97</v>
      </c>
      <c r="R229" s="1" t="s">
        <v>83</v>
      </c>
      <c r="T229" s="1" t="s">
        <v>93</v>
      </c>
      <c r="U229" s="1" t="s">
        <v>84</v>
      </c>
    </row>
    <row r="230" spans="1:21">
      <c r="A230" s="1" t="s">
        <v>18</v>
      </c>
      <c r="B230" s="1" t="s">
        <v>13</v>
      </c>
      <c r="C230" s="1" t="s">
        <v>6</v>
      </c>
      <c r="D230" s="1" t="s">
        <v>54</v>
      </c>
      <c r="E230" s="1" t="s">
        <v>100</v>
      </c>
      <c r="F230" s="2">
        <v>0.33680555555555558</v>
      </c>
      <c r="G230" s="1" t="s">
        <v>84</v>
      </c>
      <c r="H230" s="3">
        <f>AVERAGE(26,27,27)</f>
        <v>26.666666666666668</v>
      </c>
      <c r="I230" s="3">
        <f>AVERAGE(34,30,35)</f>
        <v>33</v>
      </c>
      <c r="J230" s="1">
        <v>25</v>
      </c>
      <c r="K230" s="1">
        <v>0.16638862059882345</v>
      </c>
      <c r="Q230" s="1" t="s">
        <v>97</v>
      </c>
      <c r="R230" s="1" t="s">
        <v>94</v>
      </c>
      <c r="T230" s="1" t="s">
        <v>93</v>
      </c>
      <c r="U230" s="1" t="s">
        <v>84</v>
      </c>
    </row>
    <row r="231" spans="1:21">
      <c r="A231" s="1" t="s">
        <v>18</v>
      </c>
      <c r="B231" s="1" t="s">
        <v>13</v>
      </c>
      <c r="C231" s="1" t="s">
        <v>8</v>
      </c>
      <c r="D231" s="1" t="s">
        <v>54</v>
      </c>
      <c r="E231" s="1" t="s">
        <v>100</v>
      </c>
      <c r="F231" s="2">
        <v>0.33680555555555558</v>
      </c>
      <c r="G231" s="1" t="s">
        <v>84</v>
      </c>
      <c r="H231" s="3">
        <f>AVERAGE(26,27,27)</f>
        <v>26.666666666666668</v>
      </c>
      <c r="I231" s="3">
        <f>AVERAGE(34,30,35)</f>
        <v>33</v>
      </c>
      <c r="J231" s="1">
        <v>26</v>
      </c>
      <c r="K231" s="1">
        <v>0.17187945622207432</v>
      </c>
      <c r="Q231" s="1" t="s">
        <v>97</v>
      </c>
      <c r="R231" s="1" t="s">
        <v>94</v>
      </c>
      <c r="T231" s="1" t="s">
        <v>93</v>
      </c>
      <c r="U231" s="1" t="s">
        <v>84</v>
      </c>
    </row>
    <row r="232" spans="1:21">
      <c r="A232" s="1" t="s">
        <v>18</v>
      </c>
      <c r="B232" s="1" t="s">
        <v>13</v>
      </c>
      <c r="C232" s="1" t="s">
        <v>9</v>
      </c>
      <c r="D232" s="1" t="s">
        <v>54</v>
      </c>
      <c r="E232" s="1" t="s">
        <v>100</v>
      </c>
      <c r="F232" s="2">
        <v>0.33680555555555558</v>
      </c>
      <c r="G232" s="1" t="s">
        <v>84</v>
      </c>
      <c r="H232" s="3">
        <f>AVERAGE(26,27,27)</f>
        <v>26.666666666666668</v>
      </c>
      <c r="I232" s="3">
        <f>AVERAGE(34,30,35)</f>
        <v>33</v>
      </c>
      <c r="J232" s="1">
        <v>26</v>
      </c>
      <c r="K232" s="1">
        <v>0.15985448320136955</v>
      </c>
      <c r="Q232" s="1" t="s">
        <v>97</v>
      </c>
      <c r="R232" s="1" t="s">
        <v>94</v>
      </c>
      <c r="T232" s="1" t="s">
        <v>93</v>
      </c>
      <c r="U232" s="1" t="s">
        <v>84</v>
      </c>
    </row>
    <row r="233" spans="1:21">
      <c r="A233" s="1" t="s">
        <v>18</v>
      </c>
      <c r="B233" s="1" t="s">
        <v>13</v>
      </c>
      <c r="C233" s="1" t="s">
        <v>10</v>
      </c>
      <c r="D233" s="1" t="s">
        <v>54</v>
      </c>
      <c r="E233" s="1" t="s">
        <v>100</v>
      </c>
      <c r="F233" s="2">
        <v>0.33680555555555558</v>
      </c>
      <c r="G233" s="1" t="s">
        <v>84</v>
      </c>
      <c r="H233" s="3">
        <f>AVERAGE(26,27,27)</f>
        <v>26.666666666666668</v>
      </c>
      <c r="I233" s="3">
        <f>AVERAGE(34,30,35)</f>
        <v>33</v>
      </c>
      <c r="J233" s="1">
        <v>27</v>
      </c>
      <c r="K233" s="1">
        <v>0.15820462496800061</v>
      </c>
      <c r="Q233" s="1" t="s">
        <v>97</v>
      </c>
      <c r="R233" s="1" t="s">
        <v>94</v>
      </c>
      <c r="T233" s="1" t="s">
        <v>93</v>
      </c>
      <c r="U233" s="1" t="s">
        <v>84</v>
      </c>
    </row>
    <row r="234" spans="1:21">
      <c r="A234" s="1" t="s">
        <v>18</v>
      </c>
      <c r="B234" s="1" t="s">
        <v>13</v>
      </c>
      <c r="C234" s="1" t="s">
        <v>11</v>
      </c>
      <c r="D234" s="1" t="s">
        <v>54</v>
      </c>
      <c r="E234" s="1" t="s">
        <v>100</v>
      </c>
      <c r="F234" s="2">
        <v>0.33680555555555558</v>
      </c>
      <c r="G234" s="1" t="s">
        <v>84</v>
      </c>
      <c r="H234" s="3">
        <f>AVERAGE(26,27,27)</f>
        <v>26.666666666666668</v>
      </c>
      <c r="I234" s="3">
        <f>AVERAGE(34,30,35)</f>
        <v>33</v>
      </c>
      <c r="J234" s="1">
        <v>26</v>
      </c>
      <c r="K234" s="1">
        <v>0.1547493724188192</v>
      </c>
      <c r="Q234" s="1" t="s">
        <v>97</v>
      </c>
      <c r="R234" s="1" t="s">
        <v>94</v>
      </c>
      <c r="T234" s="1" t="s">
        <v>93</v>
      </c>
      <c r="U234" s="1" t="s">
        <v>84</v>
      </c>
    </row>
    <row r="235" spans="1:21">
      <c r="A235" s="1" t="s">
        <v>20</v>
      </c>
      <c r="B235" s="1" t="s">
        <v>16</v>
      </c>
      <c r="C235" s="1" t="s">
        <v>6</v>
      </c>
      <c r="D235" s="1" t="s">
        <v>54</v>
      </c>
      <c r="E235" s="1" t="s">
        <v>100</v>
      </c>
      <c r="F235" s="2">
        <v>0.39930555555555558</v>
      </c>
      <c r="G235" s="1" t="s">
        <v>84</v>
      </c>
      <c r="H235" s="3">
        <f>AVERAGE(30,30,32)</f>
        <v>30.666666666666668</v>
      </c>
      <c r="I235" s="3">
        <f>AVERAGE(31,32,32)</f>
        <v>31.666666666666668</v>
      </c>
      <c r="J235" s="1">
        <v>26</v>
      </c>
      <c r="K235" s="1">
        <v>0.15214090494989357</v>
      </c>
      <c r="Q235" s="1" t="s">
        <v>96</v>
      </c>
      <c r="R235" s="1" t="s">
        <v>84</v>
      </c>
      <c r="S235" s="1" t="s">
        <v>84</v>
      </c>
      <c r="T235" s="1" t="s">
        <v>84</v>
      </c>
      <c r="U235" s="1" t="s">
        <v>84</v>
      </c>
    </row>
    <row r="236" spans="1:21">
      <c r="A236" s="1" t="s">
        <v>20</v>
      </c>
      <c r="B236" s="1" t="s">
        <v>16</v>
      </c>
      <c r="C236" s="1" t="s">
        <v>8</v>
      </c>
      <c r="D236" s="1" t="s">
        <v>54</v>
      </c>
      <c r="E236" s="1" t="s">
        <v>100</v>
      </c>
      <c r="F236" s="2">
        <v>0.39930555555555558</v>
      </c>
      <c r="G236" s="1" t="s">
        <v>84</v>
      </c>
      <c r="H236" s="3">
        <f>AVERAGE(30,30,32)</f>
        <v>30.666666666666668</v>
      </c>
      <c r="I236" s="3">
        <f>AVERAGE(31,32,32)</f>
        <v>31.666666666666668</v>
      </c>
      <c r="J236" s="1">
        <v>26</v>
      </c>
      <c r="K236" s="1">
        <v>0.15850839280329662</v>
      </c>
      <c r="Q236" s="1" t="s">
        <v>96</v>
      </c>
      <c r="R236" s="1" t="s">
        <v>84</v>
      </c>
      <c r="S236" s="1" t="s">
        <v>84</v>
      </c>
      <c r="T236" s="1" t="s">
        <v>84</v>
      </c>
      <c r="U236" s="1" t="s">
        <v>84</v>
      </c>
    </row>
    <row r="237" spans="1:21">
      <c r="A237" s="1" t="s">
        <v>20</v>
      </c>
      <c r="B237" s="1" t="s">
        <v>16</v>
      </c>
      <c r="C237" s="1" t="s">
        <v>9</v>
      </c>
      <c r="D237" s="1" t="s">
        <v>54</v>
      </c>
      <c r="E237" s="1" t="s">
        <v>100</v>
      </c>
      <c r="F237" s="2">
        <v>0.39930555555555558</v>
      </c>
      <c r="G237" s="1" t="s">
        <v>84</v>
      </c>
      <c r="H237" s="3">
        <f>AVERAGE(30,30,32)</f>
        <v>30.666666666666668</v>
      </c>
      <c r="I237" s="3">
        <f>AVERAGE(31,32,32)</f>
        <v>31.666666666666668</v>
      </c>
      <c r="J237" s="1">
        <v>25</v>
      </c>
      <c r="K237" s="1">
        <v>0.15854379592871015</v>
      </c>
      <c r="Q237" s="1" t="s">
        <v>96</v>
      </c>
      <c r="R237" s="1" t="s">
        <v>84</v>
      </c>
      <c r="S237" s="1" t="s">
        <v>84</v>
      </c>
      <c r="T237" s="1" t="s">
        <v>84</v>
      </c>
      <c r="U237" s="1" t="s">
        <v>84</v>
      </c>
    </row>
    <row r="238" spans="1:21">
      <c r="A238" s="1" t="s">
        <v>20</v>
      </c>
      <c r="B238" s="1" t="s">
        <v>16</v>
      </c>
      <c r="C238" s="1" t="s">
        <v>10</v>
      </c>
      <c r="D238" s="1" t="s">
        <v>54</v>
      </c>
      <c r="E238" s="1" t="s">
        <v>100</v>
      </c>
      <c r="F238" s="2">
        <v>0.39930555555555558</v>
      </c>
      <c r="G238" s="1" t="s">
        <v>84</v>
      </c>
      <c r="H238" s="3">
        <f>AVERAGE(30,30,32)</f>
        <v>30.666666666666668</v>
      </c>
      <c r="I238" s="3">
        <f>AVERAGE(31,32,32)</f>
        <v>31.666666666666668</v>
      </c>
      <c r="J238" s="1">
        <v>25</v>
      </c>
      <c r="K238" s="1">
        <v>0.17889587700908449</v>
      </c>
      <c r="Q238" s="1" t="s">
        <v>96</v>
      </c>
      <c r="R238" s="1" t="s">
        <v>84</v>
      </c>
      <c r="S238" s="1" t="s">
        <v>84</v>
      </c>
      <c r="T238" s="1" t="s">
        <v>84</v>
      </c>
      <c r="U238" s="1" t="s">
        <v>84</v>
      </c>
    </row>
    <row r="239" spans="1:21">
      <c r="A239" s="1" t="s">
        <v>20</v>
      </c>
      <c r="B239" s="1" t="s">
        <v>16</v>
      </c>
      <c r="C239" s="1" t="s">
        <v>11</v>
      </c>
      <c r="D239" s="1" t="s">
        <v>54</v>
      </c>
      <c r="E239" s="1" t="s">
        <v>100</v>
      </c>
      <c r="F239" s="2">
        <v>0.39930555555555558</v>
      </c>
      <c r="G239" s="1" t="s">
        <v>84</v>
      </c>
      <c r="H239" s="3">
        <f>AVERAGE(30,30,32)</f>
        <v>30.666666666666668</v>
      </c>
      <c r="I239" s="3">
        <f>AVERAGE(31,32,32)</f>
        <v>31.666666666666668</v>
      </c>
      <c r="J239" s="1">
        <v>27</v>
      </c>
      <c r="K239" s="1">
        <v>0.15687240481385031</v>
      </c>
      <c r="Q239" s="1" t="s">
        <v>96</v>
      </c>
      <c r="R239" s="1" t="s">
        <v>84</v>
      </c>
      <c r="S239" s="1" t="s">
        <v>84</v>
      </c>
      <c r="T239" s="1" t="s">
        <v>84</v>
      </c>
      <c r="U239" s="1" t="s">
        <v>84</v>
      </c>
    </row>
    <row r="240" spans="1:21">
      <c r="A240" s="1" t="s">
        <v>27</v>
      </c>
      <c r="B240" s="1" t="s">
        <v>5</v>
      </c>
      <c r="C240" s="1" t="s">
        <v>6</v>
      </c>
      <c r="D240" s="1" t="s">
        <v>50</v>
      </c>
      <c r="E240" s="1" t="s">
        <v>100</v>
      </c>
      <c r="F240" s="2">
        <v>0.5625</v>
      </c>
      <c r="G240" s="1" t="s">
        <v>5</v>
      </c>
      <c r="H240" s="3">
        <f>AVERAGE(30,33,32)</f>
        <v>31.666666666666668</v>
      </c>
      <c r="I240" s="3">
        <f>AVERAGE(31,29,29)</f>
        <v>29.666666666666668</v>
      </c>
      <c r="J240" s="1">
        <v>28</v>
      </c>
      <c r="K240" s="1">
        <v>0.22237799586087192</v>
      </c>
      <c r="Q240" s="1" t="s">
        <v>96</v>
      </c>
      <c r="R240" s="1" t="s">
        <v>84</v>
      </c>
      <c r="S240" s="1" t="s">
        <v>84</v>
      </c>
      <c r="T240" s="1" t="s">
        <v>84</v>
      </c>
      <c r="U240" s="1" t="s">
        <v>84</v>
      </c>
    </row>
    <row r="241" spans="1:21">
      <c r="A241" s="1" t="s">
        <v>27</v>
      </c>
      <c r="B241" s="1" t="s">
        <v>5</v>
      </c>
      <c r="C241" s="1" t="s">
        <v>8</v>
      </c>
      <c r="D241" s="1" t="s">
        <v>50</v>
      </c>
      <c r="E241" s="1" t="s">
        <v>100</v>
      </c>
      <c r="F241" s="2">
        <v>0.5625</v>
      </c>
      <c r="G241" s="1" t="s">
        <v>5</v>
      </c>
      <c r="H241" s="3">
        <f>AVERAGE(30,33,32)</f>
        <v>31.666666666666668</v>
      </c>
      <c r="I241" s="3">
        <f>AVERAGE(31,29,29)</f>
        <v>29.666666666666668</v>
      </c>
      <c r="J241" s="1">
        <v>25</v>
      </c>
      <c r="K241" s="1">
        <v>0.21065858526129058</v>
      </c>
      <c r="Q241" s="1" t="s">
        <v>96</v>
      </c>
      <c r="R241" s="1" t="s">
        <v>84</v>
      </c>
      <c r="S241" s="1" t="s">
        <v>84</v>
      </c>
      <c r="T241" s="1" t="s">
        <v>84</v>
      </c>
      <c r="U241" s="1" t="s">
        <v>84</v>
      </c>
    </row>
    <row r="242" spans="1:21">
      <c r="A242" s="1" t="s">
        <v>27</v>
      </c>
      <c r="B242" s="1" t="s">
        <v>5</v>
      </c>
      <c r="C242" s="1" t="s">
        <v>9</v>
      </c>
      <c r="D242" s="1" t="s">
        <v>50</v>
      </c>
      <c r="E242" s="1" t="s">
        <v>100</v>
      </c>
      <c r="F242" s="2">
        <v>0.5625</v>
      </c>
      <c r="G242" s="1" t="s">
        <v>5</v>
      </c>
      <c r="H242" s="3">
        <f>AVERAGE(30,33,32)</f>
        <v>31.666666666666668</v>
      </c>
      <c r="I242" s="3">
        <f>AVERAGE(31,29,29)</f>
        <v>29.666666666666668</v>
      </c>
      <c r="J242" s="1">
        <v>25</v>
      </c>
      <c r="K242" s="1">
        <v>0.25445515629564708</v>
      </c>
      <c r="Q242" s="1" t="s">
        <v>96</v>
      </c>
      <c r="R242" s="1" t="s">
        <v>84</v>
      </c>
      <c r="S242" s="1" t="s">
        <v>84</v>
      </c>
      <c r="T242" s="1" t="s">
        <v>84</v>
      </c>
      <c r="U242" s="1" t="s">
        <v>84</v>
      </c>
    </row>
    <row r="243" spans="1:21">
      <c r="A243" s="1" t="s">
        <v>27</v>
      </c>
      <c r="B243" s="1" t="s">
        <v>5</v>
      </c>
      <c r="C243" s="1" t="s">
        <v>10</v>
      </c>
      <c r="D243" s="1" t="s">
        <v>50</v>
      </c>
      <c r="E243" s="1" t="s">
        <v>100</v>
      </c>
      <c r="F243" s="2">
        <v>0.5625</v>
      </c>
      <c r="G243" s="1" t="s">
        <v>5</v>
      </c>
      <c r="H243" s="3">
        <f>AVERAGE(30,33,32)</f>
        <v>31.666666666666668</v>
      </c>
      <c r="I243" s="3">
        <f>AVERAGE(31,29,29)</f>
        <v>29.666666666666668</v>
      </c>
      <c r="J243" s="1">
        <v>24</v>
      </c>
      <c r="K243" s="1">
        <v>0.20533467539003525</v>
      </c>
      <c r="Q243" s="1" t="s">
        <v>96</v>
      </c>
      <c r="R243" s="1" t="s">
        <v>84</v>
      </c>
      <c r="S243" s="1" t="s">
        <v>84</v>
      </c>
      <c r="T243" s="1" t="s">
        <v>84</v>
      </c>
      <c r="U243" s="1" t="s">
        <v>84</v>
      </c>
    </row>
    <row r="244" spans="1:21">
      <c r="A244" s="1" t="s">
        <v>27</v>
      </c>
      <c r="B244" s="1" t="s">
        <v>5</v>
      </c>
      <c r="C244" s="1" t="s">
        <v>11</v>
      </c>
      <c r="D244" s="1" t="s">
        <v>50</v>
      </c>
      <c r="E244" s="1" t="s">
        <v>100</v>
      </c>
      <c r="F244" s="2">
        <v>0.5625</v>
      </c>
      <c r="G244" s="1" t="s">
        <v>5</v>
      </c>
      <c r="H244" s="3">
        <f>AVERAGE(30,33,32)</f>
        <v>31.666666666666668</v>
      </c>
      <c r="I244" s="3">
        <f>AVERAGE(31,29,29)</f>
        <v>29.666666666666668</v>
      </c>
      <c r="J244" s="1">
        <v>24</v>
      </c>
      <c r="K244" s="1">
        <v>0.21047889666643568</v>
      </c>
      <c r="Q244" s="1" t="s">
        <v>96</v>
      </c>
      <c r="R244" s="1" t="s">
        <v>84</v>
      </c>
      <c r="S244" s="1" t="s">
        <v>84</v>
      </c>
      <c r="T244" s="1" t="s">
        <v>84</v>
      </c>
      <c r="U244" s="1" t="s">
        <v>84</v>
      </c>
    </row>
    <row r="245" spans="1:21">
      <c r="A245" s="1" t="s">
        <v>4</v>
      </c>
      <c r="B245" s="1" t="s">
        <v>5</v>
      </c>
      <c r="C245" s="1" t="s">
        <v>6</v>
      </c>
      <c r="D245" s="1" t="s">
        <v>49</v>
      </c>
      <c r="E245" s="1" t="s">
        <v>100</v>
      </c>
      <c r="F245" s="2">
        <v>0.31597222222222221</v>
      </c>
      <c r="G245" s="4" t="s">
        <v>5</v>
      </c>
      <c r="H245" s="3">
        <f>AVERAGE(26,25,23)</f>
        <v>24.666666666666668</v>
      </c>
      <c r="I245" s="3">
        <f>AVERAGE(25,25,26)</f>
        <v>25.333333333333332</v>
      </c>
      <c r="J245" s="1">
        <v>24</v>
      </c>
      <c r="K245" s="1">
        <v>0.21122712903534818</v>
      </c>
      <c r="Q245" s="1" t="s">
        <v>96</v>
      </c>
      <c r="R245" s="1" t="s">
        <v>84</v>
      </c>
      <c r="S245" s="1" t="s">
        <v>84</v>
      </c>
      <c r="T245" s="1" t="s">
        <v>84</v>
      </c>
      <c r="U245" s="1" t="s">
        <v>84</v>
      </c>
    </row>
    <row r="246" spans="1:21">
      <c r="A246" s="1" t="s">
        <v>4</v>
      </c>
      <c r="B246" s="1" t="s">
        <v>5</v>
      </c>
      <c r="C246" s="1" t="s">
        <v>8</v>
      </c>
      <c r="D246" s="1" t="s">
        <v>49</v>
      </c>
      <c r="E246" s="1" t="s">
        <v>100</v>
      </c>
      <c r="F246" s="2">
        <v>0.31597222222222221</v>
      </c>
      <c r="G246" s="4" t="s">
        <v>5</v>
      </c>
      <c r="H246" s="3">
        <f>AVERAGE(26,25,23)</f>
        <v>24.666666666666668</v>
      </c>
      <c r="I246" s="3">
        <f>AVERAGE(25,25,26)</f>
        <v>25.333333333333332</v>
      </c>
      <c r="J246" s="1">
        <v>25</v>
      </c>
      <c r="K246" s="1">
        <v>0.23027910520119099</v>
      </c>
      <c r="Q246" s="1" t="s">
        <v>96</v>
      </c>
      <c r="R246" s="1" t="s">
        <v>84</v>
      </c>
      <c r="S246" s="1" t="s">
        <v>84</v>
      </c>
      <c r="T246" s="1" t="s">
        <v>84</v>
      </c>
      <c r="U246" s="1" t="s">
        <v>84</v>
      </c>
    </row>
    <row r="247" spans="1:21">
      <c r="A247" s="1" t="s">
        <v>4</v>
      </c>
      <c r="B247" s="1" t="s">
        <v>5</v>
      </c>
      <c r="C247" s="1" t="s">
        <v>9</v>
      </c>
      <c r="D247" s="1" t="s">
        <v>49</v>
      </c>
      <c r="E247" s="1" t="s">
        <v>100</v>
      </c>
      <c r="F247" s="2">
        <v>0.31597222222222221</v>
      </c>
      <c r="G247" s="4" t="s">
        <v>5</v>
      </c>
      <c r="H247" s="3">
        <f>AVERAGE(26,25,23)</f>
        <v>24.666666666666668</v>
      </c>
      <c r="I247" s="3">
        <f>AVERAGE(25,25,26)</f>
        <v>25.333333333333332</v>
      </c>
      <c r="J247" s="1">
        <v>25</v>
      </c>
      <c r="K247" s="1">
        <v>0.23663851231457145</v>
      </c>
      <c r="Q247" s="1" t="s">
        <v>96</v>
      </c>
      <c r="R247" s="1" t="s">
        <v>84</v>
      </c>
      <c r="S247" s="1" t="s">
        <v>84</v>
      </c>
      <c r="T247" s="1" t="s">
        <v>84</v>
      </c>
      <c r="U247" s="1" t="s">
        <v>84</v>
      </c>
    </row>
    <row r="248" spans="1:21">
      <c r="A248" s="1" t="s">
        <v>4</v>
      </c>
      <c r="B248" s="1" t="s">
        <v>5</v>
      </c>
      <c r="C248" s="1" t="s">
        <v>10</v>
      </c>
      <c r="D248" s="1" t="s">
        <v>49</v>
      </c>
      <c r="E248" s="1" t="s">
        <v>100</v>
      </c>
      <c r="F248" s="2">
        <v>0.31597222222222221</v>
      </c>
      <c r="G248" s="4" t="s">
        <v>5</v>
      </c>
      <c r="H248" s="3">
        <f>AVERAGE(26,25,23)</f>
        <v>24.666666666666668</v>
      </c>
      <c r="I248" s="3">
        <f>AVERAGE(25,25,26)</f>
        <v>25.333333333333332</v>
      </c>
      <c r="J248" s="1">
        <v>25</v>
      </c>
      <c r="K248" s="1">
        <v>0.22730339605667585</v>
      </c>
      <c r="Q248" s="1" t="s">
        <v>96</v>
      </c>
      <c r="R248" s="1" t="s">
        <v>84</v>
      </c>
      <c r="S248" s="1" t="s">
        <v>84</v>
      </c>
      <c r="T248" s="1" t="s">
        <v>84</v>
      </c>
      <c r="U248" s="1" t="s">
        <v>84</v>
      </c>
    </row>
    <row r="249" spans="1:21">
      <c r="A249" s="1" t="s">
        <v>4</v>
      </c>
      <c r="B249" s="1" t="s">
        <v>5</v>
      </c>
      <c r="C249" s="1" t="s">
        <v>11</v>
      </c>
      <c r="D249" s="1" t="s">
        <v>49</v>
      </c>
      <c r="E249" s="1" t="s">
        <v>100</v>
      </c>
      <c r="F249" s="2">
        <v>0.31597222222222221</v>
      </c>
      <c r="G249" s="4" t="s">
        <v>5</v>
      </c>
      <c r="H249" s="3">
        <f>AVERAGE(26,25,23)</f>
        <v>24.666666666666668</v>
      </c>
      <c r="I249" s="3">
        <f>AVERAGE(25,25,26)</f>
        <v>25.333333333333332</v>
      </c>
      <c r="J249" s="1">
        <v>25</v>
      </c>
      <c r="K249" s="1">
        <v>0.34816549570647931</v>
      </c>
      <c r="Q249" s="1" t="s">
        <v>96</v>
      </c>
      <c r="R249" s="1" t="s">
        <v>84</v>
      </c>
      <c r="S249" s="1" t="s">
        <v>84</v>
      </c>
      <c r="T249" s="1" t="s">
        <v>84</v>
      </c>
      <c r="U249" s="1" t="s">
        <v>84</v>
      </c>
    </row>
    <row r="250" spans="1:21">
      <c r="A250" s="1" t="s">
        <v>12</v>
      </c>
      <c r="B250" s="1" t="s">
        <v>13</v>
      </c>
      <c r="C250" s="1" t="s">
        <v>6</v>
      </c>
      <c r="D250" s="1" t="s">
        <v>49</v>
      </c>
      <c r="E250" s="1" t="s">
        <v>100</v>
      </c>
      <c r="F250" s="2">
        <v>0.39930555555555558</v>
      </c>
      <c r="G250" s="4" t="s">
        <v>84</v>
      </c>
      <c r="H250" s="3">
        <v>27</v>
      </c>
      <c r="I250" s="3">
        <f>AVERAGE(30,31,32)</f>
        <v>31</v>
      </c>
      <c r="J250" s="1">
        <v>27</v>
      </c>
      <c r="K250" s="1">
        <v>0.23317802578827604</v>
      </c>
      <c r="Q250" s="1" t="s">
        <v>97</v>
      </c>
      <c r="R250" s="1" t="s">
        <v>93</v>
      </c>
      <c r="S250" s="1" t="s">
        <v>84</v>
      </c>
      <c r="T250" s="1" t="s">
        <v>59</v>
      </c>
    </row>
    <row r="251" spans="1:21">
      <c r="A251" s="1" t="s">
        <v>12</v>
      </c>
      <c r="B251" s="1" t="s">
        <v>13</v>
      </c>
      <c r="C251" s="1" t="s">
        <v>8</v>
      </c>
      <c r="D251" s="1" t="s">
        <v>49</v>
      </c>
      <c r="E251" s="1" t="s">
        <v>100</v>
      </c>
      <c r="F251" s="2">
        <v>0.39930555555555558</v>
      </c>
      <c r="G251" s="4" t="s">
        <v>84</v>
      </c>
      <c r="H251" s="3">
        <v>27</v>
      </c>
      <c r="I251" s="3">
        <f>AVERAGE(30,31,32)</f>
        <v>31</v>
      </c>
      <c r="J251" s="1">
        <v>25</v>
      </c>
      <c r="K251" s="1">
        <v>0.20950573479660028</v>
      </c>
      <c r="Q251" s="1" t="s">
        <v>97</v>
      </c>
      <c r="R251" s="1" t="s">
        <v>93</v>
      </c>
      <c r="S251" s="1" t="s">
        <v>84</v>
      </c>
      <c r="T251" s="1" t="s">
        <v>59</v>
      </c>
    </row>
    <row r="252" spans="1:21">
      <c r="A252" s="1" t="s">
        <v>12</v>
      </c>
      <c r="B252" s="1" t="s">
        <v>13</v>
      </c>
      <c r="C252" s="1" t="s">
        <v>9</v>
      </c>
      <c r="D252" s="1" t="s">
        <v>49</v>
      </c>
      <c r="E252" s="1" t="s">
        <v>100</v>
      </c>
      <c r="F252" s="2">
        <v>0.39930555555555558</v>
      </c>
      <c r="G252" s="4" t="s">
        <v>84</v>
      </c>
      <c r="H252" s="3">
        <v>27</v>
      </c>
      <c r="I252" s="3">
        <f>AVERAGE(30,31,32)</f>
        <v>31</v>
      </c>
      <c r="J252" s="1">
        <v>25</v>
      </c>
      <c r="K252" s="1">
        <v>0.23064975407714214</v>
      </c>
      <c r="Q252" s="1" t="s">
        <v>97</v>
      </c>
      <c r="R252" s="1" t="s">
        <v>93</v>
      </c>
      <c r="S252" s="1" t="s">
        <v>84</v>
      </c>
      <c r="T252" s="1" t="s">
        <v>59</v>
      </c>
    </row>
    <row r="253" spans="1:21">
      <c r="A253" s="1" t="s">
        <v>12</v>
      </c>
      <c r="B253" s="1" t="s">
        <v>13</v>
      </c>
      <c r="C253" s="1" t="s">
        <v>10</v>
      </c>
      <c r="D253" s="1" t="s">
        <v>49</v>
      </c>
      <c r="E253" s="1" t="s">
        <v>100</v>
      </c>
      <c r="F253" s="2">
        <v>0.39930555555555558</v>
      </c>
      <c r="G253" s="4" t="s">
        <v>84</v>
      </c>
      <c r="H253" s="3">
        <v>27</v>
      </c>
      <c r="I253" s="3">
        <f>AVERAGE(30,31,32)</f>
        <v>31</v>
      </c>
      <c r="J253" s="1">
        <v>24</v>
      </c>
      <c r="K253" s="1">
        <v>0.22784573723036702</v>
      </c>
      <c r="Q253" s="1" t="s">
        <v>97</v>
      </c>
      <c r="R253" s="1" t="s">
        <v>93</v>
      </c>
      <c r="S253" s="1" t="s">
        <v>84</v>
      </c>
      <c r="T253" s="1" t="s">
        <v>59</v>
      </c>
    </row>
    <row r="254" spans="1:21">
      <c r="A254" s="1" t="s">
        <v>12</v>
      </c>
      <c r="B254" s="1" t="s">
        <v>13</v>
      </c>
      <c r="C254" s="1" t="s">
        <v>11</v>
      </c>
      <c r="D254" s="1" t="s">
        <v>49</v>
      </c>
      <c r="E254" s="1" t="s">
        <v>100</v>
      </c>
      <c r="F254" s="2">
        <v>0.39930555555555558</v>
      </c>
      <c r="G254" s="4" t="s">
        <v>84</v>
      </c>
      <c r="H254" s="3">
        <v>27</v>
      </c>
      <c r="I254" s="3">
        <f>AVERAGE(30,31,32)</f>
        <v>31</v>
      </c>
      <c r="J254" s="1">
        <v>26</v>
      </c>
      <c r="K254" s="1">
        <v>0.22526876417792671</v>
      </c>
      <c r="Q254" s="1" t="s">
        <v>97</v>
      </c>
      <c r="R254" s="1" t="s">
        <v>93</v>
      </c>
      <c r="S254" s="1" t="s">
        <v>84</v>
      </c>
      <c r="T254" s="1" t="s">
        <v>59</v>
      </c>
    </row>
    <row r="255" spans="1:21">
      <c r="A255" s="1" t="s">
        <v>15</v>
      </c>
      <c r="B255" s="1" t="s">
        <v>16</v>
      </c>
      <c r="C255" s="1" t="s">
        <v>6</v>
      </c>
      <c r="D255" s="1" t="s">
        <v>49</v>
      </c>
      <c r="E255" s="1" t="s">
        <v>100</v>
      </c>
      <c r="F255" s="2">
        <v>0.45833333333333331</v>
      </c>
      <c r="G255" s="4" t="s">
        <v>84</v>
      </c>
      <c r="H255" s="3">
        <f>AVERAGE(42,42,43)</f>
        <v>42.333333333333336</v>
      </c>
      <c r="I255" s="3">
        <f>AVERAGE(44,44,45)</f>
        <v>44.333333333333336</v>
      </c>
      <c r="J255" s="1">
        <v>31</v>
      </c>
      <c r="K255" s="1">
        <v>0.22959373835259023</v>
      </c>
      <c r="Q255" s="1" t="s">
        <v>97</v>
      </c>
      <c r="R255" s="1" t="s">
        <v>53</v>
      </c>
      <c r="T255" s="1" t="s">
        <v>83</v>
      </c>
    </row>
    <row r="256" spans="1:21">
      <c r="A256" s="1" t="s">
        <v>15</v>
      </c>
      <c r="B256" s="1" t="s">
        <v>16</v>
      </c>
      <c r="C256" s="1" t="s">
        <v>8</v>
      </c>
      <c r="D256" s="1" t="s">
        <v>49</v>
      </c>
      <c r="E256" s="1" t="s">
        <v>100</v>
      </c>
      <c r="F256" s="2">
        <v>0.45833333333333331</v>
      </c>
      <c r="G256" s="4" t="s">
        <v>84</v>
      </c>
      <c r="H256" s="3">
        <f>AVERAGE(42,42,43)</f>
        <v>42.333333333333336</v>
      </c>
      <c r="I256" s="3">
        <f>AVERAGE(44,44,45)</f>
        <v>44.333333333333336</v>
      </c>
      <c r="J256" s="1">
        <v>30</v>
      </c>
      <c r="K256" s="1">
        <v>0.2221707294466585</v>
      </c>
      <c r="Q256" s="1" t="s">
        <v>97</v>
      </c>
      <c r="R256" s="1" t="s">
        <v>53</v>
      </c>
      <c r="T256" s="1" t="s">
        <v>83</v>
      </c>
    </row>
    <row r="257" spans="1:21">
      <c r="A257" s="1" t="s">
        <v>15</v>
      </c>
      <c r="B257" s="1" t="s">
        <v>16</v>
      </c>
      <c r="C257" s="1" t="s">
        <v>9</v>
      </c>
      <c r="D257" s="1" t="s">
        <v>49</v>
      </c>
      <c r="E257" s="1" t="s">
        <v>100</v>
      </c>
      <c r="F257" s="2">
        <v>0.45833333333333331</v>
      </c>
      <c r="G257" s="4" t="s">
        <v>84</v>
      </c>
      <c r="H257" s="3">
        <f>AVERAGE(42,42,43)</f>
        <v>42.333333333333336</v>
      </c>
      <c r="I257" s="3">
        <f>AVERAGE(44,44,45)</f>
        <v>44.333333333333336</v>
      </c>
      <c r="J257" s="1">
        <v>29</v>
      </c>
      <c r="K257" s="1">
        <v>0.2269769937621571</v>
      </c>
      <c r="Q257" s="1" t="s">
        <v>97</v>
      </c>
      <c r="R257" s="1" t="s">
        <v>53</v>
      </c>
      <c r="T257" s="1" t="s">
        <v>83</v>
      </c>
    </row>
    <row r="258" spans="1:21">
      <c r="A258" s="1" t="s">
        <v>15</v>
      </c>
      <c r="B258" s="1" t="s">
        <v>16</v>
      </c>
      <c r="C258" s="1" t="s">
        <v>10</v>
      </c>
      <c r="D258" s="1" t="s">
        <v>49</v>
      </c>
      <c r="E258" s="1" t="s">
        <v>100</v>
      </c>
      <c r="F258" s="2">
        <v>0.45833333333333331</v>
      </c>
      <c r="G258" s="4" t="s">
        <v>84</v>
      </c>
      <c r="H258" s="3">
        <f>AVERAGE(42,42,43)</f>
        <v>42.333333333333336</v>
      </c>
      <c r="I258" s="3">
        <f>AVERAGE(44,44,45)</f>
        <v>44.333333333333336</v>
      </c>
      <c r="J258" s="1">
        <v>28</v>
      </c>
      <c r="K258" s="1">
        <v>0.22617377671425032</v>
      </c>
      <c r="Q258" s="1" t="s">
        <v>97</v>
      </c>
      <c r="R258" s="1" t="s">
        <v>53</v>
      </c>
      <c r="T258" s="1" t="s">
        <v>83</v>
      </c>
    </row>
    <row r="259" spans="1:21">
      <c r="A259" s="1" t="s">
        <v>15</v>
      </c>
      <c r="B259" s="1" t="s">
        <v>16</v>
      </c>
      <c r="C259" s="1" t="s">
        <v>11</v>
      </c>
      <c r="D259" s="1" t="s">
        <v>49</v>
      </c>
      <c r="E259" s="1" t="s">
        <v>100</v>
      </c>
      <c r="F259" s="2">
        <v>0.45833333333333331</v>
      </c>
      <c r="G259" s="4" t="s">
        <v>84</v>
      </c>
      <c r="H259" s="3">
        <f>AVERAGE(42,42,43)</f>
        <v>42.333333333333336</v>
      </c>
      <c r="I259" s="3">
        <f>AVERAGE(44,44,45)</f>
        <v>44.333333333333336</v>
      </c>
      <c r="J259" s="1">
        <v>30</v>
      </c>
      <c r="K259" s="1">
        <v>0.23206711282873035</v>
      </c>
      <c r="Q259" s="1" t="s">
        <v>97</v>
      </c>
      <c r="R259" s="1" t="s">
        <v>53</v>
      </c>
      <c r="T259" s="1" t="s">
        <v>83</v>
      </c>
    </row>
    <row r="260" spans="1:21">
      <c r="A260" s="1" t="s">
        <v>4</v>
      </c>
      <c r="B260" s="1" t="s">
        <v>5</v>
      </c>
      <c r="C260" s="1" t="s">
        <v>6</v>
      </c>
      <c r="D260" s="1" t="s">
        <v>53</v>
      </c>
      <c r="E260" s="1" t="s">
        <v>100</v>
      </c>
      <c r="F260" s="2">
        <v>0.55555555555555558</v>
      </c>
      <c r="G260" s="4" t="s">
        <v>5</v>
      </c>
      <c r="H260" s="3">
        <f>AVERAGE(31,35,30)</f>
        <v>32</v>
      </c>
      <c r="I260" s="3">
        <f>AVERAGE(23,25,24)</f>
        <v>24</v>
      </c>
      <c r="J260" s="1">
        <v>25</v>
      </c>
      <c r="K260" s="1">
        <v>0.28818073284966489</v>
      </c>
      <c r="Q260" s="1" t="s">
        <v>96</v>
      </c>
      <c r="R260" s="1" t="s">
        <v>84</v>
      </c>
      <c r="S260" s="1" t="s">
        <v>84</v>
      </c>
      <c r="T260" s="1" t="s">
        <v>84</v>
      </c>
      <c r="U260" s="1" t="s">
        <v>84</v>
      </c>
    </row>
    <row r="261" spans="1:21">
      <c r="A261" s="1" t="s">
        <v>4</v>
      </c>
      <c r="B261" s="1" t="s">
        <v>5</v>
      </c>
      <c r="C261" s="1" t="s">
        <v>8</v>
      </c>
      <c r="D261" s="1" t="s">
        <v>53</v>
      </c>
      <c r="E261" s="1" t="s">
        <v>100</v>
      </c>
      <c r="F261" s="2">
        <v>0.55555555555555558</v>
      </c>
      <c r="G261" s="4" t="s">
        <v>5</v>
      </c>
      <c r="H261" s="3">
        <f>AVERAGE(31,35,30)</f>
        <v>32</v>
      </c>
      <c r="I261" s="3">
        <f>AVERAGE(23,25,24)</f>
        <v>24</v>
      </c>
      <c r="J261" s="1">
        <v>24</v>
      </c>
      <c r="K261" s="1">
        <v>0.26964716878261524</v>
      </c>
      <c r="Q261" s="1" t="s">
        <v>96</v>
      </c>
      <c r="R261" s="1" t="s">
        <v>84</v>
      </c>
      <c r="S261" s="1" t="s">
        <v>84</v>
      </c>
      <c r="T261" s="1" t="s">
        <v>84</v>
      </c>
      <c r="U261" s="1" t="s">
        <v>84</v>
      </c>
    </row>
    <row r="262" spans="1:21">
      <c r="A262" s="1" t="s">
        <v>4</v>
      </c>
      <c r="B262" s="1" t="s">
        <v>5</v>
      </c>
      <c r="C262" s="1" t="s">
        <v>9</v>
      </c>
      <c r="D262" s="1" t="s">
        <v>53</v>
      </c>
      <c r="E262" s="1" t="s">
        <v>100</v>
      </c>
      <c r="F262" s="2">
        <v>0.55555555555555558</v>
      </c>
      <c r="G262" s="4" t="s">
        <v>5</v>
      </c>
      <c r="H262" s="3">
        <f>AVERAGE(31,35,30)</f>
        <v>32</v>
      </c>
      <c r="I262" s="3">
        <f>AVERAGE(23,25,24)</f>
        <v>24</v>
      </c>
      <c r="J262" s="1">
        <v>25</v>
      </c>
      <c r="K262" s="1">
        <v>0.27671384956980288</v>
      </c>
      <c r="Q262" s="1" t="s">
        <v>96</v>
      </c>
      <c r="R262" s="1" t="s">
        <v>84</v>
      </c>
      <c r="S262" s="1" t="s">
        <v>84</v>
      </c>
      <c r="T262" s="1" t="s">
        <v>84</v>
      </c>
      <c r="U262" s="1" t="s">
        <v>84</v>
      </c>
    </row>
    <row r="263" spans="1:21">
      <c r="A263" s="1" t="s">
        <v>4</v>
      </c>
      <c r="B263" s="1" t="s">
        <v>5</v>
      </c>
      <c r="C263" s="1" t="s">
        <v>10</v>
      </c>
      <c r="D263" s="1" t="s">
        <v>53</v>
      </c>
      <c r="E263" s="1" t="s">
        <v>100</v>
      </c>
      <c r="F263" s="2">
        <v>0.55555555555555558</v>
      </c>
      <c r="G263" s="4" t="s">
        <v>5</v>
      </c>
      <c r="H263" s="3">
        <f>AVERAGE(31,35,30)</f>
        <v>32</v>
      </c>
      <c r="I263" s="3">
        <f>AVERAGE(23,25,24)</f>
        <v>24</v>
      </c>
      <c r="J263" s="1">
        <v>26</v>
      </c>
      <c r="K263" s="1">
        <v>0.29773934784873407</v>
      </c>
      <c r="Q263" s="1" t="s">
        <v>96</v>
      </c>
      <c r="R263" s="1" t="s">
        <v>84</v>
      </c>
      <c r="S263" s="1" t="s">
        <v>84</v>
      </c>
      <c r="T263" s="1" t="s">
        <v>84</v>
      </c>
      <c r="U263" s="1" t="s">
        <v>84</v>
      </c>
    </row>
    <row r="264" spans="1:21">
      <c r="A264" s="1" t="s">
        <v>4</v>
      </c>
      <c r="B264" s="1" t="s">
        <v>5</v>
      </c>
      <c r="C264" s="1" t="s">
        <v>11</v>
      </c>
      <c r="D264" s="1" t="s">
        <v>53</v>
      </c>
      <c r="E264" s="1" t="s">
        <v>100</v>
      </c>
      <c r="F264" s="2">
        <v>0.55555555555555558</v>
      </c>
      <c r="G264" s="4" t="s">
        <v>5</v>
      </c>
      <c r="H264" s="3">
        <f>AVERAGE(31,35,30)</f>
        <v>32</v>
      </c>
      <c r="I264" s="3">
        <f>AVERAGE(23,25,24)</f>
        <v>24</v>
      </c>
      <c r="J264" s="1">
        <v>25</v>
      </c>
      <c r="K264" s="1">
        <v>0.40210030424968085</v>
      </c>
      <c r="Q264" s="1" t="s">
        <v>96</v>
      </c>
      <c r="R264" s="1" t="s">
        <v>84</v>
      </c>
      <c r="S264" s="1" t="s">
        <v>84</v>
      </c>
      <c r="T264" s="1" t="s">
        <v>84</v>
      </c>
      <c r="U264" s="1" t="s">
        <v>84</v>
      </c>
    </row>
    <row r="265" spans="1:21">
      <c r="A265" s="1" t="s">
        <v>23</v>
      </c>
      <c r="B265" s="1" t="s">
        <v>13</v>
      </c>
      <c r="C265" s="1" t="s">
        <v>6</v>
      </c>
      <c r="D265" s="1" t="s">
        <v>53</v>
      </c>
      <c r="E265" s="1" t="s">
        <v>100</v>
      </c>
      <c r="F265" s="2">
        <v>0.33333333333333331</v>
      </c>
      <c r="G265" s="1" t="s">
        <v>84</v>
      </c>
      <c r="H265" s="3">
        <f>AVERAGE(25,26,28)</f>
        <v>26.333333333333332</v>
      </c>
      <c r="I265" s="3">
        <f>AVERAGE(42,41,38)</f>
        <v>40.333333333333336</v>
      </c>
      <c r="J265" s="1">
        <v>25</v>
      </c>
      <c r="K265" s="1">
        <v>0.2251506793339462</v>
      </c>
      <c r="Q265" s="1" t="s">
        <v>97</v>
      </c>
      <c r="R265" s="1" t="s">
        <v>83</v>
      </c>
      <c r="T265" s="1" t="s">
        <v>93</v>
      </c>
      <c r="U265" s="1" t="s">
        <v>84</v>
      </c>
    </row>
    <row r="266" spans="1:21">
      <c r="A266" s="1" t="s">
        <v>23</v>
      </c>
      <c r="B266" s="1" t="s">
        <v>13</v>
      </c>
      <c r="C266" s="1" t="s">
        <v>8</v>
      </c>
      <c r="D266" s="1" t="s">
        <v>53</v>
      </c>
      <c r="E266" s="1" t="s">
        <v>100</v>
      </c>
      <c r="F266" s="2">
        <v>0.33333333333333331</v>
      </c>
      <c r="G266" s="1" t="s">
        <v>84</v>
      </c>
      <c r="H266" s="3">
        <f>AVERAGE(25,26,28)</f>
        <v>26.333333333333332</v>
      </c>
      <c r="I266" s="3">
        <f>AVERAGE(42,41,38)</f>
        <v>40.333333333333336</v>
      </c>
      <c r="J266" s="1">
        <v>24</v>
      </c>
      <c r="K266" s="1">
        <v>0.25157382111889764</v>
      </c>
      <c r="Q266" s="1" t="s">
        <v>97</v>
      </c>
      <c r="R266" s="1" t="s">
        <v>83</v>
      </c>
      <c r="T266" s="1" t="s">
        <v>93</v>
      </c>
      <c r="U266" s="1" t="s">
        <v>84</v>
      </c>
    </row>
    <row r="267" spans="1:21">
      <c r="A267" s="1" t="s">
        <v>23</v>
      </c>
      <c r="B267" s="1" t="s">
        <v>13</v>
      </c>
      <c r="C267" s="1" t="s">
        <v>9</v>
      </c>
      <c r="D267" s="1" t="s">
        <v>53</v>
      </c>
      <c r="E267" s="1" t="s">
        <v>100</v>
      </c>
      <c r="F267" s="2">
        <v>0.33333333333333331</v>
      </c>
      <c r="G267" s="1" t="s">
        <v>84</v>
      </c>
      <c r="H267" s="3">
        <f>AVERAGE(25,26,28)</f>
        <v>26.333333333333332</v>
      </c>
      <c r="I267" s="3">
        <f>AVERAGE(42,41,38)</f>
        <v>40.333333333333336</v>
      </c>
      <c r="J267" s="1">
        <v>25</v>
      </c>
      <c r="K267" s="1">
        <v>0.24639722613500914</v>
      </c>
      <c r="Q267" s="1" t="s">
        <v>97</v>
      </c>
      <c r="R267" s="1" t="s">
        <v>83</v>
      </c>
      <c r="T267" s="1" t="s">
        <v>93</v>
      </c>
      <c r="U267" s="1" t="s">
        <v>84</v>
      </c>
    </row>
    <row r="268" spans="1:21">
      <c r="A268" s="1" t="s">
        <v>23</v>
      </c>
      <c r="B268" s="1" t="s">
        <v>13</v>
      </c>
      <c r="C268" s="1" t="s">
        <v>10</v>
      </c>
      <c r="D268" s="1" t="s">
        <v>53</v>
      </c>
      <c r="E268" s="1" t="s">
        <v>100</v>
      </c>
      <c r="F268" s="2">
        <v>0.33333333333333331</v>
      </c>
      <c r="G268" s="1" t="s">
        <v>84</v>
      </c>
      <c r="H268" s="3">
        <f>AVERAGE(25,26,28)</f>
        <v>26.333333333333332</v>
      </c>
      <c r="I268" s="3">
        <f>AVERAGE(42,41,38)</f>
        <v>40.333333333333336</v>
      </c>
      <c r="J268" s="1">
        <v>24</v>
      </c>
      <c r="K268" s="1">
        <v>0.23815042299223543</v>
      </c>
      <c r="Q268" s="1" t="s">
        <v>97</v>
      </c>
      <c r="R268" s="1" t="s">
        <v>83</v>
      </c>
      <c r="T268" s="1" t="s">
        <v>93</v>
      </c>
      <c r="U268" s="1" t="s">
        <v>84</v>
      </c>
    </row>
    <row r="269" spans="1:21">
      <c r="A269" s="1" t="s">
        <v>23</v>
      </c>
      <c r="B269" s="1" t="s">
        <v>13</v>
      </c>
      <c r="C269" s="1" t="s">
        <v>11</v>
      </c>
      <c r="D269" s="1" t="s">
        <v>53</v>
      </c>
      <c r="E269" s="1" t="s">
        <v>100</v>
      </c>
      <c r="F269" s="2">
        <v>0.33333333333333331</v>
      </c>
      <c r="G269" s="1" t="s">
        <v>84</v>
      </c>
      <c r="H269" s="3">
        <f>AVERAGE(25,26,28)</f>
        <v>26.333333333333332</v>
      </c>
      <c r="I269" s="3">
        <f>AVERAGE(42,41,38)</f>
        <v>40.333333333333336</v>
      </c>
      <c r="J269" s="1">
        <v>25</v>
      </c>
      <c r="K269" s="1">
        <v>0.25835552882550056</v>
      </c>
      <c r="Q269" s="1" t="s">
        <v>97</v>
      </c>
      <c r="R269" s="1" t="s">
        <v>83</v>
      </c>
      <c r="T269" s="1" t="s">
        <v>93</v>
      </c>
      <c r="U269" s="1" t="s">
        <v>84</v>
      </c>
    </row>
    <row r="270" spans="1:21">
      <c r="A270" s="1" t="s">
        <v>18</v>
      </c>
      <c r="B270" s="1" t="s">
        <v>13</v>
      </c>
      <c r="C270" s="1" t="s">
        <v>6</v>
      </c>
      <c r="D270" s="1" t="s">
        <v>53</v>
      </c>
      <c r="E270" s="1" t="s">
        <v>100</v>
      </c>
      <c r="F270" s="2">
        <v>0.40972222222222227</v>
      </c>
      <c r="G270" s="1" t="s">
        <v>78</v>
      </c>
      <c r="H270" s="3">
        <f>AVERAGE(43,46,40)</f>
        <v>43</v>
      </c>
      <c r="I270" s="3">
        <f>AVERAGE(50,46,51)</f>
        <v>49</v>
      </c>
      <c r="J270" s="1">
        <v>26</v>
      </c>
      <c r="K270" s="1">
        <v>0.17907907055919645</v>
      </c>
      <c r="Q270" s="1" t="s">
        <v>97</v>
      </c>
      <c r="R270" s="1" t="s">
        <v>94</v>
      </c>
      <c r="T270" s="1" t="s">
        <v>93</v>
      </c>
      <c r="U270" s="1" t="s">
        <v>84</v>
      </c>
    </row>
    <row r="271" spans="1:21">
      <c r="A271" s="1" t="s">
        <v>18</v>
      </c>
      <c r="B271" s="1" t="s">
        <v>13</v>
      </c>
      <c r="C271" s="1" t="s">
        <v>8</v>
      </c>
      <c r="D271" s="1" t="s">
        <v>53</v>
      </c>
      <c r="E271" s="1" t="s">
        <v>100</v>
      </c>
      <c r="F271" s="2">
        <v>0.40972222222222227</v>
      </c>
      <c r="G271" s="1" t="s">
        <v>79</v>
      </c>
      <c r="H271" s="3">
        <f>AVERAGE(43,46,40)</f>
        <v>43</v>
      </c>
      <c r="I271" s="3">
        <f>AVERAGE(50,46,51)</f>
        <v>49</v>
      </c>
      <c r="J271" s="1">
        <v>27</v>
      </c>
      <c r="K271" s="1">
        <v>0.19266885394275371</v>
      </c>
      <c r="Q271" s="1" t="s">
        <v>97</v>
      </c>
      <c r="R271" s="1" t="s">
        <v>94</v>
      </c>
      <c r="T271" s="1" t="s">
        <v>93</v>
      </c>
      <c r="U271" s="1" t="s">
        <v>84</v>
      </c>
    </row>
    <row r="272" spans="1:21">
      <c r="A272" s="1" t="s">
        <v>18</v>
      </c>
      <c r="B272" s="1" t="s">
        <v>13</v>
      </c>
      <c r="C272" s="1" t="s">
        <v>9</v>
      </c>
      <c r="D272" s="1" t="s">
        <v>53</v>
      </c>
      <c r="E272" s="1" t="s">
        <v>100</v>
      </c>
      <c r="F272" s="2">
        <v>0.40972222222222227</v>
      </c>
      <c r="G272" s="1" t="s">
        <v>79</v>
      </c>
      <c r="H272" s="3">
        <f>AVERAGE(43,46,40)</f>
        <v>43</v>
      </c>
      <c r="I272" s="3">
        <f>AVERAGE(50,46,51)</f>
        <v>49</v>
      </c>
      <c r="J272" s="1">
        <v>28</v>
      </c>
      <c r="K272" s="1">
        <v>0.2037108322426667</v>
      </c>
      <c r="Q272" s="1" t="s">
        <v>97</v>
      </c>
      <c r="R272" s="1" t="s">
        <v>94</v>
      </c>
      <c r="T272" s="1" t="s">
        <v>93</v>
      </c>
      <c r="U272" s="1" t="s">
        <v>84</v>
      </c>
    </row>
    <row r="273" spans="1:21">
      <c r="A273" s="1" t="s">
        <v>18</v>
      </c>
      <c r="B273" s="1" t="s">
        <v>13</v>
      </c>
      <c r="C273" s="1" t="s">
        <v>10</v>
      </c>
      <c r="D273" s="1" t="s">
        <v>53</v>
      </c>
      <c r="E273" s="1" t="s">
        <v>100</v>
      </c>
      <c r="F273" s="2">
        <v>0.40972222222222227</v>
      </c>
      <c r="G273" s="1" t="s">
        <v>78</v>
      </c>
      <c r="H273" s="3">
        <f>AVERAGE(43,46,40)</f>
        <v>43</v>
      </c>
      <c r="I273" s="3">
        <f>AVERAGE(50,46,51)</f>
        <v>49</v>
      </c>
      <c r="J273" s="1">
        <v>29</v>
      </c>
      <c r="K273" s="1">
        <v>0.20871725851537423</v>
      </c>
      <c r="Q273" s="1" t="s">
        <v>97</v>
      </c>
      <c r="R273" s="1" t="s">
        <v>94</v>
      </c>
      <c r="T273" s="1" t="s">
        <v>93</v>
      </c>
      <c r="U273" s="1" t="s">
        <v>84</v>
      </c>
    </row>
    <row r="274" spans="1:21">
      <c r="A274" s="1" t="s">
        <v>18</v>
      </c>
      <c r="B274" s="1" t="s">
        <v>13</v>
      </c>
      <c r="C274" s="1" t="s">
        <v>11</v>
      </c>
      <c r="D274" s="1" t="s">
        <v>53</v>
      </c>
      <c r="E274" s="1" t="s">
        <v>100</v>
      </c>
      <c r="F274" s="2">
        <v>0.40972222222222227</v>
      </c>
      <c r="G274" s="1" t="s">
        <v>78</v>
      </c>
      <c r="H274" s="3">
        <f>AVERAGE(43,46,40)</f>
        <v>43</v>
      </c>
      <c r="I274" s="3">
        <f>AVERAGE(50,46,51)</f>
        <v>49</v>
      </c>
      <c r="J274" s="1">
        <v>27</v>
      </c>
      <c r="K274" s="1">
        <v>0.20634163785910123</v>
      </c>
      <c r="Q274" s="1" t="s">
        <v>97</v>
      </c>
      <c r="R274" s="1" t="s">
        <v>94</v>
      </c>
      <c r="T274" s="1" t="s">
        <v>93</v>
      </c>
      <c r="U274" s="1" t="s">
        <v>84</v>
      </c>
    </row>
    <row r="275" spans="1:21">
      <c r="A275" s="1" t="s">
        <v>27</v>
      </c>
      <c r="B275" s="1" t="s">
        <v>5</v>
      </c>
      <c r="C275" s="1" t="s">
        <v>6</v>
      </c>
      <c r="D275" s="1" t="s">
        <v>48</v>
      </c>
      <c r="E275" s="1" t="s">
        <v>100</v>
      </c>
      <c r="F275" s="2">
        <v>0.41666666666666669</v>
      </c>
      <c r="G275" s="1" t="s">
        <v>5</v>
      </c>
      <c r="H275" s="3">
        <f>AVERAGE(24,23,24)</f>
        <v>23.666666666666668</v>
      </c>
      <c r="I275" s="3">
        <f>AVERAGE(24,24,25)</f>
        <v>24.333333333333332</v>
      </c>
      <c r="J275" s="1">
        <v>25</v>
      </c>
      <c r="K275" s="1">
        <v>0.27382852850032863</v>
      </c>
      <c r="Q275" s="1" t="s">
        <v>96</v>
      </c>
      <c r="R275" s="1" t="s">
        <v>84</v>
      </c>
      <c r="S275" s="1" t="s">
        <v>84</v>
      </c>
      <c r="T275" s="1" t="s">
        <v>84</v>
      </c>
      <c r="U275" s="1" t="s">
        <v>84</v>
      </c>
    </row>
    <row r="276" spans="1:21">
      <c r="A276" s="1" t="s">
        <v>27</v>
      </c>
      <c r="B276" s="1" t="s">
        <v>5</v>
      </c>
      <c r="C276" s="1" t="s">
        <v>8</v>
      </c>
      <c r="D276" s="1" t="s">
        <v>48</v>
      </c>
      <c r="E276" s="1" t="s">
        <v>100</v>
      </c>
      <c r="F276" s="2">
        <v>0.41666666666666669</v>
      </c>
      <c r="G276" s="1" t="s">
        <v>5</v>
      </c>
      <c r="H276" s="3">
        <f>AVERAGE(24,23,24)</f>
        <v>23.666666666666668</v>
      </c>
      <c r="I276" s="3">
        <f>AVERAGE(24,24,25)</f>
        <v>24.333333333333332</v>
      </c>
      <c r="J276" s="1">
        <v>24</v>
      </c>
      <c r="K276" s="1">
        <v>0.26209435739361242</v>
      </c>
      <c r="Q276" s="1" t="s">
        <v>96</v>
      </c>
      <c r="R276" s="1" t="s">
        <v>84</v>
      </c>
      <c r="S276" s="1" t="s">
        <v>84</v>
      </c>
      <c r="T276" s="1" t="s">
        <v>84</v>
      </c>
      <c r="U276" s="1" t="s">
        <v>84</v>
      </c>
    </row>
    <row r="277" spans="1:21">
      <c r="A277" s="1" t="s">
        <v>27</v>
      </c>
      <c r="B277" s="1" t="s">
        <v>5</v>
      </c>
      <c r="C277" s="1" t="s">
        <v>9</v>
      </c>
      <c r="D277" s="1" t="s">
        <v>48</v>
      </c>
      <c r="E277" s="1" t="s">
        <v>100</v>
      </c>
      <c r="F277" s="2">
        <v>0.41666666666666669</v>
      </c>
      <c r="G277" s="1" t="s">
        <v>5</v>
      </c>
      <c r="H277" s="3">
        <f>AVERAGE(24,23,24)</f>
        <v>23.666666666666668</v>
      </c>
      <c r="I277" s="3">
        <f>AVERAGE(24,24,25)</f>
        <v>24.333333333333332</v>
      </c>
      <c r="J277" s="1">
        <v>24</v>
      </c>
      <c r="K277" s="1">
        <v>0.26927563898610651</v>
      </c>
      <c r="Q277" s="1" t="s">
        <v>96</v>
      </c>
      <c r="R277" s="1" t="s">
        <v>84</v>
      </c>
      <c r="S277" s="1" t="s">
        <v>84</v>
      </c>
      <c r="T277" s="1" t="s">
        <v>84</v>
      </c>
      <c r="U277" s="1" t="s">
        <v>84</v>
      </c>
    </row>
    <row r="278" spans="1:21">
      <c r="A278" s="1" t="s">
        <v>27</v>
      </c>
      <c r="B278" s="1" t="s">
        <v>5</v>
      </c>
      <c r="C278" s="1" t="s">
        <v>10</v>
      </c>
      <c r="D278" s="1" t="s">
        <v>48</v>
      </c>
      <c r="E278" s="1" t="s">
        <v>100</v>
      </c>
      <c r="F278" s="2">
        <v>0.41666666666666669</v>
      </c>
      <c r="G278" s="1" t="s">
        <v>5</v>
      </c>
      <c r="H278" s="3">
        <f>AVERAGE(24,23,24)</f>
        <v>23.666666666666668</v>
      </c>
      <c r="I278" s="3">
        <f>AVERAGE(24,24,25)</f>
        <v>24.333333333333332</v>
      </c>
      <c r="J278" s="1">
        <v>23</v>
      </c>
      <c r="K278" s="1">
        <v>0.25553051172885882</v>
      </c>
      <c r="Q278" s="1" t="s">
        <v>96</v>
      </c>
      <c r="R278" s="1" t="s">
        <v>84</v>
      </c>
      <c r="S278" s="1" t="s">
        <v>84</v>
      </c>
      <c r="T278" s="1" t="s">
        <v>84</v>
      </c>
      <c r="U278" s="1" t="s">
        <v>84</v>
      </c>
    </row>
    <row r="279" spans="1:21">
      <c r="A279" s="1" t="s">
        <v>27</v>
      </c>
      <c r="B279" s="1" t="s">
        <v>5</v>
      </c>
      <c r="C279" s="1" t="s">
        <v>11</v>
      </c>
      <c r="D279" s="1" t="s">
        <v>48</v>
      </c>
      <c r="E279" s="1" t="s">
        <v>100</v>
      </c>
      <c r="F279" s="2">
        <v>0.41666666666666669</v>
      </c>
      <c r="G279" s="1" t="s">
        <v>5</v>
      </c>
      <c r="H279" s="3">
        <f>AVERAGE(24,23,24)</f>
        <v>23.666666666666668</v>
      </c>
      <c r="I279" s="3">
        <f>AVERAGE(24,24,25)</f>
        <v>24.333333333333332</v>
      </c>
      <c r="J279" s="1">
        <v>25</v>
      </c>
      <c r="K279" s="1">
        <v>0.26011841998540008</v>
      </c>
      <c r="Q279" s="1" t="s">
        <v>96</v>
      </c>
      <c r="R279" s="1" t="s">
        <v>84</v>
      </c>
      <c r="S279" s="1" t="s">
        <v>84</v>
      </c>
      <c r="T279" s="1" t="s">
        <v>84</v>
      </c>
      <c r="U279" s="1" t="s">
        <v>84</v>
      </c>
    </row>
    <row r="280" spans="1:21">
      <c r="A280" s="1" t="s">
        <v>47</v>
      </c>
      <c r="B280" s="1" t="s">
        <v>16</v>
      </c>
      <c r="C280" s="1" t="s">
        <v>6</v>
      </c>
      <c r="D280" s="1" t="s">
        <v>48</v>
      </c>
      <c r="E280" s="1" t="s">
        <v>100</v>
      </c>
      <c r="F280" s="2">
        <v>0.55555555555555558</v>
      </c>
      <c r="G280" s="1" t="s">
        <v>78</v>
      </c>
      <c r="H280" s="3">
        <f>AVERAGE(38,40,43)</f>
        <v>40.333333333333336</v>
      </c>
      <c r="I280" s="3">
        <f>AVERAGE(32,37,35)</f>
        <v>34.666666666666664</v>
      </c>
      <c r="J280" s="1">
        <v>27</v>
      </c>
      <c r="K280" s="1">
        <v>0.19157909786260618</v>
      </c>
      <c r="Q280" s="1" t="s">
        <v>96</v>
      </c>
      <c r="R280" s="1" t="s">
        <v>84</v>
      </c>
      <c r="S280" s="1" t="s">
        <v>84</v>
      </c>
      <c r="T280" s="1" t="s">
        <v>84</v>
      </c>
      <c r="U280" s="1" t="s">
        <v>84</v>
      </c>
    </row>
    <row r="281" spans="1:21">
      <c r="A281" s="1" t="s">
        <v>47</v>
      </c>
      <c r="B281" s="1" t="s">
        <v>16</v>
      </c>
      <c r="C281" s="1" t="s">
        <v>8</v>
      </c>
      <c r="D281" s="1" t="s">
        <v>48</v>
      </c>
      <c r="E281" s="1" t="s">
        <v>100</v>
      </c>
      <c r="F281" s="2">
        <v>0.55555555555555558</v>
      </c>
      <c r="G281" s="1" t="s">
        <v>78</v>
      </c>
      <c r="H281" s="3">
        <f>AVERAGE(38,40,43)</f>
        <v>40.333333333333336</v>
      </c>
      <c r="I281" s="3">
        <f>AVERAGE(32,37,35)</f>
        <v>34.666666666666664</v>
      </c>
      <c r="J281" s="1">
        <v>27</v>
      </c>
      <c r="K281" s="1">
        <v>0.21062424411573155</v>
      </c>
      <c r="Q281" s="1" t="s">
        <v>96</v>
      </c>
      <c r="R281" s="1" t="s">
        <v>84</v>
      </c>
      <c r="S281" s="1" t="s">
        <v>84</v>
      </c>
      <c r="T281" s="1" t="s">
        <v>84</v>
      </c>
      <c r="U281" s="1" t="s">
        <v>84</v>
      </c>
    </row>
    <row r="282" spans="1:21">
      <c r="A282" s="1" t="s">
        <v>47</v>
      </c>
      <c r="B282" s="1" t="s">
        <v>16</v>
      </c>
      <c r="C282" s="1" t="s">
        <v>9</v>
      </c>
      <c r="D282" s="1" t="s">
        <v>48</v>
      </c>
      <c r="E282" s="1" t="s">
        <v>100</v>
      </c>
      <c r="F282" s="2">
        <v>0.55555555555555558</v>
      </c>
      <c r="G282" s="1" t="s">
        <v>79</v>
      </c>
      <c r="H282" s="3">
        <f>AVERAGE(38,40,43)</f>
        <v>40.333333333333336</v>
      </c>
      <c r="I282" s="3">
        <f>AVERAGE(32,37,35)</f>
        <v>34.666666666666664</v>
      </c>
      <c r="J282" s="1">
        <v>26</v>
      </c>
      <c r="K282" s="1">
        <v>0.18578704826582579</v>
      </c>
      <c r="Q282" s="1" t="s">
        <v>96</v>
      </c>
      <c r="R282" s="1" t="s">
        <v>84</v>
      </c>
      <c r="S282" s="1" t="s">
        <v>84</v>
      </c>
      <c r="T282" s="1" t="s">
        <v>84</v>
      </c>
      <c r="U282" s="1" t="s">
        <v>84</v>
      </c>
    </row>
    <row r="283" spans="1:21">
      <c r="A283" s="1" t="s">
        <v>47</v>
      </c>
      <c r="B283" s="1" t="s">
        <v>16</v>
      </c>
      <c r="C283" s="1" t="s">
        <v>10</v>
      </c>
      <c r="D283" s="1" t="s">
        <v>48</v>
      </c>
      <c r="E283" s="1" t="s">
        <v>100</v>
      </c>
      <c r="F283" s="2">
        <v>0.55555555555555558</v>
      </c>
      <c r="G283" s="1" t="s">
        <v>79</v>
      </c>
      <c r="H283" s="3">
        <f>AVERAGE(38,40,43)</f>
        <v>40.333333333333336</v>
      </c>
      <c r="I283" s="3">
        <f>AVERAGE(32,37,35)</f>
        <v>34.666666666666664</v>
      </c>
      <c r="J283" s="1">
        <v>26</v>
      </c>
      <c r="K283" s="1">
        <v>0.20114888407571321</v>
      </c>
      <c r="Q283" s="1" t="s">
        <v>96</v>
      </c>
      <c r="R283" s="1" t="s">
        <v>84</v>
      </c>
      <c r="S283" s="1" t="s">
        <v>84</v>
      </c>
      <c r="T283" s="1" t="s">
        <v>84</v>
      </c>
      <c r="U283" s="1" t="s">
        <v>84</v>
      </c>
    </row>
    <row r="284" spans="1:21">
      <c r="A284" s="1" t="s">
        <v>47</v>
      </c>
      <c r="B284" s="1" t="s">
        <v>16</v>
      </c>
      <c r="C284" s="1" t="s">
        <v>11</v>
      </c>
      <c r="D284" s="1" t="s">
        <v>48</v>
      </c>
      <c r="E284" s="1" t="s">
        <v>100</v>
      </c>
      <c r="F284" s="2">
        <v>0.55555555555555558</v>
      </c>
      <c r="G284" s="1" t="s">
        <v>79</v>
      </c>
      <c r="H284" s="3">
        <f>AVERAGE(38,40,43)</f>
        <v>40.333333333333336</v>
      </c>
      <c r="I284" s="3">
        <f>AVERAGE(32,37,35)</f>
        <v>34.666666666666664</v>
      </c>
      <c r="J284" s="1">
        <v>27</v>
      </c>
      <c r="K284" s="1">
        <v>0.18484650555192686</v>
      </c>
      <c r="Q284" s="1" t="s">
        <v>96</v>
      </c>
      <c r="R284" s="1" t="s">
        <v>84</v>
      </c>
      <c r="S284" s="1" t="s">
        <v>84</v>
      </c>
      <c r="T284" s="1" t="s">
        <v>84</v>
      </c>
      <c r="U284" s="1" t="s">
        <v>84</v>
      </c>
    </row>
    <row r="285" spans="1:21">
      <c r="A285" s="1" t="s">
        <v>43</v>
      </c>
      <c r="B285" s="1" t="s">
        <v>16</v>
      </c>
      <c r="C285" s="1" t="s">
        <v>6</v>
      </c>
      <c r="D285" s="1" t="s">
        <v>48</v>
      </c>
      <c r="E285" s="1" t="s">
        <v>100</v>
      </c>
      <c r="F285" s="2">
        <v>0.34027777777777773</v>
      </c>
      <c r="G285" s="1" t="s">
        <v>78</v>
      </c>
      <c r="H285" s="3">
        <f>AVERAGE(23,24,24)</f>
        <v>23.666666666666668</v>
      </c>
      <c r="I285" s="3">
        <f>AVERAGE(30,30,29)</f>
        <v>29.666666666666668</v>
      </c>
      <c r="J285" s="1">
        <v>25</v>
      </c>
      <c r="K285" s="1">
        <v>0.24817826592037173</v>
      </c>
      <c r="Q285" s="1" t="s">
        <v>97</v>
      </c>
      <c r="R285" s="1" t="s">
        <v>53</v>
      </c>
      <c r="T285" s="1" t="s">
        <v>83</v>
      </c>
    </row>
    <row r="286" spans="1:21">
      <c r="A286" s="1" t="s">
        <v>43</v>
      </c>
      <c r="B286" s="1" t="s">
        <v>16</v>
      </c>
      <c r="C286" s="1" t="s">
        <v>8</v>
      </c>
      <c r="D286" s="1" t="s">
        <v>48</v>
      </c>
      <c r="E286" s="1" t="s">
        <v>100</v>
      </c>
      <c r="F286" s="2">
        <v>0.34027777777777773</v>
      </c>
      <c r="G286" s="1" t="s">
        <v>79</v>
      </c>
      <c r="H286" s="3">
        <f>AVERAGE(23,24,24)</f>
        <v>23.666666666666668</v>
      </c>
      <c r="I286" s="3">
        <f>AVERAGE(30,30,29)</f>
        <v>29.666666666666668</v>
      </c>
      <c r="J286" s="1">
        <v>25</v>
      </c>
      <c r="K286" s="1">
        <v>0.27461514619278832</v>
      </c>
      <c r="Q286" s="1" t="s">
        <v>97</v>
      </c>
      <c r="R286" s="1" t="s">
        <v>53</v>
      </c>
      <c r="T286" s="1" t="s">
        <v>83</v>
      </c>
    </row>
    <row r="287" spans="1:21">
      <c r="A287" s="1" t="s">
        <v>43</v>
      </c>
      <c r="B287" s="1" t="s">
        <v>16</v>
      </c>
      <c r="C287" s="1" t="s">
        <v>9</v>
      </c>
      <c r="D287" s="1" t="s">
        <v>48</v>
      </c>
      <c r="E287" s="1" t="s">
        <v>100</v>
      </c>
      <c r="F287" s="2">
        <v>0.34027777777777773</v>
      </c>
      <c r="G287" s="1" t="s">
        <v>78</v>
      </c>
      <c r="H287" s="3">
        <f>AVERAGE(23,24,24)</f>
        <v>23.666666666666668</v>
      </c>
      <c r="I287" s="3">
        <f>AVERAGE(30,30,29)</f>
        <v>29.666666666666668</v>
      </c>
      <c r="J287" s="1">
        <v>25</v>
      </c>
      <c r="K287" s="1">
        <v>0.23714827956101997</v>
      </c>
      <c r="Q287" s="1" t="s">
        <v>97</v>
      </c>
      <c r="R287" s="1" t="s">
        <v>53</v>
      </c>
      <c r="T287" s="1" t="s">
        <v>83</v>
      </c>
    </row>
    <row r="288" spans="1:21">
      <c r="A288" s="1" t="s">
        <v>43</v>
      </c>
      <c r="B288" s="1" t="s">
        <v>16</v>
      </c>
      <c r="C288" s="1" t="s">
        <v>10</v>
      </c>
      <c r="D288" s="1" t="s">
        <v>48</v>
      </c>
      <c r="E288" s="1" t="s">
        <v>100</v>
      </c>
      <c r="F288" s="2">
        <v>0.34027777777777773</v>
      </c>
      <c r="G288" s="1" t="s">
        <v>79</v>
      </c>
      <c r="H288" s="3">
        <f>AVERAGE(23,24,24)</f>
        <v>23.666666666666668</v>
      </c>
      <c r="I288" s="3">
        <f>AVERAGE(30,30,29)</f>
        <v>29.666666666666668</v>
      </c>
      <c r="J288" s="1">
        <v>26</v>
      </c>
      <c r="K288" s="1">
        <v>0.25702732024854508</v>
      </c>
      <c r="Q288" s="1" t="s">
        <v>97</v>
      </c>
      <c r="R288" s="1" t="s">
        <v>53</v>
      </c>
      <c r="T288" s="1" t="s">
        <v>83</v>
      </c>
    </row>
    <row r="289" spans="1:21">
      <c r="A289" s="1" t="s">
        <v>43</v>
      </c>
      <c r="B289" s="1" t="s">
        <v>16</v>
      </c>
      <c r="C289" s="1" t="s">
        <v>11</v>
      </c>
      <c r="D289" s="1" t="s">
        <v>48</v>
      </c>
      <c r="E289" s="1" t="s">
        <v>100</v>
      </c>
      <c r="F289" s="2">
        <v>0.34027777777777773</v>
      </c>
      <c r="G289" s="1" t="s">
        <v>79</v>
      </c>
      <c r="H289" s="3">
        <f>AVERAGE(23,24,24)</f>
        <v>23.666666666666668</v>
      </c>
      <c r="I289" s="3">
        <f>AVERAGE(30,30,29)</f>
        <v>29.666666666666668</v>
      </c>
      <c r="J289" s="1">
        <v>25</v>
      </c>
      <c r="K289" s="1">
        <v>0.24849699398797573</v>
      </c>
      <c r="Q289" s="1" t="s">
        <v>97</v>
      </c>
      <c r="R289" s="1" t="s">
        <v>53</v>
      </c>
      <c r="T289" s="1" t="s">
        <v>83</v>
      </c>
    </row>
    <row r="290" spans="1:21">
      <c r="A290" s="1" t="s">
        <v>18</v>
      </c>
      <c r="B290" s="1" t="s">
        <v>13</v>
      </c>
      <c r="C290" s="1" t="s">
        <v>6</v>
      </c>
      <c r="D290" s="1" t="s">
        <v>46</v>
      </c>
      <c r="E290" s="1" t="s">
        <v>100</v>
      </c>
      <c r="F290" s="2">
        <v>0.38541666666666669</v>
      </c>
      <c r="G290" s="1" t="s">
        <v>79</v>
      </c>
      <c r="H290" s="3">
        <f>AVERAGE(32,33,35)</f>
        <v>33.333333333333336</v>
      </c>
      <c r="I290" s="3">
        <f>AVERAGE(32,34,36)</f>
        <v>34</v>
      </c>
      <c r="J290" s="1">
        <v>27</v>
      </c>
      <c r="K290" s="1">
        <v>0.19459913036844909</v>
      </c>
      <c r="Q290" s="1" t="s">
        <v>97</v>
      </c>
      <c r="R290" s="1" t="s">
        <v>94</v>
      </c>
      <c r="T290" s="1" t="s">
        <v>93</v>
      </c>
      <c r="U290" s="1" t="s">
        <v>84</v>
      </c>
    </row>
    <row r="291" spans="1:21">
      <c r="A291" s="1" t="s">
        <v>18</v>
      </c>
      <c r="B291" s="1" t="s">
        <v>13</v>
      </c>
      <c r="C291" s="1" t="s">
        <v>8</v>
      </c>
      <c r="D291" s="1" t="s">
        <v>46</v>
      </c>
      <c r="E291" s="1" t="s">
        <v>100</v>
      </c>
      <c r="F291" s="2">
        <v>0.38541666666666669</v>
      </c>
      <c r="G291" s="1" t="s">
        <v>79</v>
      </c>
      <c r="H291" s="3">
        <f>AVERAGE(32,33,35)</f>
        <v>33.333333333333336</v>
      </c>
      <c r="I291" s="3">
        <f>AVERAGE(32,34,36)</f>
        <v>34</v>
      </c>
      <c r="J291" s="1">
        <v>24</v>
      </c>
      <c r="K291" s="1">
        <v>0.21222231978224604</v>
      </c>
      <c r="Q291" s="1" t="s">
        <v>97</v>
      </c>
      <c r="R291" s="1" t="s">
        <v>94</v>
      </c>
      <c r="T291" s="1" t="s">
        <v>93</v>
      </c>
      <c r="U291" s="1" t="s">
        <v>84</v>
      </c>
    </row>
    <row r="292" spans="1:21">
      <c r="A292" s="1" t="s">
        <v>18</v>
      </c>
      <c r="B292" s="1" t="s">
        <v>13</v>
      </c>
      <c r="C292" s="1" t="s">
        <v>9</v>
      </c>
      <c r="D292" s="1" t="s">
        <v>46</v>
      </c>
      <c r="E292" s="1" t="s">
        <v>100</v>
      </c>
      <c r="F292" s="2">
        <v>0.38541666666666669</v>
      </c>
      <c r="G292" s="1" t="s">
        <v>78</v>
      </c>
      <c r="H292" s="3">
        <f>AVERAGE(32,33,35)</f>
        <v>33.333333333333336</v>
      </c>
      <c r="I292" s="3">
        <f>AVERAGE(32,34,36)</f>
        <v>34</v>
      </c>
      <c r="J292" s="1">
        <v>26</v>
      </c>
      <c r="K292" s="1">
        <v>0.22869584803663945</v>
      </c>
      <c r="Q292" s="1" t="s">
        <v>97</v>
      </c>
      <c r="R292" s="1" t="s">
        <v>94</v>
      </c>
      <c r="T292" s="1" t="s">
        <v>93</v>
      </c>
      <c r="U292" s="1" t="s">
        <v>84</v>
      </c>
    </row>
    <row r="293" spans="1:21">
      <c r="A293" s="1" t="s">
        <v>18</v>
      </c>
      <c r="B293" s="1" t="s">
        <v>13</v>
      </c>
      <c r="C293" s="1" t="s">
        <v>10</v>
      </c>
      <c r="D293" s="1" t="s">
        <v>46</v>
      </c>
      <c r="E293" s="1" t="s">
        <v>100</v>
      </c>
      <c r="F293" s="2">
        <v>0.38541666666666669</v>
      </c>
      <c r="G293" s="1" t="s">
        <v>78</v>
      </c>
      <c r="H293" s="3">
        <f>AVERAGE(32,33,35)</f>
        <v>33.333333333333336</v>
      </c>
      <c r="I293" s="3">
        <f>AVERAGE(32,34,36)</f>
        <v>34</v>
      </c>
      <c r="J293" s="1">
        <v>26</v>
      </c>
      <c r="K293" s="1">
        <v>0.19880689054226153</v>
      </c>
      <c r="Q293" s="1" t="s">
        <v>97</v>
      </c>
      <c r="R293" s="1" t="s">
        <v>94</v>
      </c>
      <c r="T293" s="1" t="s">
        <v>93</v>
      </c>
      <c r="U293" s="1" t="s">
        <v>84</v>
      </c>
    </row>
    <row r="294" spans="1:21">
      <c r="A294" s="1" t="s">
        <v>18</v>
      </c>
      <c r="B294" s="1" t="s">
        <v>13</v>
      </c>
      <c r="C294" s="1" t="s">
        <v>11</v>
      </c>
      <c r="D294" s="1" t="s">
        <v>46</v>
      </c>
      <c r="E294" s="1" t="s">
        <v>100</v>
      </c>
      <c r="F294" s="2">
        <v>0.38541666666666669</v>
      </c>
      <c r="G294" s="1" t="s">
        <v>79</v>
      </c>
      <c r="H294" s="3">
        <f>AVERAGE(32,33,35)</f>
        <v>33.333333333333336</v>
      </c>
      <c r="I294" s="3">
        <f>AVERAGE(32,34,36)</f>
        <v>34</v>
      </c>
      <c r="J294" s="1">
        <v>26</v>
      </c>
      <c r="K294" s="1">
        <v>0.23175516609992164</v>
      </c>
      <c r="Q294" s="1" t="s">
        <v>97</v>
      </c>
      <c r="R294" s="1" t="s">
        <v>94</v>
      </c>
      <c r="T294" s="1" t="s">
        <v>93</v>
      </c>
      <c r="U294" s="1" t="s">
        <v>84</v>
      </c>
    </row>
    <row r="295" spans="1:21">
      <c r="A295" s="1" t="s">
        <v>43</v>
      </c>
      <c r="B295" s="1" t="s">
        <v>16</v>
      </c>
      <c r="C295" s="1" t="s">
        <v>6</v>
      </c>
      <c r="D295" s="1" t="s">
        <v>46</v>
      </c>
      <c r="E295" s="1" t="s">
        <v>100</v>
      </c>
      <c r="F295" s="2">
        <v>0.3263888888888889</v>
      </c>
      <c r="G295" s="1" t="s">
        <v>79</v>
      </c>
      <c r="H295" s="3">
        <f>AVERAGE(25,25,26)</f>
        <v>25.333333333333332</v>
      </c>
      <c r="I295" s="3">
        <f>AVERAGE(35,35,39)</f>
        <v>36.333333333333336</v>
      </c>
      <c r="J295" s="1">
        <v>24</v>
      </c>
      <c r="K295" s="1">
        <v>0.28375437600529863</v>
      </c>
      <c r="Q295" s="1" t="s">
        <v>97</v>
      </c>
      <c r="R295" s="1" t="s">
        <v>53</v>
      </c>
      <c r="T295" s="1" t="s">
        <v>83</v>
      </c>
    </row>
    <row r="296" spans="1:21">
      <c r="A296" s="1" t="s">
        <v>43</v>
      </c>
      <c r="B296" s="1" t="s">
        <v>16</v>
      </c>
      <c r="C296" s="1" t="s">
        <v>8</v>
      </c>
      <c r="D296" s="1" t="s">
        <v>46</v>
      </c>
      <c r="E296" s="1" t="s">
        <v>100</v>
      </c>
      <c r="F296" s="2">
        <v>0.3263888888888889</v>
      </c>
      <c r="G296" s="1" t="s">
        <v>78</v>
      </c>
      <c r="H296" s="3">
        <f>AVERAGE(25,25,26)</f>
        <v>25.333333333333332</v>
      </c>
      <c r="I296" s="3">
        <f>AVERAGE(35,35,39)</f>
        <v>36.333333333333336</v>
      </c>
      <c r="J296" s="1">
        <v>25</v>
      </c>
      <c r="K296" s="1">
        <v>0.29794492054247446</v>
      </c>
      <c r="Q296" s="1" t="s">
        <v>97</v>
      </c>
      <c r="R296" s="1" t="s">
        <v>53</v>
      </c>
      <c r="T296" s="1" t="s">
        <v>83</v>
      </c>
    </row>
    <row r="297" spans="1:21">
      <c r="A297" s="1" t="s">
        <v>43</v>
      </c>
      <c r="B297" s="1" t="s">
        <v>16</v>
      </c>
      <c r="C297" s="1" t="s">
        <v>9</v>
      </c>
      <c r="D297" s="1" t="s">
        <v>46</v>
      </c>
      <c r="E297" s="1" t="s">
        <v>100</v>
      </c>
      <c r="F297" s="2">
        <v>0.3263888888888889</v>
      </c>
      <c r="G297" s="1" t="s">
        <v>79</v>
      </c>
      <c r="H297" s="3">
        <f>AVERAGE(25,25,26)</f>
        <v>25.333333333333332</v>
      </c>
      <c r="I297" s="3">
        <f>AVERAGE(35,35,39)</f>
        <v>36.333333333333336</v>
      </c>
      <c r="J297" s="1">
        <v>26</v>
      </c>
      <c r="K297" s="1">
        <v>0.26327323438589495</v>
      </c>
      <c r="Q297" s="1" t="s">
        <v>97</v>
      </c>
      <c r="R297" s="1" t="s">
        <v>53</v>
      </c>
      <c r="T297" s="1" t="s">
        <v>83</v>
      </c>
    </row>
    <row r="298" spans="1:21">
      <c r="A298" s="1" t="s">
        <v>43</v>
      </c>
      <c r="B298" s="1" t="s">
        <v>16</v>
      </c>
      <c r="C298" s="1" t="s">
        <v>10</v>
      </c>
      <c r="D298" s="1" t="s">
        <v>46</v>
      </c>
      <c r="E298" s="1" t="s">
        <v>100</v>
      </c>
      <c r="F298" s="2">
        <v>0.3263888888888889</v>
      </c>
      <c r="G298" s="1" t="s">
        <v>78</v>
      </c>
      <c r="H298" s="3">
        <f>AVERAGE(25,25,26)</f>
        <v>25.333333333333332</v>
      </c>
      <c r="I298" s="3">
        <f>AVERAGE(35,35,39)</f>
        <v>36.333333333333336</v>
      </c>
      <c r="J298" s="1">
        <v>26</v>
      </c>
      <c r="K298" s="1">
        <v>0.28292322314922369</v>
      </c>
      <c r="Q298" s="1" t="s">
        <v>97</v>
      </c>
      <c r="R298" s="1" t="s">
        <v>53</v>
      </c>
      <c r="T298" s="1" t="s">
        <v>83</v>
      </c>
    </row>
    <row r="299" spans="1:21">
      <c r="A299" s="1" t="s">
        <v>43</v>
      </c>
      <c r="B299" s="1" t="s">
        <v>16</v>
      </c>
      <c r="C299" s="1" t="s">
        <v>11</v>
      </c>
      <c r="D299" s="1" t="s">
        <v>46</v>
      </c>
      <c r="E299" s="1" t="s">
        <v>100</v>
      </c>
      <c r="F299" s="2">
        <v>0.3263888888888889</v>
      </c>
      <c r="G299" s="1" t="s">
        <v>78</v>
      </c>
      <c r="H299" s="3">
        <f>AVERAGE(25,25,26)</f>
        <v>25.333333333333332</v>
      </c>
      <c r="I299" s="3">
        <f>AVERAGE(35,35,39)</f>
        <v>36.333333333333336</v>
      </c>
      <c r="J299" s="1">
        <v>27</v>
      </c>
      <c r="K299" s="1">
        <v>0.24569107476122509</v>
      </c>
      <c r="Q299" s="1" t="s">
        <v>97</v>
      </c>
      <c r="R299" s="1" t="s">
        <v>53</v>
      </c>
      <c r="T299" s="1" t="s">
        <v>83</v>
      </c>
    </row>
    <row r="300" spans="1:21">
      <c r="A300" s="1" t="s">
        <v>18</v>
      </c>
      <c r="B300" s="1" t="s">
        <v>13</v>
      </c>
      <c r="C300" s="1" t="s">
        <v>6</v>
      </c>
      <c r="D300" s="1" t="s">
        <v>45</v>
      </c>
      <c r="E300" s="1" t="s">
        <v>100</v>
      </c>
      <c r="F300" s="2">
        <v>0.59375</v>
      </c>
      <c r="G300" s="1" t="s">
        <v>78</v>
      </c>
      <c r="H300" s="3">
        <f>AVERAGE(28,28,29)</f>
        <v>28.333333333333332</v>
      </c>
      <c r="I300" s="3">
        <f>AVERAGE(29,29,28)</f>
        <v>28.666666666666668</v>
      </c>
      <c r="J300" s="1">
        <v>22</v>
      </c>
      <c r="K300" s="1">
        <v>0.28145886624308925</v>
      </c>
      <c r="Q300" s="1" t="s">
        <v>97</v>
      </c>
      <c r="R300" s="1" t="s">
        <v>94</v>
      </c>
      <c r="T300" s="1" t="s">
        <v>93</v>
      </c>
      <c r="U300" s="1" t="s">
        <v>84</v>
      </c>
    </row>
    <row r="301" spans="1:21">
      <c r="A301" s="1" t="s">
        <v>18</v>
      </c>
      <c r="B301" s="1" t="s">
        <v>13</v>
      </c>
      <c r="C301" s="1" t="s">
        <v>8</v>
      </c>
      <c r="D301" s="1" t="s">
        <v>45</v>
      </c>
      <c r="E301" s="1" t="s">
        <v>100</v>
      </c>
      <c r="F301" s="2">
        <v>0.59375</v>
      </c>
      <c r="G301" s="1" t="s">
        <v>79</v>
      </c>
      <c r="H301" s="3">
        <f>AVERAGE(28,28,29)</f>
        <v>28.333333333333332</v>
      </c>
      <c r="I301" s="3">
        <f>AVERAGE(29,29,28)</f>
        <v>28.666666666666668</v>
      </c>
      <c r="J301" s="1">
        <v>26</v>
      </c>
      <c r="K301" s="1">
        <v>0.26071240304239784</v>
      </c>
      <c r="Q301" s="1" t="s">
        <v>97</v>
      </c>
      <c r="R301" s="1" t="s">
        <v>94</v>
      </c>
      <c r="T301" s="1" t="s">
        <v>93</v>
      </c>
      <c r="U301" s="1" t="s">
        <v>84</v>
      </c>
    </row>
    <row r="302" spans="1:21">
      <c r="A302" s="1" t="s">
        <v>18</v>
      </c>
      <c r="B302" s="1" t="s">
        <v>13</v>
      </c>
      <c r="C302" s="1" t="s">
        <v>9</v>
      </c>
      <c r="D302" s="1" t="s">
        <v>45</v>
      </c>
      <c r="E302" s="1" t="s">
        <v>100</v>
      </c>
      <c r="F302" s="2">
        <v>0.59375</v>
      </c>
      <c r="G302" s="1" t="s">
        <v>78</v>
      </c>
      <c r="H302" s="3">
        <f>AVERAGE(28,28,29)</f>
        <v>28.333333333333332</v>
      </c>
      <c r="I302" s="3">
        <f>AVERAGE(29,29,28)</f>
        <v>28.666666666666668</v>
      </c>
      <c r="J302" s="1">
        <v>25</v>
      </c>
      <c r="K302" s="1">
        <v>0.30091926016170101</v>
      </c>
      <c r="Q302" s="1" t="s">
        <v>97</v>
      </c>
      <c r="R302" s="1" t="s">
        <v>94</v>
      </c>
      <c r="T302" s="1" t="s">
        <v>93</v>
      </c>
      <c r="U302" s="1" t="s">
        <v>84</v>
      </c>
    </row>
    <row r="303" spans="1:21">
      <c r="A303" s="1" t="s">
        <v>18</v>
      </c>
      <c r="B303" s="1" t="s">
        <v>13</v>
      </c>
      <c r="C303" s="1" t="s">
        <v>10</v>
      </c>
      <c r="D303" s="1" t="s">
        <v>45</v>
      </c>
      <c r="E303" s="1" t="s">
        <v>100</v>
      </c>
      <c r="F303" s="2">
        <v>0.59375</v>
      </c>
      <c r="G303" s="1" t="s">
        <v>79</v>
      </c>
      <c r="H303" s="3">
        <f>AVERAGE(28,28,29)</f>
        <v>28.333333333333332</v>
      </c>
      <c r="I303" s="3">
        <f>AVERAGE(29,29,28)</f>
        <v>28.666666666666668</v>
      </c>
      <c r="J303" s="1">
        <v>26</v>
      </c>
      <c r="K303" s="1">
        <v>0.2436858577771307</v>
      </c>
      <c r="Q303" s="1" t="s">
        <v>97</v>
      </c>
      <c r="R303" s="1" t="s">
        <v>94</v>
      </c>
      <c r="T303" s="1" t="s">
        <v>93</v>
      </c>
      <c r="U303" s="1" t="s">
        <v>84</v>
      </c>
    </row>
    <row r="304" spans="1:21">
      <c r="A304" s="1" t="s">
        <v>18</v>
      </c>
      <c r="B304" s="1" t="s">
        <v>13</v>
      </c>
      <c r="C304" s="1" t="s">
        <v>11</v>
      </c>
      <c r="D304" s="1" t="s">
        <v>45</v>
      </c>
      <c r="E304" s="1" t="s">
        <v>100</v>
      </c>
      <c r="F304" s="2">
        <v>0.59375</v>
      </c>
      <c r="G304" s="1" t="s">
        <v>79</v>
      </c>
      <c r="H304" s="3">
        <f>AVERAGE(28,28,29)</f>
        <v>28.333333333333332</v>
      </c>
      <c r="I304" s="3">
        <f>AVERAGE(29,29,28)</f>
        <v>28.666666666666668</v>
      </c>
      <c r="J304" s="1">
        <v>26</v>
      </c>
      <c r="K304" s="1">
        <v>0.26484427515124337</v>
      </c>
      <c r="Q304" s="1" t="s">
        <v>97</v>
      </c>
      <c r="R304" s="1" t="s">
        <v>94</v>
      </c>
      <c r="T304" s="1" t="s">
        <v>93</v>
      </c>
      <c r="U304" s="1" t="s">
        <v>84</v>
      </c>
    </row>
    <row r="305" spans="1:21">
      <c r="A305" s="1" t="s">
        <v>27</v>
      </c>
      <c r="B305" s="1" t="s">
        <v>5</v>
      </c>
      <c r="C305" s="1" t="s">
        <v>6</v>
      </c>
      <c r="D305" s="1" t="s">
        <v>44</v>
      </c>
      <c r="E305" s="1" t="s">
        <v>100</v>
      </c>
      <c r="F305" s="2">
        <v>0.39930555555555558</v>
      </c>
      <c r="G305" s="1" t="s">
        <v>5</v>
      </c>
      <c r="H305" s="3">
        <v>26.5</v>
      </c>
      <c r="I305" s="3">
        <v>25.5</v>
      </c>
      <c r="J305" s="1">
        <v>24</v>
      </c>
      <c r="K305" s="1">
        <v>0.4944174062410534</v>
      </c>
      <c r="Q305" s="1" t="s">
        <v>96</v>
      </c>
      <c r="R305" s="1" t="s">
        <v>84</v>
      </c>
      <c r="S305" s="1" t="s">
        <v>84</v>
      </c>
      <c r="T305" s="1" t="s">
        <v>84</v>
      </c>
      <c r="U305" s="1" t="s">
        <v>84</v>
      </c>
    </row>
    <row r="306" spans="1:21">
      <c r="A306" s="1" t="s">
        <v>27</v>
      </c>
      <c r="B306" s="1" t="s">
        <v>5</v>
      </c>
      <c r="C306" s="1" t="s">
        <v>8</v>
      </c>
      <c r="D306" s="1" t="s">
        <v>44</v>
      </c>
      <c r="E306" s="1" t="s">
        <v>100</v>
      </c>
      <c r="F306" s="2">
        <v>0.39930555555555558</v>
      </c>
      <c r="G306" s="1" t="s">
        <v>5</v>
      </c>
      <c r="H306" s="3">
        <v>26.5</v>
      </c>
      <c r="I306" s="3">
        <v>25.5</v>
      </c>
      <c r="J306" s="1">
        <v>24</v>
      </c>
      <c r="K306" s="1">
        <v>0.39047235371135053</v>
      </c>
      <c r="Q306" s="1" t="s">
        <v>96</v>
      </c>
      <c r="R306" s="1" t="s">
        <v>84</v>
      </c>
      <c r="S306" s="1" t="s">
        <v>84</v>
      </c>
      <c r="T306" s="1" t="s">
        <v>84</v>
      </c>
      <c r="U306" s="1" t="s">
        <v>84</v>
      </c>
    </row>
    <row r="307" spans="1:21">
      <c r="A307" s="1" t="s">
        <v>27</v>
      </c>
      <c r="B307" s="1" t="s">
        <v>5</v>
      </c>
      <c r="C307" s="1" t="s">
        <v>9</v>
      </c>
      <c r="D307" s="1" t="s">
        <v>44</v>
      </c>
      <c r="E307" s="1" t="s">
        <v>100</v>
      </c>
      <c r="F307" s="2">
        <v>0.39930555555555558</v>
      </c>
      <c r="G307" s="1" t="s">
        <v>5</v>
      </c>
      <c r="H307" s="3">
        <v>26.5</v>
      </c>
      <c r="I307" s="3">
        <v>25.5</v>
      </c>
      <c r="J307" s="1">
        <v>24</v>
      </c>
      <c r="K307" s="1">
        <v>0.17236191704276813</v>
      </c>
      <c r="Q307" s="1" t="s">
        <v>96</v>
      </c>
      <c r="R307" s="1" t="s">
        <v>84</v>
      </c>
      <c r="S307" s="1" t="s">
        <v>84</v>
      </c>
      <c r="T307" s="1" t="s">
        <v>84</v>
      </c>
      <c r="U307" s="1" t="s">
        <v>84</v>
      </c>
    </row>
    <row r="308" spans="1:21">
      <c r="A308" s="1" t="s">
        <v>27</v>
      </c>
      <c r="B308" s="1" t="s">
        <v>5</v>
      </c>
      <c r="C308" s="1" t="s">
        <v>10</v>
      </c>
      <c r="D308" s="1" t="s">
        <v>44</v>
      </c>
      <c r="E308" s="1" t="s">
        <v>100</v>
      </c>
      <c r="F308" s="2">
        <v>0.39930555555555558</v>
      </c>
      <c r="G308" s="1" t="s">
        <v>5</v>
      </c>
      <c r="H308" s="3">
        <v>26.5</v>
      </c>
      <c r="I308" s="3">
        <v>25.5</v>
      </c>
      <c r="J308" s="1">
        <v>24</v>
      </c>
      <c r="K308" s="1">
        <v>0.5941706034405918</v>
      </c>
      <c r="Q308" s="1" t="s">
        <v>96</v>
      </c>
      <c r="R308" s="1" t="s">
        <v>84</v>
      </c>
      <c r="S308" s="1" t="s">
        <v>84</v>
      </c>
      <c r="T308" s="1" t="s">
        <v>84</v>
      </c>
      <c r="U308" s="1" t="s">
        <v>84</v>
      </c>
    </row>
    <row r="309" spans="1:21">
      <c r="A309" s="1" t="s">
        <v>27</v>
      </c>
      <c r="B309" s="1" t="s">
        <v>5</v>
      </c>
      <c r="C309" s="1" t="s">
        <v>11</v>
      </c>
      <c r="D309" s="1" t="s">
        <v>44</v>
      </c>
      <c r="E309" s="1" t="s">
        <v>100</v>
      </c>
      <c r="F309" s="2">
        <v>0.39930555555555558</v>
      </c>
      <c r="G309" s="1" t="s">
        <v>5</v>
      </c>
      <c r="H309" s="3">
        <v>26.5</v>
      </c>
      <c r="I309" s="3">
        <v>25.5</v>
      </c>
      <c r="J309" s="1">
        <v>25</v>
      </c>
      <c r="K309" s="1">
        <v>0.43727744429748705</v>
      </c>
      <c r="Q309" s="1" t="s">
        <v>96</v>
      </c>
      <c r="R309" s="1" t="s">
        <v>84</v>
      </c>
      <c r="S309" s="1" t="s">
        <v>84</v>
      </c>
      <c r="T309" s="1" t="s">
        <v>84</v>
      </c>
      <c r="U309" s="1" t="s">
        <v>84</v>
      </c>
    </row>
    <row r="310" spans="1:21">
      <c r="A310" s="1" t="s">
        <v>43</v>
      </c>
      <c r="B310" s="1" t="s">
        <v>16</v>
      </c>
      <c r="C310" s="1" t="s">
        <v>6</v>
      </c>
      <c r="D310" s="1" t="s">
        <v>44</v>
      </c>
      <c r="E310" s="1" t="s">
        <v>100</v>
      </c>
      <c r="F310" s="2">
        <v>0.3298611111111111</v>
      </c>
      <c r="G310" s="1" t="s">
        <v>79</v>
      </c>
      <c r="H310" s="3">
        <v>25</v>
      </c>
      <c r="I310" s="3">
        <f>AVERAGE(33,33,31)</f>
        <v>32.333333333333336</v>
      </c>
      <c r="J310" s="1">
        <v>25</v>
      </c>
      <c r="K310" s="1">
        <v>0.10949382615095266</v>
      </c>
      <c r="Q310" s="1" t="s">
        <v>97</v>
      </c>
      <c r="R310" s="1" t="s">
        <v>53</v>
      </c>
      <c r="T310" s="1" t="s">
        <v>83</v>
      </c>
    </row>
    <row r="311" spans="1:21">
      <c r="A311" s="1" t="s">
        <v>43</v>
      </c>
      <c r="B311" s="1" t="s">
        <v>16</v>
      </c>
      <c r="C311" s="1" t="s">
        <v>8</v>
      </c>
      <c r="D311" s="1" t="s">
        <v>44</v>
      </c>
      <c r="E311" s="1" t="s">
        <v>100</v>
      </c>
      <c r="F311" s="2">
        <v>0.3298611111111111</v>
      </c>
      <c r="G311" s="1" t="s">
        <v>79</v>
      </c>
      <c r="H311" s="3">
        <v>25</v>
      </c>
      <c r="I311" s="3">
        <f>AVERAGE(33,33,31)</f>
        <v>32.333333333333336</v>
      </c>
      <c r="J311" s="1">
        <v>23</v>
      </c>
      <c r="K311" s="1">
        <v>0.69215750081353733</v>
      </c>
      <c r="Q311" s="1" t="s">
        <v>97</v>
      </c>
      <c r="R311" s="1" t="s">
        <v>53</v>
      </c>
      <c r="T311" s="1" t="s">
        <v>83</v>
      </c>
    </row>
    <row r="312" spans="1:21">
      <c r="A312" s="1" t="s">
        <v>43</v>
      </c>
      <c r="B312" s="1" t="s">
        <v>16</v>
      </c>
      <c r="C312" s="1" t="s">
        <v>9</v>
      </c>
      <c r="D312" s="1" t="s">
        <v>44</v>
      </c>
      <c r="E312" s="1" t="s">
        <v>100</v>
      </c>
      <c r="F312" s="2">
        <v>0.3298611111111111</v>
      </c>
      <c r="G312" s="1" t="s">
        <v>78</v>
      </c>
      <c r="H312" s="3">
        <v>25</v>
      </c>
      <c r="I312" s="3">
        <f>AVERAGE(33,33,31)</f>
        <v>32.333333333333336</v>
      </c>
      <c r="J312" s="1">
        <v>24</v>
      </c>
      <c r="K312" s="1">
        <v>0.11942801659458016</v>
      </c>
      <c r="Q312" s="1" t="s">
        <v>97</v>
      </c>
      <c r="R312" s="1" t="s">
        <v>53</v>
      </c>
      <c r="T312" s="1" t="s">
        <v>83</v>
      </c>
    </row>
    <row r="313" spans="1:21">
      <c r="A313" s="1" t="s">
        <v>43</v>
      </c>
      <c r="B313" s="1" t="s">
        <v>16</v>
      </c>
      <c r="C313" s="1" t="s">
        <v>10</v>
      </c>
      <c r="D313" s="1" t="s">
        <v>44</v>
      </c>
      <c r="E313" s="1" t="s">
        <v>100</v>
      </c>
      <c r="F313" s="2">
        <v>0.3298611111111111</v>
      </c>
      <c r="G313" s="1" t="s">
        <v>78</v>
      </c>
      <c r="H313" s="3">
        <v>25</v>
      </c>
      <c r="I313" s="3">
        <f>AVERAGE(33,33,31)</f>
        <v>32.333333333333336</v>
      </c>
      <c r="J313" s="1">
        <v>23</v>
      </c>
      <c r="K313" s="1">
        <v>2.1784843132307084E-2</v>
      </c>
      <c r="Q313" s="1" t="s">
        <v>97</v>
      </c>
      <c r="R313" s="1" t="s">
        <v>53</v>
      </c>
      <c r="T313" s="1" t="s">
        <v>83</v>
      </c>
    </row>
    <row r="314" spans="1:21">
      <c r="A314" s="1" t="s">
        <v>43</v>
      </c>
      <c r="B314" s="1" t="s">
        <v>16</v>
      </c>
      <c r="C314" s="1" t="s">
        <v>11</v>
      </c>
      <c r="D314" s="1" t="s">
        <v>44</v>
      </c>
      <c r="E314" s="1" t="s">
        <v>100</v>
      </c>
      <c r="F314" s="2">
        <v>0.3298611111111111</v>
      </c>
      <c r="G314" s="1" t="s">
        <v>79</v>
      </c>
      <c r="H314" s="3">
        <v>25</v>
      </c>
      <c r="I314" s="3">
        <f>AVERAGE(33,33,31)</f>
        <v>32.333333333333336</v>
      </c>
      <c r="J314" s="1">
        <v>24</v>
      </c>
      <c r="K314" s="1">
        <v>-8.2625919637804177E-2</v>
      </c>
      <c r="Q314" s="1" t="s">
        <v>97</v>
      </c>
      <c r="R314" s="1" t="s">
        <v>53</v>
      </c>
      <c r="T314" s="1" t="s">
        <v>83</v>
      </c>
    </row>
    <row r="315" spans="1:21">
      <c r="A315" s="1" t="s">
        <v>18</v>
      </c>
      <c r="B315" s="1" t="s">
        <v>13</v>
      </c>
      <c r="C315" s="1" t="s">
        <v>6</v>
      </c>
      <c r="D315" s="1" t="s">
        <v>52</v>
      </c>
      <c r="E315" s="1" t="s">
        <v>100</v>
      </c>
      <c r="F315" s="2">
        <v>0.33333333333333331</v>
      </c>
      <c r="G315" s="1" t="s">
        <v>78</v>
      </c>
      <c r="H315" s="3">
        <v>25.5</v>
      </c>
      <c r="I315" s="3">
        <v>27</v>
      </c>
      <c r="J315" s="1">
        <v>26</v>
      </c>
      <c r="K315" s="1">
        <v>0.2215736633201027</v>
      </c>
      <c r="Q315" s="1" t="s">
        <v>97</v>
      </c>
      <c r="R315" s="1" t="s">
        <v>94</v>
      </c>
      <c r="T315" s="1" t="s">
        <v>93</v>
      </c>
      <c r="U315" s="1" t="s">
        <v>84</v>
      </c>
    </row>
    <row r="316" spans="1:21">
      <c r="A316" s="1" t="s">
        <v>18</v>
      </c>
      <c r="B316" s="1" t="s">
        <v>13</v>
      </c>
      <c r="C316" s="1" t="s">
        <v>8</v>
      </c>
      <c r="D316" s="1" t="s">
        <v>52</v>
      </c>
      <c r="E316" s="1" t="s">
        <v>100</v>
      </c>
      <c r="F316" s="2">
        <v>0.33333333333333331</v>
      </c>
      <c r="G316" s="1" t="s">
        <v>79</v>
      </c>
      <c r="H316" s="3">
        <v>25.5</v>
      </c>
      <c r="I316" s="3">
        <v>27</v>
      </c>
      <c r="J316" s="1">
        <v>26</v>
      </c>
      <c r="K316" s="1">
        <v>0.2283955893666125</v>
      </c>
      <c r="Q316" s="1" t="s">
        <v>97</v>
      </c>
      <c r="R316" s="1" t="s">
        <v>94</v>
      </c>
      <c r="T316" s="1" t="s">
        <v>93</v>
      </c>
      <c r="U316" s="1" t="s">
        <v>84</v>
      </c>
    </row>
    <row r="317" spans="1:21">
      <c r="A317" s="1" t="s">
        <v>18</v>
      </c>
      <c r="B317" s="1" t="s">
        <v>13</v>
      </c>
      <c r="C317" s="1" t="s">
        <v>9</v>
      </c>
      <c r="D317" s="1" t="s">
        <v>52</v>
      </c>
      <c r="E317" s="1" t="s">
        <v>100</v>
      </c>
      <c r="F317" s="2">
        <v>0.33333333333333331</v>
      </c>
      <c r="G317" s="1" t="s">
        <v>79</v>
      </c>
      <c r="H317" s="3">
        <v>25.5</v>
      </c>
      <c r="I317" s="3">
        <v>27</v>
      </c>
      <c r="J317" s="1">
        <v>25</v>
      </c>
      <c r="K317" s="1">
        <v>0.26634424388980038</v>
      </c>
      <c r="Q317" s="1" t="s">
        <v>97</v>
      </c>
      <c r="R317" s="1" t="s">
        <v>94</v>
      </c>
      <c r="T317" s="1" t="s">
        <v>93</v>
      </c>
      <c r="U317" s="1" t="s">
        <v>84</v>
      </c>
    </row>
    <row r="318" spans="1:21">
      <c r="A318" s="1" t="s">
        <v>18</v>
      </c>
      <c r="B318" s="1" t="s">
        <v>13</v>
      </c>
      <c r="C318" s="1" t="s">
        <v>10</v>
      </c>
      <c r="D318" s="1" t="s">
        <v>52</v>
      </c>
      <c r="E318" s="1" t="s">
        <v>100</v>
      </c>
      <c r="F318" s="2">
        <v>0.33333333333333331</v>
      </c>
      <c r="G318" s="1" t="s">
        <v>78</v>
      </c>
      <c r="H318" s="3">
        <v>25.5</v>
      </c>
      <c r="I318" s="3">
        <v>27</v>
      </c>
      <c r="J318" s="1">
        <v>26</v>
      </c>
      <c r="K318" s="1">
        <v>0.2155569059814221</v>
      </c>
      <c r="Q318" s="1" t="s">
        <v>97</v>
      </c>
      <c r="R318" s="1" t="s">
        <v>94</v>
      </c>
      <c r="T318" s="1" t="s">
        <v>93</v>
      </c>
      <c r="U318" s="1" t="s">
        <v>84</v>
      </c>
    </row>
    <row r="319" spans="1:21">
      <c r="A319" s="1" t="s">
        <v>18</v>
      </c>
      <c r="B319" s="1" t="s">
        <v>13</v>
      </c>
      <c r="C319" s="1" t="s">
        <v>11</v>
      </c>
      <c r="D319" s="1" t="s">
        <v>52</v>
      </c>
      <c r="E319" s="1" t="s">
        <v>100</v>
      </c>
      <c r="F319" s="2">
        <v>0.33333333333333331</v>
      </c>
      <c r="G319" s="1" t="s">
        <v>79</v>
      </c>
      <c r="H319" s="3">
        <v>25.5</v>
      </c>
      <c r="I319" s="3">
        <v>27</v>
      </c>
      <c r="J319" s="1">
        <v>26</v>
      </c>
      <c r="K319" s="1">
        <v>0.22694750381863496</v>
      </c>
      <c r="Q319" s="1" t="s">
        <v>97</v>
      </c>
      <c r="R319" s="1" t="s">
        <v>94</v>
      </c>
      <c r="T319" s="1" t="s">
        <v>93</v>
      </c>
      <c r="U319" s="1" t="s">
        <v>84</v>
      </c>
    </row>
    <row r="320" spans="1:21">
      <c r="A320" s="1" t="s">
        <v>43</v>
      </c>
      <c r="B320" s="1" t="s">
        <v>16</v>
      </c>
      <c r="C320" s="1" t="s">
        <v>6</v>
      </c>
      <c r="D320" s="1" t="s">
        <v>51</v>
      </c>
      <c r="E320" s="1" t="s">
        <v>100</v>
      </c>
      <c r="F320" s="2">
        <v>0.54166666666666663</v>
      </c>
      <c r="G320" s="1" t="s">
        <v>79</v>
      </c>
      <c r="H320" s="3">
        <v>23</v>
      </c>
      <c r="I320" s="3">
        <v>22.5</v>
      </c>
      <c r="J320" s="1">
        <v>26</v>
      </c>
      <c r="K320" s="1">
        <v>0.38096984141534512</v>
      </c>
      <c r="Q320" s="1" t="s">
        <v>97</v>
      </c>
      <c r="R320" s="1" t="s">
        <v>53</v>
      </c>
      <c r="T320" s="1" t="s">
        <v>83</v>
      </c>
    </row>
    <row r="321" spans="1:21">
      <c r="A321" s="1" t="s">
        <v>43</v>
      </c>
      <c r="B321" s="1" t="s">
        <v>16</v>
      </c>
      <c r="C321" s="1" t="s">
        <v>8</v>
      </c>
      <c r="D321" s="1" t="s">
        <v>51</v>
      </c>
      <c r="E321" s="1" t="s">
        <v>100</v>
      </c>
      <c r="F321" s="2">
        <v>0.54166666666666663</v>
      </c>
      <c r="G321" s="1" t="s">
        <v>78</v>
      </c>
      <c r="H321" s="3">
        <v>23</v>
      </c>
      <c r="I321" s="3">
        <v>22.5</v>
      </c>
      <c r="J321" s="1">
        <v>26</v>
      </c>
      <c r="K321" s="1">
        <v>0.37913396243054936</v>
      </c>
      <c r="Q321" s="1" t="s">
        <v>97</v>
      </c>
      <c r="R321" s="1" t="s">
        <v>53</v>
      </c>
      <c r="T321" s="1" t="s">
        <v>83</v>
      </c>
    </row>
    <row r="322" spans="1:21">
      <c r="A322" s="1" t="s">
        <v>43</v>
      </c>
      <c r="B322" s="1" t="s">
        <v>16</v>
      </c>
      <c r="C322" s="1" t="s">
        <v>9</v>
      </c>
      <c r="D322" s="1" t="s">
        <v>51</v>
      </c>
      <c r="E322" s="1" t="s">
        <v>100</v>
      </c>
      <c r="F322" s="2">
        <v>0.54166666666666663</v>
      </c>
      <c r="G322" s="1" t="s">
        <v>79</v>
      </c>
      <c r="H322" s="3">
        <v>23</v>
      </c>
      <c r="I322" s="3">
        <v>22.5</v>
      </c>
      <c r="J322" s="1">
        <v>26</v>
      </c>
      <c r="K322" s="1">
        <v>0.35218772415206478</v>
      </c>
      <c r="Q322" s="1" t="s">
        <v>97</v>
      </c>
      <c r="R322" s="1" t="s">
        <v>53</v>
      </c>
      <c r="T322" s="1" t="s">
        <v>83</v>
      </c>
    </row>
    <row r="323" spans="1:21">
      <c r="A323" s="1" t="s">
        <v>43</v>
      </c>
      <c r="B323" s="1" t="s">
        <v>16</v>
      </c>
      <c r="C323" s="1" t="s">
        <v>10</v>
      </c>
      <c r="D323" s="1" t="s">
        <v>51</v>
      </c>
      <c r="E323" s="1" t="s">
        <v>100</v>
      </c>
      <c r="F323" s="2">
        <v>0.54166666666666663</v>
      </c>
      <c r="G323" s="1" t="s">
        <v>78</v>
      </c>
      <c r="H323" s="3">
        <v>23</v>
      </c>
      <c r="I323" s="3">
        <v>22.5</v>
      </c>
      <c r="J323" s="1">
        <v>26</v>
      </c>
      <c r="K323" s="1">
        <v>0.37029657445014935</v>
      </c>
      <c r="Q323" s="1" t="s">
        <v>97</v>
      </c>
      <c r="R323" s="1" t="s">
        <v>53</v>
      </c>
      <c r="T323" s="1" t="s">
        <v>83</v>
      </c>
    </row>
    <row r="324" spans="1:21">
      <c r="A324" s="1" t="s">
        <v>43</v>
      </c>
      <c r="B324" s="1" t="s">
        <v>16</v>
      </c>
      <c r="C324" s="1" t="s">
        <v>11</v>
      </c>
      <c r="D324" s="1" t="s">
        <v>51</v>
      </c>
      <c r="E324" s="1" t="s">
        <v>100</v>
      </c>
      <c r="F324" s="2">
        <v>0.54166666666666663</v>
      </c>
      <c r="G324" s="1" t="s">
        <v>79</v>
      </c>
      <c r="H324" s="3">
        <v>23</v>
      </c>
      <c r="I324" s="3">
        <v>22.5</v>
      </c>
      <c r="J324" s="1">
        <v>26</v>
      </c>
      <c r="K324" s="1">
        <v>0.39594633171567212</v>
      </c>
      <c r="Q324" s="1" t="s">
        <v>97</v>
      </c>
      <c r="R324" s="1" t="s">
        <v>53</v>
      </c>
      <c r="T324" s="1" t="s">
        <v>83</v>
      </c>
    </row>
    <row r="325" spans="1:21">
      <c r="A325" s="1" t="s">
        <v>27</v>
      </c>
      <c r="B325" s="1" t="s">
        <v>5</v>
      </c>
      <c r="C325" s="1" t="s">
        <v>6</v>
      </c>
      <c r="D325" s="1" t="s">
        <v>42</v>
      </c>
      <c r="E325" s="1" t="s">
        <v>100</v>
      </c>
      <c r="F325" s="2">
        <v>0.40277777777777773</v>
      </c>
      <c r="G325" s="1" t="s">
        <v>5</v>
      </c>
      <c r="H325" s="3">
        <v>24</v>
      </c>
      <c r="I325" s="3">
        <v>24</v>
      </c>
      <c r="J325" s="1">
        <v>24</v>
      </c>
      <c r="K325" s="1">
        <v>0.28677796065522376</v>
      </c>
      <c r="Q325" s="1" t="s">
        <v>96</v>
      </c>
      <c r="R325" s="1" t="s">
        <v>84</v>
      </c>
      <c r="S325" s="1" t="s">
        <v>84</v>
      </c>
      <c r="T325" s="1" t="s">
        <v>84</v>
      </c>
      <c r="U325" s="1" t="s">
        <v>84</v>
      </c>
    </row>
    <row r="326" spans="1:21">
      <c r="A326" s="1" t="s">
        <v>27</v>
      </c>
      <c r="B326" s="1" t="s">
        <v>5</v>
      </c>
      <c r="C326" s="1" t="s">
        <v>8</v>
      </c>
      <c r="D326" s="1" t="s">
        <v>42</v>
      </c>
      <c r="E326" s="1" t="s">
        <v>100</v>
      </c>
      <c r="F326" s="2">
        <v>0.40277777777777773</v>
      </c>
      <c r="G326" s="1" t="s">
        <v>5</v>
      </c>
      <c r="H326" s="3">
        <v>24</v>
      </c>
      <c r="I326" s="3">
        <v>24</v>
      </c>
      <c r="J326" s="1">
        <v>23</v>
      </c>
      <c r="K326" s="1">
        <v>0.28449593692171532</v>
      </c>
      <c r="Q326" s="1" t="s">
        <v>96</v>
      </c>
      <c r="R326" s="1" t="s">
        <v>84</v>
      </c>
      <c r="S326" s="1" t="s">
        <v>84</v>
      </c>
      <c r="T326" s="1" t="s">
        <v>84</v>
      </c>
      <c r="U326" s="1" t="s">
        <v>84</v>
      </c>
    </row>
    <row r="327" spans="1:21">
      <c r="A327" s="1" t="s">
        <v>27</v>
      </c>
      <c r="B327" s="1" t="s">
        <v>5</v>
      </c>
      <c r="C327" s="1" t="s">
        <v>9</v>
      </c>
      <c r="D327" s="1" t="s">
        <v>42</v>
      </c>
      <c r="E327" s="1" t="s">
        <v>100</v>
      </c>
      <c r="F327" s="2">
        <v>0.40277777777777773</v>
      </c>
      <c r="G327" s="1" t="s">
        <v>5</v>
      </c>
      <c r="H327" s="3">
        <v>24</v>
      </c>
      <c r="I327" s="3">
        <v>24</v>
      </c>
      <c r="J327" s="1">
        <v>24</v>
      </c>
      <c r="K327" s="1">
        <v>0.36603182885468277</v>
      </c>
      <c r="Q327" s="1" t="s">
        <v>96</v>
      </c>
      <c r="R327" s="1" t="s">
        <v>84</v>
      </c>
      <c r="S327" s="1" t="s">
        <v>84</v>
      </c>
      <c r="T327" s="1" t="s">
        <v>84</v>
      </c>
      <c r="U327" s="1" t="s">
        <v>84</v>
      </c>
    </row>
    <row r="328" spans="1:21">
      <c r="A328" s="1" t="s">
        <v>27</v>
      </c>
      <c r="B328" s="1" t="s">
        <v>5</v>
      </c>
      <c r="C328" s="1" t="s">
        <v>10</v>
      </c>
      <c r="D328" s="1" t="s">
        <v>42</v>
      </c>
      <c r="E328" s="1" t="s">
        <v>100</v>
      </c>
      <c r="F328" s="2">
        <v>0.40277777777777773</v>
      </c>
      <c r="G328" s="1" t="s">
        <v>5</v>
      </c>
      <c r="H328" s="3">
        <v>24</v>
      </c>
      <c r="I328" s="3">
        <v>24</v>
      </c>
      <c r="J328" s="1">
        <v>24</v>
      </c>
      <c r="K328" s="1">
        <v>0.31579844829056164</v>
      </c>
      <c r="Q328" s="1" t="s">
        <v>96</v>
      </c>
      <c r="R328" s="1" t="s">
        <v>84</v>
      </c>
      <c r="S328" s="1" t="s">
        <v>84</v>
      </c>
      <c r="T328" s="1" t="s">
        <v>84</v>
      </c>
      <c r="U328" s="1" t="s">
        <v>84</v>
      </c>
    </row>
    <row r="329" spans="1:21">
      <c r="A329" s="1" t="s">
        <v>27</v>
      </c>
      <c r="B329" s="1" t="s">
        <v>5</v>
      </c>
      <c r="C329" s="1" t="s">
        <v>11</v>
      </c>
      <c r="D329" s="1" t="s">
        <v>42</v>
      </c>
      <c r="E329" s="1" t="s">
        <v>100</v>
      </c>
      <c r="F329" s="2">
        <v>0.40277777777777773</v>
      </c>
      <c r="G329" s="1" t="s">
        <v>5</v>
      </c>
      <c r="H329" s="3">
        <v>24</v>
      </c>
      <c r="I329" s="3">
        <v>24</v>
      </c>
      <c r="J329" s="1">
        <v>24</v>
      </c>
      <c r="K329" s="1">
        <v>0.39790389910293972</v>
      </c>
      <c r="Q329" s="1" t="s">
        <v>96</v>
      </c>
      <c r="R329" s="1" t="s">
        <v>84</v>
      </c>
      <c r="S329" s="1" t="s">
        <v>84</v>
      </c>
      <c r="T329" s="1" t="s">
        <v>84</v>
      </c>
      <c r="U329" s="1" t="s">
        <v>84</v>
      </c>
    </row>
    <row r="330" spans="1:21">
      <c r="A330" s="1" t="s">
        <v>18</v>
      </c>
      <c r="B330" s="1" t="s">
        <v>13</v>
      </c>
      <c r="C330" s="1" t="s">
        <v>6</v>
      </c>
      <c r="D330" s="1" t="s">
        <v>42</v>
      </c>
      <c r="E330" s="1" t="s">
        <v>100</v>
      </c>
      <c r="F330" s="2">
        <v>0.33333333333333331</v>
      </c>
      <c r="G330" s="1" t="s">
        <v>79</v>
      </c>
      <c r="H330" s="3">
        <v>23.5</v>
      </c>
      <c r="I330" s="3">
        <v>26.5</v>
      </c>
      <c r="J330" s="1">
        <v>24</v>
      </c>
      <c r="K330" s="1">
        <v>0.21437840643654296</v>
      </c>
      <c r="Q330" s="1" t="s">
        <v>97</v>
      </c>
      <c r="R330" s="1" t="s">
        <v>94</v>
      </c>
      <c r="T330" s="1" t="s">
        <v>93</v>
      </c>
      <c r="U330" s="1" t="s">
        <v>84</v>
      </c>
    </row>
    <row r="331" spans="1:21">
      <c r="A331" s="1" t="s">
        <v>18</v>
      </c>
      <c r="B331" s="1" t="s">
        <v>13</v>
      </c>
      <c r="C331" s="1" t="s">
        <v>8</v>
      </c>
      <c r="D331" s="1" t="s">
        <v>42</v>
      </c>
      <c r="E331" s="1" t="s">
        <v>100</v>
      </c>
      <c r="F331" s="2">
        <v>0.33333333333333331</v>
      </c>
      <c r="G331" s="1" t="s">
        <v>79</v>
      </c>
      <c r="H331" s="3">
        <v>23.5</v>
      </c>
      <c r="I331" s="3">
        <v>26.5</v>
      </c>
      <c r="J331" s="1">
        <v>25</v>
      </c>
      <c r="K331" s="1">
        <v>0.21414294575780546</v>
      </c>
      <c r="Q331" s="1" t="s">
        <v>97</v>
      </c>
      <c r="R331" s="1" t="s">
        <v>94</v>
      </c>
      <c r="T331" s="1" t="s">
        <v>93</v>
      </c>
      <c r="U331" s="1" t="s">
        <v>84</v>
      </c>
    </row>
    <row r="332" spans="1:21">
      <c r="A332" s="1" t="s">
        <v>18</v>
      </c>
      <c r="B332" s="1" t="s">
        <v>13</v>
      </c>
      <c r="C332" s="1" t="s">
        <v>9</v>
      </c>
      <c r="D332" s="1" t="s">
        <v>42</v>
      </c>
      <c r="E332" s="1" t="s">
        <v>100</v>
      </c>
      <c r="F332" s="2">
        <v>0.33333333333333331</v>
      </c>
      <c r="G332" s="1" t="s">
        <v>78</v>
      </c>
      <c r="H332" s="3">
        <v>23.5</v>
      </c>
      <c r="I332" s="3">
        <v>26.5</v>
      </c>
      <c r="J332" s="1">
        <v>24</v>
      </c>
      <c r="K332" s="1">
        <v>0.24213350678916984</v>
      </c>
      <c r="Q332" s="1" t="s">
        <v>97</v>
      </c>
      <c r="R332" s="1" t="s">
        <v>94</v>
      </c>
      <c r="T332" s="1" t="s">
        <v>93</v>
      </c>
      <c r="U332" s="1" t="s">
        <v>84</v>
      </c>
    </row>
    <row r="333" spans="1:21">
      <c r="A333" s="1" t="s">
        <v>18</v>
      </c>
      <c r="B333" s="1" t="s">
        <v>13</v>
      </c>
      <c r="C333" s="1" t="s">
        <v>10</v>
      </c>
      <c r="D333" s="1" t="s">
        <v>42</v>
      </c>
      <c r="E333" s="1" t="s">
        <v>100</v>
      </c>
      <c r="F333" s="2">
        <v>0.33333333333333331</v>
      </c>
      <c r="G333" s="1" t="s">
        <v>78</v>
      </c>
      <c r="H333" s="3">
        <v>23.5</v>
      </c>
      <c r="I333" s="3">
        <v>26.5</v>
      </c>
      <c r="J333" s="1">
        <v>24</v>
      </c>
      <c r="K333" s="1">
        <v>0.21590034292112809</v>
      </c>
      <c r="Q333" s="1" t="s">
        <v>97</v>
      </c>
      <c r="R333" s="1" t="s">
        <v>94</v>
      </c>
      <c r="T333" s="1" t="s">
        <v>93</v>
      </c>
      <c r="U333" s="1" t="s">
        <v>84</v>
      </c>
    </row>
    <row r="334" spans="1:21">
      <c r="A334" s="1" t="s">
        <v>18</v>
      </c>
      <c r="B334" s="1" t="s">
        <v>13</v>
      </c>
      <c r="C334" s="1" t="s">
        <v>11</v>
      </c>
      <c r="D334" s="1" t="s">
        <v>42</v>
      </c>
      <c r="E334" s="1" t="s">
        <v>100</v>
      </c>
      <c r="F334" s="2">
        <v>0.33333333333333331</v>
      </c>
      <c r="G334" s="1" t="s">
        <v>79</v>
      </c>
      <c r="H334" s="3">
        <v>23.5</v>
      </c>
      <c r="I334" s="3">
        <v>26.5</v>
      </c>
      <c r="J334" s="1">
        <v>24</v>
      </c>
      <c r="K334" s="1">
        <v>0.19377030384100888</v>
      </c>
      <c r="Q334" s="1" t="s">
        <v>97</v>
      </c>
      <c r="R334" s="1" t="s">
        <v>94</v>
      </c>
      <c r="T334" s="1" t="s">
        <v>93</v>
      </c>
      <c r="U334" s="1" t="s">
        <v>84</v>
      </c>
    </row>
    <row r="335" spans="1:21">
      <c r="A335" s="1" t="s">
        <v>27</v>
      </c>
      <c r="B335" s="1" t="s">
        <v>5</v>
      </c>
      <c r="C335" s="1" t="s">
        <v>6</v>
      </c>
      <c r="D335" s="1" t="s">
        <v>59</v>
      </c>
      <c r="E335" s="1" t="s">
        <v>100</v>
      </c>
      <c r="F335" s="2">
        <v>0.63541666666666663</v>
      </c>
      <c r="G335" s="1" t="s">
        <v>5</v>
      </c>
      <c r="H335" s="3">
        <v>32</v>
      </c>
      <c r="I335" s="3">
        <v>28</v>
      </c>
      <c r="J335" s="1">
        <v>25</v>
      </c>
      <c r="K335" s="1">
        <v>0.2062345115429764</v>
      </c>
      <c r="Q335" s="1" t="s">
        <v>96</v>
      </c>
      <c r="R335" s="1" t="s">
        <v>84</v>
      </c>
      <c r="S335" s="1" t="s">
        <v>84</v>
      </c>
      <c r="T335" s="1" t="s">
        <v>84</v>
      </c>
      <c r="U335" s="1" t="s">
        <v>84</v>
      </c>
    </row>
    <row r="336" spans="1:21">
      <c r="A336" s="1" t="s">
        <v>27</v>
      </c>
      <c r="B336" s="1" t="s">
        <v>5</v>
      </c>
      <c r="C336" s="1" t="s">
        <v>8</v>
      </c>
      <c r="D336" s="1" t="s">
        <v>59</v>
      </c>
      <c r="E336" s="1" t="s">
        <v>100</v>
      </c>
      <c r="F336" s="2">
        <v>0.63541666666666663</v>
      </c>
      <c r="G336" s="1" t="s">
        <v>5</v>
      </c>
      <c r="H336" s="3">
        <v>32</v>
      </c>
      <c r="I336" s="3">
        <v>28</v>
      </c>
      <c r="J336" s="1">
        <v>26</v>
      </c>
      <c r="K336" s="1">
        <v>0.24617990852109084</v>
      </c>
      <c r="Q336" s="1" t="s">
        <v>96</v>
      </c>
      <c r="R336" s="1" t="s">
        <v>84</v>
      </c>
      <c r="S336" s="1" t="s">
        <v>84</v>
      </c>
      <c r="T336" s="1" t="s">
        <v>84</v>
      </c>
      <c r="U336" s="1" t="s">
        <v>84</v>
      </c>
    </row>
    <row r="337" spans="1:21">
      <c r="A337" s="1" t="s">
        <v>27</v>
      </c>
      <c r="B337" s="1" t="s">
        <v>5</v>
      </c>
      <c r="C337" s="1" t="s">
        <v>9</v>
      </c>
      <c r="D337" s="1" t="s">
        <v>59</v>
      </c>
      <c r="E337" s="1" t="s">
        <v>100</v>
      </c>
      <c r="F337" s="2">
        <v>0.63541666666666663</v>
      </c>
      <c r="G337" s="1" t="s">
        <v>5</v>
      </c>
      <c r="H337" s="3">
        <v>32</v>
      </c>
      <c r="I337" s="3">
        <v>28</v>
      </c>
      <c r="J337" s="1">
        <v>25</v>
      </c>
      <c r="K337" s="1">
        <v>0.29905759162303674</v>
      </c>
      <c r="Q337" s="1" t="s">
        <v>96</v>
      </c>
      <c r="R337" s="1" t="s">
        <v>84</v>
      </c>
      <c r="S337" s="1" t="s">
        <v>84</v>
      </c>
      <c r="T337" s="1" t="s">
        <v>84</v>
      </c>
      <c r="U337" s="1" t="s">
        <v>84</v>
      </c>
    </row>
    <row r="338" spans="1:21">
      <c r="A338" s="1" t="s">
        <v>27</v>
      </c>
      <c r="B338" s="1" t="s">
        <v>5</v>
      </c>
      <c r="C338" s="1" t="s">
        <v>10</v>
      </c>
      <c r="D338" s="1" t="s">
        <v>59</v>
      </c>
      <c r="E338" s="1" t="s">
        <v>100</v>
      </c>
      <c r="F338" s="2">
        <v>0.63541666666666663</v>
      </c>
      <c r="G338" s="1" t="s">
        <v>5</v>
      </c>
      <c r="H338" s="3">
        <v>32</v>
      </c>
      <c r="I338" s="3">
        <v>28</v>
      </c>
      <c r="J338" s="1">
        <v>25</v>
      </c>
      <c r="K338" s="1">
        <v>0.202900215362527</v>
      </c>
      <c r="Q338" s="1" t="s">
        <v>96</v>
      </c>
      <c r="R338" s="1" t="s">
        <v>84</v>
      </c>
      <c r="S338" s="1" t="s">
        <v>84</v>
      </c>
      <c r="T338" s="1" t="s">
        <v>84</v>
      </c>
      <c r="U338" s="1" t="s">
        <v>84</v>
      </c>
    </row>
    <row r="339" spans="1:21">
      <c r="A339" s="1" t="s">
        <v>27</v>
      </c>
      <c r="B339" s="1" t="s">
        <v>5</v>
      </c>
      <c r="C339" s="1" t="s">
        <v>11</v>
      </c>
      <c r="D339" s="1" t="s">
        <v>59</v>
      </c>
      <c r="E339" s="1" t="s">
        <v>100</v>
      </c>
      <c r="F339" s="2">
        <v>0.63541666666666663</v>
      </c>
      <c r="G339" s="1" t="s">
        <v>5</v>
      </c>
      <c r="H339" s="3">
        <v>32</v>
      </c>
      <c r="I339" s="3">
        <v>28</v>
      </c>
      <c r="J339" s="1">
        <v>25</v>
      </c>
      <c r="K339" s="1">
        <v>0.23287791978845301</v>
      </c>
      <c r="Q339" s="1" t="s">
        <v>96</v>
      </c>
      <c r="R339" s="1" t="s">
        <v>84</v>
      </c>
      <c r="S339" s="1" t="s">
        <v>84</v>
      </c>
      <c r="T339" s="1" t="s">
        <v>84</v>
      </c>
      <c r="U339" s="1" t="s">
        <v>84</v>
      </c>
    </row>
    <row r="340" spans="1:21">
      <c r="A340" s="1" t="s">
        <v>23</v>
      </c>
      <c r="B340" s="1" t="s">
        <v>13</v>
      </c>
      <c r="C340" s="1" t="s">
        <v>6</v>
      </c>
      <c r="D340" s="1" t="s">
        <v>59</v>
      </c>
      <c r="E340" s="1" t="s">
        <v>100</v>
      </c>
      <c r="F340" s="2">
        <v>0.33333333333333331</v>
      </c>
      <c r="G340" s="1" t="s">
        <v>78</v>
      </c>
      <c r="H340" s="3">
        <v>24.5</v>
      </c>
      <c r="I340" s="3">
        <v>27</v>
      </c>
      <c r="J340" s="1">
        <v>27</v>
      </c>
      <c r="K340" s="1">
        <v>0.29109372855770549</v>
      </c>
      <c r="Q340" s="1" t="s">
        <v>97</v>
      </c>
      <c r="R340" s="1" t="s">
        <v>83</v>
      </c>
      <c r="T340" s="1" t="s">
        <v>93</v>
      </c>
      <c r="U340" s="1" t="s">
        <v>84</v>
      </c>
    </row>
    <row r="341" spans="1:21">
      <c r="A341" s="1" t="s">
        <v>23</v>
      </c>
      <c r="B341" s="1" t="s">
        <v>13</v>
      </c>
      <c r="C341" s="1" t="s">
        <v>8</v>
      </c>
      <c r="D341" s="1" t="s">
        <v>59</v>
      </c>
      <c r="E341" s="1" t="s">
        <v>100</v>
      </c>
      <c r="F341" s="2">
        <v>0.33333333333333331</v>
      </c>
      <c r="G341" s="1" t="s">
        <v>79</v>
      </c>
      <c r="H341" s="3">
        <v>24.5</v>
      </c>
      <c r="I341" s="3">
        <v>27</v>
      </c>
      <c r="J341" s="1">
        <v>26</v>
      </c>
      <c r="K341" s="1">
        <v>0.23703138899478982</v>
      </c>
      <c r="Q341" s="1" t="s">
        <v>97</v>
      </c>
      <c r="R341" s="1" t="s">
        <v>83</v>
      </c>
      <c r="T341" s="1" t="s">
        <v>93</v>
      </c>
      <c r="U341" s="1" t="s">
        <v>84</v>
      </c>
    </row>
    <row r="342" spans="1:21">
      <c r="A342" s="1" t="s">
        <v>23</v>
      </c>
      <c r="B342" s="1" t="s">
        <v>13</v>
      </c>
      <c r="C342" s="1" t="s">
        <v>9</v>
      </c>
      <c r="D342" s="1" t="s">
        <v>59</v>
      </c>
      <c r="E342" s="1" t="s">
        <v>100</v>
      </c>
      <c r="F342" s="2">
        <v>0.33333333333333331</v>
      </c>
      <c r="G342" s="1" t="s">
        <v>79</v>
      </c>
      <c r="H342" s="3">
        <v>24.5</v>
      </c>
      <c r="I342" s="3">
        <v>27</v>
      </c>
      <c r="J342" s="1">
        <v>27</v>
      </c>
      <c r="K342" s="1">
        <v>0.29389604871831182</v>
      </c>
      <c r="Q342" s="1" t="s">
        <v>97</v>
      </c>
      <c r="R342" s="1" t="s">
        <v>83</v>
      </c>
      <c r="T342" s="1" t="s">
        <v>93</v>
      </c>
      <c r="U342" s="1" t="s">
        <v>84</v>
      </c>
    </row>
    <row r="343" spans="1:21">
      <c r="A343" s="1" t="s">
        <v>23</v>
      </c>
      <c r="B343" s="1" t="s">
        <v>13</v>
      </c>
      <c r="C343" s="1" t="s">
        <v>10</v>
      </c>
      <c r="D343" s="1" t="s">
        <v>59</v>
      </c>
      <c r="E343" s="1" t="s">
        <v>100</v>
      </c>
      <c r="F343" s="2">
        <v>0.33333333333333331</v>
      </c>
      <c r="G343" s="1" t="s">
        <v>79</v>
      </c>
      <c r="H343" s="3">
        <v>24.5</v>
      </c>
      <c r="I343" s="3">
        <v>27</v>
      </c>
      <c r="J343" s="1">
        <v>26</v>
      </c>
      <c r="K343" s="1">
        <v>0.26855759252853678</v>
      </c>
      <c r="Q343" s="1" t="s">
        <v>97</v>
      </c>
      <c r="R343" s="1" t="s">
        <v>83</v>
      </c>
      <c r="T343" s="1" t="s">
        <v>93</v>
      </c>
      <c r="U343" s="1" t="s">
        <v>84</v>
      </c>
    </row>
    <row r="344" spans="1:21">
      <c r="A344" s="1" t="s">
        <v>23</v>
      </c>
      <c r="B344" s="1" t="s">
        <v>13</v>
      </c>
      <c r="C344" s="1" t="s">
        <v>11</v>
      </c>
      <c r="D344" s="1" t="s">
        <v>59</v>
      </c>
      <c r="E344" s="1" t="s">
        <v>100</v>
      </c>
      <c r="F344" s="2">
        <v>0.33333333333333331</v>
      </c>
      <c r="G344" s="1" t="s">
        <v>78</v>
      </c>
      <c r="H344" s="3">
        <v>24.5</v>
      </c>
      <c r="I344" s="3">
        <v>27</v>
      </c>
      <c r="J344" s="1">
        <v>26</v>
      </c>
      <c r="K344" s="1">
        <v>0.30572199346869222</v>
      </c>
      <c r="Q344" s="1" t="s">
        <v>97</v>
      </c>
      <c r="R344" s="1" t="s">
        <v>83</v>
      </c>
      <c r="T344" s="1" t="s">
        <v>93</v>
      </c>
      <c r="U344" s="1" t="s">
        <v>84</v>
      </c>
    </row>
    <row r="345" spans="1:21">
      <c r="A345" s="1" t="s">
        <v>12</v>
      </c>
      <c r="B345" s="1" t="s">
        <v>13</v>
      </c>
      <c r="C345" s="1" t="s">
        <v>6</v>
      </c>
      <c r="D345" s="1" t="s">
        <v>59</v>
      </c>
      <c r="E345" s="1" t="s">
        <v>100</v>
      </c>
      <c r="F345" s="2">
        <v>0.41666666666666669</v>
      </c>
      <c r="G345" s="1" t="s">
        <v>78</v>
      </c>
      <c r="H345" s="3">
        <v>31</v>
      </c>
      <c r="I345" s="3">
        <v>42.5</v>
      </c>
      <c r="J345" s="1">
        <v>27</v>
      </c>
      <c r="K345" s="1">
        <v>0.18298348031300465</v>
      </c>
      <c r="Q345" s="1" t="s">
        <v>97</v>
      </c>
      <c r="R345" s="1" t="s">
        <v>93</v>
      </c>
      <c r="S345" s="1" t="s">
        <v>84</v>
      </c>
      <c r="T345" s="1" t="s">
        <v>59</v>
      </c>
    </row>
    <row r="346" spans="1:21">
      <c r="A346" s="1" t="s">
        <v>12</v>
      </c>
      <c r="B346" s="1" t="s">
        <v>13</v>
      </c>
      <c r="C346" s="1" t="s">
        <v>8</v>
      </c>
      <c r="D346" s="1" t="s">
        <v>59</v>
      </c>
      <c r="E346" s="1" t="s">
        <v>100</v>
      </c>
      <c r="F346" s="2">
        <v>0.41666666666666669</v>
      </c>
      <c r="G346" s="1" t="s">
        <v>79</v>
      </c>
      <c r="H346" s="3">
        <v>31</v>
      </c>
      <c r="I346" s="3">
        <v>42.5</v>
      </c>
      <c r="J346" s="1">
        <v>28</v>
      </c>
      <c r="K346" s="1">
        <v>0.1888448919561036</v>
      </c>
      <c r="Q346" s="1" t="s">
        <v>97</v>
      </c>
      <c r="R346" s="1" t="s">
        <v>93</v>
      </c>
      <c r="S346" s="1" t="s">
        <v>84</v>
      </c>
      <c r="T346" s="1" t="s">
        <v>59</v>
      </c>
    </row>
    <row r="347" spans="1:21">
      <c r="A347" s="1" t="s">
        <v>12</v>
      </c>
      <c r="B347" s="1" t="s">
        <v>13</v>
      </c>
      <c r="C347" s="1" t="s">
        <v>9</v>
      </c>
      <c r="D347" s="1" t="s">
        <v>59</v>
      </c>
      <c r="E347" s="1" t="s">
        <v>100</v>
      </c>
      <c r="F347" s="2">
        <v>0.41666666666666669</v>
      </c>
      <c r="G347" s="1" t="s">
        <v>79</v>
      </c>
      <c r="H347" s="3">
        <v>31</v>
      </c>
      <c r="I347" s="3">
        <v>42.5</v>
      </c>
      <c r="J347" s="1">
        <v>27</v>
      </c>
      <c r="K347" s="1">
        <v>0.1782689572163256</v>
      </c>
      <c r="Q347" s="1" t="s">
        <v>97</v>
      </c>
      <c r="R347" s="1" t="s">
        <v>93</v>
      </c>
      <c r="S347" s="1" t="s">
        <v>84</v>
      </c>
      <c r="T347" s="1" t="s">
        <v>59</v>
      </c>
    </row>
    <row r="348" spans="1:21">
      <c r="A348" s="1" t="s">
        <v>12</v>
      </c>
      <c r="B348" s="1" t="s">
        <v>13</v>
      </c>
      <c r="C348" s="1" t="s">
        <v>10</v>
      </c>
      <c r="D348" s="1" t="s">
        <v>59</v>
      </c>
      <c r="E348" s="1" t="s">
        <v>100</v>
      </c>
      <c r="F348" s="2">
        <v>0.41666666666666669</v>
      </c>
      <c r="G348" s="1" t="s">
        <v>78</v>
      </c>
      <c r="H348" s="3">
        <v>31</v>
      </c>
      <c r="I348" s="3">
        <v>42.5</v>
      </c>
      <c r="J348" s="1">
        <v>27</v>
      </c>
      <c r="K348" s="1">
        <v>0.19499830259137707</v>
      </c>
      <c r="Q348" s="1" t="s">
        <v>97</v>
      </c>
      <c r="R348" s="1" t="s">
        <v>93</v>
      </c>
      <c r="S348" s="1" t="s">
        <v>84</v>
      </c>
      <c r="T348" s="1" t="s">
        <v>59</v>
      </c>
    </row>
    <row r="349" spans="1:21">
      <c r="A349" s="1" t="s">
        <v>12</v>
      </c>
      <c r="B349" s="1" t="s">
        <v>13</v>
      </c>
      <c r="C349" s="1" t="s">
        <v>11</v>
      </c>
      <c r="D349" s="1" t="s">
        <v>59</v>
      </c>
      <c r="E349" s="1" t="s">
        <v>100</v>
      </c>
      <c r="F349" s="2">
        <v>0.41666666666666669</v>
      </c>
      <c r="G349" s="1" t="s">
        <v>79</v>
      </c>
      <c r="H349" s="3">
        <v>31</v>
      </c>
      <c r="I349" s="3">
        <v>42.5</v>
      </c>
      <c r="J349" s="1">
        <v>28</v>
      </c>
      <c r="K349" s="1">
        <v>0.18335354426193343</v>
      </c>
      <c r="Q349" s="1" t="s">
        <v>97</v>
      </c>
      <c r="R349" s="1" t="s">
        <v>93</v>
      </c>
      <c r="S349" s="1" t="s">
        <v>84</v>
      </c>
      <c r="T349" s="1" t="s">
        <v>59</v>
      </c>
    </row>
    <row r="350" spans="1:21">
      <c r="A350" s="1" t="s">
        <v>43</v>
      </c>
      <c r="B350" s="1" t="s">
        <v>16</v>
      </c>
      <c r="C350" s="1" t="s">
        <v>6</v>
      </c>
      <c r="D350" s="1" t="s">
        <v>59</v>
      </c>
      <c r="E350" s="1" t="s">
        <v>100</v>
      </c>
      <c r="F350" s="2">
        <v>0.56944444444444442</v>
      </c>
      <c r="G350" s="1" t="s">
        <v>79</v>
      </c>
      <c r="H350" s="3">
        <v>36.5</v>
      </c>
      <c r="I350" s="3">
        <v>35</v>
      </c>
      <c r="J350" s="1">
        <v>29</v>
      </c>
      <c r="K350" s="1">
        <v>0.20037614780396062</v>
      </c>
      <c r="Q350" s="1" t="s">
        <v>97</v>
      </c>
      <c r="R350" s="1" t="s">
        <v>53</v>
      </c>
      <c r="T350" s="1" t="s">
        <v>83</v>
      </c>
    </row>
    <row r="351" spans="1:21">
      <c r="A351" s="1" t="s">
        <v>43</v>
      </c>
      <c r="B351" s="1" t="s">
        <v>16</v>
      </c>
      <c r="C351" s="1" t="s">
        <v>8</v>
      </c>
      <c r="D351" s="1" t="s">
        <v>59</v>
      </c>
      <c r="E351" s="1" t="s">
        <v>100</v>
      </c>
      <c r="F351" s="2">
        <v>0.56944444444444442</v>
      </c>
      <c r="G351" s="1" t="s">
        <v>79</v>
      </c>
      <c r="H351" s="3">
        <v>36.5</v>
      </c>
      <c r="I351" s="3">
        <v>35</v>
      </c>
      <c r="J351" s="1">
        <v>30</v>
      </c>
      <c r="K351" s="1">
        <v>0.19446328920013123</v>
      </c>
      <c r="Q351" s="1" t="s">
        <v>97</v>
      </c>
      <c r="R351" s="1" t="s">
        <v>53</v>
      </c>
      <c r="T351" s="1" t="s">
        <v>83</v>
      </c>
    </row>
    <row r="352" spans="1:21">
      <c r="A352" s="1" t="s">
        <v>43</v>
      </c>
      <c r="B352" s="1" t="s">
        <v>16</v>
      </c>
      <c r="C352" s="1" t="s">
        <v>9</v>
      </c>
      <c r="D352" s="1" t="s">
        <v>59</v>
      </c>
      <c r="E352" s="1" t="s">
        <v>100</v>
      </c>
      <c r="F352" s="2">
        <v>0.56944444444444442</v>
      </c>
      <c r="G352" s="1" t="s">
        <v>79</v>
      </c>
      <c r="H352" s="3">
        <v>36.5</v>
      </c>
      <c r="I352" s="3">
        <v>35</v>
      </c>
      <c r="J352" s="1">
        <v>30</v>
      </c>
      <c r="K352" s="1">
        <v>0.18457636887608056</v>
      </c>
      <c r="Q352" s="1" t="s">
        <v>97</v>
      </c>
      <c r="R352" s="1" t="s">
        <v>53</v>
      </c>
      <c r="T352" s="1" t="s">
        <v>83</v>
      </c>
    </row>
    <row r="353" spans="1:21">
      <c r="A353" s="1" t="s">
        <v>43</v>
      </c>
      <c r="B353" s="1" t="s">
        <v>16</v>
      </c>
      <c r="C353" s="1" t="s">
        <v>10</v>
      </c>
      <c r="D353" s="1" t="s">
        <v>59</v>
      </c>
      <c r="E353" s="1" t="s">
        <v>100</v>
      </c>
      <c r="F353" s="2">
        <v>0.56944444444444442</v>
      </c>
      <c r="G353" s="1" t="s">
        <v>78</v>
      </c>
      <c r="H353" s="3">
        <v>36.5</v>
      </c>
      <c r="I353" s="3">
        <v>35</v>
      </c>
      <c r="J353" s="1">
        <v>28</v>
      </c>
      <c r="K353" s="1">
        <v>0.18447529150471947</v>
      </c>
      <c r="Q353" s="1" t="s">
        <v>97</v>
      </c>
      <c r="R353" s="1" t="s">
        <v>53</v>
      </c>
      <c r="T353" s="1" t="s">
        <v>83</v>
      </c>
    </row>
    <row r="354" spans="1:21">
      <c r="A354" s="1" t="s">
        <v>43</v>
      </c>
      <c r="B354" s="1" t="s">
        <v>16</v>
      </c>
      <c r="C354" s="1" t="s">
        <v>11</v>
      </c>
      <c r="D354" s="1" t="s">
        <v>59</v>
      </c>
      <c r="E354" s="1" t="s">
        <v>100</v>
      </c>
      <c r="F354" s="2">
        <v>0.56944444444444442</v>
      </c>
      <c r="G354" s="1" t="s">
        <v>78</v>
      </c>
      <c r="H354" s="3">
        <v>36.5</v>
      </c>
      <c r="I354" s="3">
        <v>35</v>
      </c>
      <c r="J354" s="1">
        <v>29</v>
      </c>
      <c r="K354" s="1">
        <v>0.19680643308443416</v>
      </c>
      <c r="Q354" s="1" t="s">
        <v>97</v>
      </c>
      <c r="R354" s="1" t="s">
        <v>53</v>
      </c>
      <c r="T354" s="1" t="s">
        <v>83</v>
      </c>
    </row>
    <row r="355" spans="1:21">
      <c r="A355" s="1" t="s">
        <v>12</v>
      </c>
      <c r="B355" s="1" t="s">
        <v>13</v>
      </c>
      <c r="C355" s="1" t="s">
        <v>6</v>
      </c>
      <c r="D355" s="1" t="s">
        <v>62</v>
      </c>
      <c r="E355" s="1" t="s">
        <v>100</v>
      </c>
      <c r="F355" s="2">
        <v>0.3298611111111111</v>
      </c>
      <c r="G355" s="1" t="s">
        <v>79</v>
      </c>
      <c r="H355" s="3">
        <v>25</v>
      </c>
      <c r="I355" s="3">
        <v>32</v>
      </c>
      <c r="J355" s="1">
        <v>26</v>
      </c>
      <c r="K355" s="1">
        <v>0.19834822943771926</v>
      </c>
      <c r="Q355" s="1" t="s">
        <v>97</v>
      </c>
      <c r="R355" s="1" t="s">
        <v>93</v>
      </c>
      <c r="S355" s="1" t="s">
        <v>84</v>
      </c>
      <c r="T355" s="1" t="s">
        <v>59</v>
      </c>
    </row>
    <row r="356" spans="1:21">
      <c r="A356" s="1" t="s">
        <v>12</v>
      </c>
      <c r="B356" s="1" t="s">
        <v>13</v>
      </c>
      <c r="C356" s="1" t="s">
        <v>8</v>
      </c>
      <c r="D356" s="1" t="s">
        <v>62</v>
      </c>
      <c r="E356" s="1" t="s">
        <v>100</v>
      </c>
      <c r="F356" s="2">
        <v>0.3298611111111111</v>
      </c>
      <c r="G356" s="1" t="s">
        <v>78</v>
      </c>
      <c r="H356" s="3">
        <v>25</v>
      </c>
      <c r="I356" s="3">
        <v>32</v>
      </c>
      <c r="J356" s="1">
        <v>27</v>
      </c>
      <c r="K356" s="1">
        <v>0.19470394362995802</v>
      </c>
      <c r="Q356" s="1" t="s">
        <v>97</v>
      </c>
      <c r="R356" s="1" t="s">
        <v>93</v>
      </c>
      <c r="S356" s="1" t="s">
        <v>84</v>
      </c>
      <c r="T356" s="1" t="s">
        <v>59</v>
      </c>
    </row>
    <row r="357" spans="1:21">
      <c r="A357" s="1" t="s">
        <v>12</v>
      </c>
      <c r="B357" s="1" t="s">
        <v>13</v>
      </c>
      <c r="C357" s="1" t="s">
        <v>9</v>
      </c>
      <c r="D357" s="1" t="s">
        <v>62</v>
      </c>
      <c r="E357" s="1" t="s">
        <v>100</v>
      </c>
      <c r="F357" s="2">
        <v>0.3298611111111111</v>
      </c>
      <c r="G357" s="1" t="s">
        <v>79</v>
      </c>
      <c r="H357" s="3">
        <v>25</v>
      </c>
      <c r="I357" s="3">
        <v>32</v>
      </c>
      <c r="J357" s="1">
        <v>27</v>
      </c>
      <c r="K357" s="1">
        <v>0.1943341512380104</v>
      </c>
      <c r="Q357" s="1" t="s">
        <v>97</v>
      </c>
      <c r="R357" s="1" t="s">
        <v>93</v>
      </c>
      <c r="S357" s="1" t="s">
        <v>84</v>
      </c>
      <c r="T357" s="1" t="s">
        <v>59</v>
      </c>
    </row>
    <row r="358" spans="1:21">
      <c r="A358" s="1" t="s">
        <v>12</v>
      </c>
      <c r="B358" s="1" t="s">
        <v>13</v>
      </c>
      <c r="C358" s="1" t="s">
        <v>10</v>
      </c>
      <c r="D358" s="1" t="s">
        <v>62</v>
      </c>
      <c r="E358" s="1" t="s">
        <v>100</v>
      </c>
      <c r="F358" s="2">
        <v>0.3298611111111111</v>
      </c>
      <c r="G358" s="1" t="s">
        <v>78</v>
      </c>
      <c r="H358" s="3">
        <v>25</v>
      </c>
      <c r="I358" s="3">
        <v>32</v>
      </c>
      <c r="J358" s="1">
        <v>26</v>
      </c>
      <c r="K358" s="1">
        <v>0.19876796714579051</v>
      </c>
      <c r="Q358" s="1" t="s">
        <v>97</v>
      </c>
      <c r="R358" s="1" t="s">
        <v>93</v>
      </c>
      <c r="S358" s="1" t="s">
        <v>84</v>
      </c>
      <c r="T358" s="1" t="s">
        <v>59</v>
      </c>
    </row>
    <row r="359" spans="1:21">
      <c r="A359" s="1" t="s">
        <v>12</v>
      </c>
      <c r="B359" s="1" t="s">
        <v>13</v>
      </c>
      <c r="C359" s="1" t="s">
        <v>11</v>
      </c>
      <c r="D359" s="1" t="s">
        <v>62</v>
      </c>
      <c r="E359" s="1" t="s">
        <v>100</v>
      </c>
      <c r="F359" s="2">
        <v>0.3298611111111111</v>
      </c>
      <c r="G359" s="1" t="s">
        <v>79</v>
      </c>
      <c r="H359" s="3">
        <v>25</v>
      </c>
      <c r="I359" s="3">
        <v>32</v>
      </c>
      <c r="J359" s="1">
        <v>27</v>
      </c>
      <c r="K359" s="1">
        <v>0.21012893243940178</v>
      </c>
      <c r="Q359" s="1" t="s">
        <v>97</v>
      </c>
      <c r="R359" s="1" t="s">
        <v>93</v>
      </c>
      <c r="S359" s="1" t="s">
        <v>84</v>
      </c>
      <c r="T359" s="1" t="s">
        <v>59</v>
      </c>
    </row>
    <row r="360" spans="1:21">
      <c r="A360" s="1" t="s">
        <v>43</v>
      </c>
      <c r="B360" s="1" t="s">
        <v>16</v>
      </c>
      <c r="C360" s="1" t="s">
        <v>6</v>
      </c>
      <c r="D360" s="1" t="s">
        <v>62</v>
      </c>
      <c r="E360" s="1" t="s">
        <v>100</v>
      </c>
      <c r="F360" s="2">
        <v>0.39583333333333331</v>
      </c>
      <c r="G360" s="1" t="s">
        <v>78</v>
      </c>
      <c r="H360" s="3">
        <v>31</v>
      </c>
      <c r="I360" s="3">
        <v>41</v>
      </c>
      <c r="J360" s="1">
        <v>27</v>
      </c>
      <c r="K360" s="1">
        <v>0.2720288734209847</v>
      </c>
      <c r="Q360" s="1" t="s">
        <v>97</v>
      </c>
      <c r="R360" s="1" t="s">
        <v>53</v>
      </c>
      <c r="T360" s="1" t="s">
        <v>83</v>
      </c>
    </row>
    <row r="361" spans="1:21">
      <c r="A361" s="1" t="s">
        <v>43</v>
      </c>
      <c r="B361" s="1" t="s">
        <v>16</v>
      </c>
      <c r="C361" s="1" t="s">
        <v>8</v>
      </c>
      <c r="D361" s="1" t="s">
        <v>62</v>
      </c>
      <c r="E361" s="1" t="s">
        <v>100</v>
      </c>
      <c r="F361" s="2">
        <v>0.39583333333333331</v>
      </c>
      <c r="G361" s="1" t="s">
        <v>78</v>
      </c>
      <c r="H361" s="3">
        <v>31</v>
      </c>
      <c r="I361" s="3">
        <v>41</v>
      </c>
      <c r="J361" s="1">
        <v>27</v>
      </c>
      <c r="K361" s="1">
        <v>0.26777329855347393</v>
      </c>
      <c r="Q361" s="1" t="s">
        <v>97</v>
      </c>
      <c r="R361" s="1" t="s">
        <v>53</v>
      </c>
      <c r="T361" s="1" t="s">
        <v>83</v>
      </c>
    </row>
    <row r="362" spans="1:21">
      <c r="A362" s="1" t="s">
        <v>43</v>
      </c>
      <c r="B362" s="1" t="s">
        <v>16</v>
      </c>
      <c r="C362" s="1" t="s">
        <v>9</v>
      </c>
      <c r="D362" s="1" t="s">
        <v>62</v>
      </c>
      <c r="E362" s="1" t="s">
        <v>100</v>
      </c>
      <c r="F362" s="2">
        <v>0.39583333333333331</v>
      </c>
      <c r="G362" s="1" t="s">
        <v>79</v>
      </c>
      <c r="H362" s="3">
        <v>31</v>
      </c>
      <c r="I362" s="3">
        <v>41</v>
      </c>
      <c r="J362" s="1">
        <v>27</v>
      </c>
      <c r="K362" s="1">
        <v>0.2885564966660662</v>
      </c>
      <c r="Q362" s="1" t="s">
        <v>97</v>
      </c>
      <c r="R362" s="1" t="s">
        <v>53</v>
      </c>
      <c r="T362" s="1" t="s">
        <v>83</v>
      </c>
    </row>
    <row r="363" spans="1:21">
      <c r="A363" s="1" t="s">
        <v>43</v>
      </c>
      <c r="B363" s="1" t="s">
        <v>16</v>
      </c>
      <c r="C363" s="1" t="s">
        <v>10</v>
      </c>
      <c r="D363" s="1" t="s">
        <v>62</v>
      </c>
      <c r="E363" s="1" t="s">
        <v>100</v>
      </c>
      <c r="F363" s="2">
        <v>0.39583333333333331</v>
      </c>
      <c r="G363" s="1" t="s">
        <v>78</v>
      </c>
      <c r="H363" s="3">
        <v>31</v>
      </c>
      <c r="I363" s="3">
        <v>41</v>
      </c>
      <c r="J363" s="1">
        <v>27</v>
      </c>
      <c r="K363" s="1">
        <v>0.29798380148199199</v>
      </c>
      <c r="Q363" s="1" t="s">
        <v>97</v>
      </c>
      <c r="R363" s="1" t="s">
        <v>53</v>
      </c>
      <c r="T363" s="1" t="s">
        <v>83</v>
      </c>
    </row>
    <row r="364" spans="1:21">
      <c r="A364" s="1" t="s">
        <v>43</v>
      </c>
      <c r="B364" s="1" t="s">
        <v>16</v>
      </c>
      <c r="C364" s="1" t="s">
        <v>11</v>
      </c>
      <c r="D364" s="1" t="s">
        <v>62</v>
      </c>
      <c r="E364" s="1" t="s">
        <v>100</v>
      </c>
      <c r="F364" s="2">
        <v>0.39583333333333331</v>
      </c>
      <c r="G364" s="1" t="s">
        <v>79</v>
      </c>
      <c r="H364" s="3">
        <v>31</v>
      </c>
      <c r="I364" s="3">
        <v>41</v>
      </c>
      <c r="J364" s="1">
        <v>27</v>
      </c>
      <c r="K364" s="1">
        <v>0.28192674090970077</v>
      </c>
      <c r="Q364" s="1" t="s">
        <v>97</v>
      </c>
      <c r="R364" s="1" t="s">
        <v>53</v>
      </c>
      <c r="T364" s="1" t="s">
        <v>83</v>
      </c>
    </row>
    <row r="365" spans="1:21">
      <c r="A365" s="1" t="s">
        <v>23</v>
      </c>
      <c r="B365" s="1" t="s">
        <v>13</v>
      </c>
      <c r="C365" s="1" t="s">
        <v>6</v>
      </c>
      <c r="D365" s="1" t="s">
        <v>58</v>
      </c>
      <c r="E365" s="1" t="s">
        <v>100</v>
      </c>
      <c r="F365" s="2">
        <v>0.40277777777777773</v>
      </c>
      <c r="G365" s="1" t="s">
        <v>79</v>
      </c>
      <c r="H365" s="3">
        <v>28</v>
      </c>
      <c r="I365" s="3">
        <v>29.5</v>
      </c>
      <c r="J365" s="1">
        <v>27</v>
      </c>
      <c r="K365" s="1" t="s">
        <v>84</v>
      </c>
      <c r="Q365" s="1" t="s">
        <v>97</v>
      </c>
      <c r="R365" s="1" t="s">
        <v>83</v>
      </c>
      <c r="T365" s="1" t="s">
        <v>93</v>
      </c>
      <c r="U365" s="1" t="s">
        <v>84</v>
      </c>
    </row>
    <row r="366" spans="1:21">
      <c r="A366" s="1" t="s">
        <v>23</v>
      </c>
      <c r="B366" s="1" t="s">
        <v>13</v>
      </c>
      <c r="C366" s="1" t="s">
        <v>8</v>
      </c>
      <c r="D366" s="1" t="s">
        <v>58</v>
      </c>
      <c r="E366" s="1" t="s">
        <v>100</v>
      </c>
      <c r="F366" s="2">
        <v>0.40277777777777773</v>
      </c>
      <c r="G366" s="1" t="s">
        <v>79</v>
      </c>
      <c r="H366" s="3">
        <v>28</v>
      </c>
      <c r="I366" s="3">
        <v>29.5</v>
      </c>
      <c r="J366" s="1">
        <v>26</v>
      </c>
      <c r="K366" s="1" t="s">
        <v>84</v>
      </c>
      <c r="Q366" s="1" t="s">
        <v>97</v>
      </c>
      <c r="R366" s="1" t="s">
        <v>83</v>
      </c>
      <c r="T366" s="1" t="s">
        <v>93</v>
      </c>
      <c r="U366" s="1" t="s">
        <v>84</v>
      </c>
    </row>
    <row r="367" spans="1:21">
      <c r="A367" s="1" t="s">
        <v>23</v>
      </c>
      <c r="B367" s="1" t="s">
        <v>13</v>
      </c>
      <c r="C367" s="1" t="s">
        <v>9</v>
      </c>
      <c r="D367" s="1" t="s">
        <v>58</v>
      </c>
      <c r="E367" s="1" t="s">
        <v>100</v>
      </c>
      <c r="F367" s="2">
        <v>0.40277777777777773</v>
      </c>
      <c r="G367" s="1" t="s">
        <v>78</v>
      </c>
      <c r="H367" s="3">
        <v>28</v>
      </c>
      <c r="I367" s="3">
        <v>29.5</v>
      </c>
      <c r="J367" s="1">
        <v>26</v>
      </c>
      <c r="K367" s="1" t="s">
        <v>84</v>
      </c>
      <c r="Q367" s="1" t="s">
        <v>97</v>
      </c>
      <c r="R367" s="1" t="s">
        <v>83</v>
      </c>
      <c r="T367" s="1" t="s">
        <v>93</v>
      </c>
      <c r="U367" s="1" t="s">
        <v>84</v>
      </c>
    </row>
    <row r="368" spans="1:21">
      <c r="A368" s="1" t="s">
        <v>23</v>
      </c>
      <c r="B368" s="1" t="s">
        <v>13</v>
      </c>
      <c r="C368" s="1" t="s">
        <v>10</v>
      </c>
      <c r="D368" s="1" t="s">
        <v>58</v>
      </c>
      <c r="E368" s="1" t="s">
        <v>100</v>
      </c>
      <c r="F368" s="2">
        <v>0.40277777777777773</v>
      </c>
      <c r="G368" s="1" t="s">
        <v>79</v>
      </c>
      <c r="H368" s="3">
        <v>28</v>
      </c>
      <c r="I368" s="3">
        <v>29.5</v>
      </c>
      <c r="J368" s="1">
        <v>27</v>
      </c>
      <c r="K368" s="1" t="s">
        <v>84</v>
      </c>
      <c r="Q368" s="1" t="s">
        <v>97</v>
      </c>
      <c r="R368" s="1" t="s">
        <v>83</v>
      </c>
      <c r="T368" s="1" t="s">
        <v>93</v>
      </c>
      <c r="U368" s="1" t="s">
        <v>84</v>
      </c>
    </row>
    <row r="369" spans="1:21">
      <c r="A369" s="1" t="s">
        <v>23</v>
      </c>
      <c r="B369" s="1" t="s">
        <v>13</v>
      </c>
      <c r="C369" s="1" t="s">
        <v>11</v>
      </c>
      <c r="D369" s="1" t="s">
        <v>58</v>
      </c>
      <c r="E369" s="1" t="s">
        <v>100</v>
      </c>
      <c r="F369" s="2">
        <v>0.40277777777777773</v>
      </c>
      <c r="G369" s="1" t="s">
        <v>79</v>
      </c>
      <c r="H369" s="3">
        <v>28</v>
      </c>
      <c r="I369" s="3">
        <v>29.5</v>
      </c>
      <c r="J369" s="1">
        <v>28</v>
      </c>
      <c r="K369" s="1" t="s">
        <v>84</v>
      </c>
      <c r="Q369" s="1" t="s">
        <v>97</v>
      </c>
      <c r="R369" s="1" t="s">
        <v>83</v>
      </c>
      <c r="T369" s="1" t="s">
        <v>93</v>
      </c>
      <c r="U369" s="1" t="s">
        <v>84</v>
      </c>
    </row>
    <row r="370" spans="1:21">
      <c r="A370" s="1" t="s">
        <v>12</v>
      </c>
      <c r="B370" s="1" t="s">
        <v>13</v>
      </c>
      <c r="C370" s="1" t="s">
        <v>6</v>
      </c>
      <c r="D370" s="1" t="s">
        <v>58</v>
      </c>
      <c r="E370" s="1" t="s">
        <v>100</v>
      </c>
      <c r="F370" s="2">
        <v>0.60416666666666663</v>
      </c>
      <c r="G370" s="1" t="s">
        <v>78</v>
      </c>
      <c r="H370" s="3">
        <v>37</v>
      </c>
      <c r="I370" s="3">
        <v>29</v>
      </c>
      <c r="J370" s="1">
        <v>30</v>
      </c>
      <c r="K370" s="1" t="s">
        <v>84</v>
      </c>
      <c r="Q370" s="1" t="s">
        <v>97</v>
      </c>
      <c r="R370" s="1" t="s">
        <v>93</v>
      </c>
      <c r="S370" s="1" t="s">
        <v>84</v>
      </c>
      <c r="T370" s="1" t="s">
        <v>59</v>
      </c>
    </row>
    <row r="371" spans="1:21">
      <c r="A371" s="1" t="s">
        <v>12</v>
      </c>
      <c r="B371" s="1" t="s">
        <v>13</v>
      </c>
      <c r="C371" s="1" t="s">
        <v>8</v>
      </c>
      <c r="D371" s="1" t="s">
        <v>58</v>
      </c>
      <c r="E371" s="1" t="s">
        <v>100</v>
      </c>
      <c r="F371" s="2">
        <v>0.60416666666666663</v>
      </c>
      <c r="G371" s="1" t="s">
        <v>79</v>
      </c>
      <c r="H371" s="3">
        <v>37</v>
      </c>
      <c r="I371" s="3">
        <v>29</v>
      </c>
      <c r="J371" s="1">
        <v>31</v>
      </c>
      <c r="K371" s="1" t="s">
        <v>84</v>
      </c>
      <c r="Q371" s="1" t="s">
        <v>97</v>
      </c>
      <c r="R371" s="1" t="s">
        <v>93</v>
      </c>
      <c r="S371" s="1" t="s">
        <v>84</v>
      </c>
      <c r="T371" s="1" t="s">
        <v>59</v>
      </c>
    </row>
    <row r="372" spans="1:21">
      <c r="A372" s="1" t="s">
        <v>12</v>
      </c>
      <c r="B372" s="1" t="s">
        <v>13</v>
      </c>
      <c r="C372" s="1" t="s">
        <v>9</v>
      </c>
      <c r="D372" s="1" t="s">
        <v>58</v>
      </c>
      <c r="E372" s="1" t="s">
        <v>100</v>
      </c>
      <c r="F372" s="2">
        <v>0.60416666666666663</v>
      </c>
      <c r="G372" s="1" t="s">
        <v>79</v>
      </c>
      <c r="H372" s="3">
        <v>37</v>
      </c>
      <c r="I372" s="3">
        <v>29</v>
      </c>
      <c r="J372" s="1">
        <v>30</v>
      </c>
      <c r="K372" s="1" t="s">
        <v>84</v>
      </c>
      <c r="Q372" s="1" t="s">
        <v>97</v>
      </c>
      <c r="R372" s="1" t="s">
        <v>93</v>
      </c>
      <c r="S372" s="1" t="s">
        <v>84</v>
      </c>
      <c r="T372" s="1" t="s">
        <v>59</v>
      </c>
    </row>
    <row r="373" spans="1:21">
      <c r="A373" s="1" t="s">
        <v>12</v>
      </c>
      <c r="B373" s="1" t="s">
        <v>13</v>
      </c>
      <c r="C373" s="1" t="s">
        <v>10</v>
      </c>
      <c r="D373" s="1" t="s">
        <v>58</v>
      </c>
      <c r="E373" s="1" t="s">
        <v>100</v>
      </c>
      <c r="F373" s="2">
        <v>0.60416666666666663</v>
      </c>
      <c r="G373" s="1" t="s">
        <v>78</v>
      </c>
      <c r="H373" s="3">
        <v>37</v>
      </c>
      <c r="I373" s="3">
        <v>29</v>
      </c>
      <c r="J373" s="1">
        <v>30</v>
      </c>
      <c r="K373" s="1" t="s">
        <v>84</v>
      </c>
      <c r="Q373" s="1" t="s">
        <v>97</v>
      </c>
      <c r="R373" s="1" t="s">
        <v>93</v>
      </c>
      <c r="S373" s="1" t="s">
        <v>84</v>
      </c>
      <c r="T373" s="1" t="s">
        <v>59</v>
      </c>
    </row>
    <row r="374" spans="1:21">
      <c r="A374" s="1" t="s">
        <v>12</v>
      </c>
      <c r="B374" s="1" t="s">
        <v>13</v>
      </c>
      <c r="C374" s="1" t="s">
        <v>11</v>
      </c>
      <c r="D374" s="1" t="s">
        <v>58</v>
      </c>
      <c r="E374" s="1" t="s">
        <v>100</v>
      </c>
      <c r="F374" s="2">
        <v>0.60416666666666663</v>
      </c>
      <c r="G374" s="1" t="s">
        <v>78</v>
      </c>
      <c r="H374" s="3">
        <v>37</v>
      </c>
      <c r="I374" s="3">
        <v>29</v>
      </c>
      <c r="J374" s="1">
        <v>30</v>
      </c>
      <c r="K374" s="1" t="s">
        <v>84</v>
      </c>
      <c r="Q374" s="1" t="s">
        <v>97</v>
      </c>
      <c r="R374" s="1" t="s">
        <v>93</v>
      </c>
      <c r="S374" s="1" t="s">
        <v>84</v>
      </c>
      <c r="T374" s="1" t="s">
        <v>59</v>
      </c>
    </row>
    <row r="375" spans="1:21">
      <c r="A375" s="1" t="s">
        <v>43</v>
      </c>
      <c r="B375" s="1" t="s">
        <v>16</v>
      </c>
      <c r="C375" s="1" t="s">
        <v>6</v>
      </c>
      <c r="D375" s="1" t="s">
        <v>58</v>
      </c>
      <c r="E375" s="1" t="s">
        <v>100</v>
      </c>
      <c r="F375" s="2">
        <v>0.45833333333333331</v>
      </c>
      <c r="G375" s="1" t="s">
        <v>79</v>
      </c>
      <c r="H375" s="3">
        <v>30</v>
      </c>
      <c r="I375" s="3">
        <v>40</v>
      </c>
      <c r="J375" s="1">
        <v>29</v>
      </c>
      <c r="K375" s="1" t="s">
        <v>84</v>
      </c>
      <c r="Q375" s="1" t="s">
        <v>97</v>
      </c>
      <c r="R375" s="1" t="s">
        <v>53</v>
      </c>
      <c r="T375" s="1" t="s">
        <v>83</v>
      </c>
    </row>
    <row r="376" spans="1:21">
      <c r="A376" s="1" t="s">
        <v>43</v>
      </c>
      <c r="B376" s="1" t="s">
        <v>16</v>
      </c>
      <c r="C376" s="1" t="s">
        <v>8</v>
      </c>
      <c r="D376" s="1" t="s">
        <v>58</v>
      </c>
      <c r="E376" s="1" t="s">
        <v>100</v>
      </c>
      <c r="F376" s="2">
        <v>0.45833333333333331</v>
      </c>
      <c r="G376" s="1" t="s">
        <v>78</v>
      </c>
      <c r="H376" s="3">
        <v>30</v>
      </c>
      <c r="I376" s="3">
        <v>40</v>
      </c>
      <c r="J376" s="1">
        <v>29</v>
      </c>
      <c r="K376" s="1" t="s">
        <v>84</v>
      </c>
      <c r="Q376" s="1" t="s">
        <v>97</v>
      </c>
      <c r="R376" s="1" t="s">
        <v>53</v>
      </c>
      <c r="T376" s="1" t="s">
        <v>83</v>
      </c>
    </row>
    <row r="377" spans="1:21">
      <c r="A377" s="1" t="s">
        <v>43</v>
      </c>
      <c r="B377" s="1" t="s">
        <v>16</v>
      </c>
      <c r="C377" s="1" t="s">
        <v>9</v>
      </c>
      <c r="D377" s="1" t="s">
        <v>58</v>
      </c>
      <c r="E377" s="1" t="s">
        <v>100</v>
      </c>
      <c r="F377" s="2">
        <v>0.45833333333333331</v>
      </c>
      <c r="G377" s="1" t="s">
        <v>78</v>
      </c>
      <c r="H377" s="3">
        <v>30</v>
      </c>
      <c r="I377" s="3">
        <v>40</v>
      </c>
      <c r="J377" s="1">
        <v>29</v>
      </c>
      <c r="K377" s="1" t="s">
        <v>84</v>
      </c>
      <c r="Q377" s="1" t="s">
        <v>97</v>
      </c>
      <c r="R377" s="1" t="s">
        <v>53</v>
      </c>
      <c r="T377" s="1" t="s">
        <v>83</v>
      </c>
    </row>
    <row r="378" spans="1:21">
      <c r="A378" s="1" t="s">
        <v>43</v>
      </c>
      <c r="B378" s="1" t="s">
        <v>16</v>
      </c>
      <c r="C378" s="1" t="s">
        <v>10</v>
      </c>
      <c r="D378" s="1" t="s">
        <v>58</v>
      </c>
      <c r="E378" s="1" t="s">
        <v>100</v>
      </c>
      <c r="F378" s="2">
        <v>0.45833333333333331</v>
      </c>
      <c r="G378" s="1" t="s">
        <v>78</v>
      </c>
      <c r="H378" s="3">
        <v>30</v>
      </c>
      <c r="I378" s="3">
        <v>40</v>
      </c>
      <c r="J378" s="1">
        <v>28</v>
      </c>
      <c r="K378" s="1" t="s">
        <v>84</v>
      </c>
      <c r="Q378" s="1" t="s">
        <v>97</v>
      </c>
      <c r="R378" s="1" t="s">
        <v>53</v>
      </c>
      <c r="T378" s="1" t="s">
        <v>83</v>
      </c>
    </row>
    <row r="379" spans="1:21">
      <c r="A379" s="1" t="s">
        <v>43</v>
      </c>
      <c r="B379" s="1" t="s">
        <v>16</v>
      </c>
      <c r="C379" s="1" t="s">
        <v>11</v>
      </c>
      <c r="D379" s="1" t="s">
        <v>58</v>
      </c>
      <c r="E379" s="1" t="s">
        <v>100</v>
      </c>
      <c r="F379" s="2">
        <v>0.45833333333333331</v>
      </c>
      <c r="G379" s="1" t="s">
        <v>79</v>
      </c>
      <c r="H379" s="3">
        <v>30</v>
      </c>
      <c r="I379" s="3">
        <v>40</v>
      </c>
      <c r="J379" s="1">
        <v>28</v>
      </c>
      <c r="K379" s="1" t="s">
        <v>84</v>
      </c>
      <c r="Q379" s="1" t="s">
        <v>97</v>
      </c>
      <c r="R379" s="1" t="s">
        <v>53</v>
      </c>
      <c r="T379" s="1" t="s">
        <v>83</v>
      </c>
    </row>
    <row r="380" spans="1:21">
      <c r="A380" s="1" t="s">
        <v>27</v>
      </c>
      <c r="B380" s="1" t="s">
        <v>5</v>
      </c>
      <c r="C380" s="1" t="s">
        <v>6</v>
      </c>
      <c r="D380" s="1" t="s">
        <v>57</v>
      </c>
      <c r="E380" s="1" t="s">
        <v>100</v>
      </c>
      <c r="F380" s="2">
        <v>0.57986111111111105</v>
      </c>
      <c r="G380" s="1" t="s">
        <v>5</v>
      </c>
      <c r="H380" s="3">
        <v>28</v>
      </c>
      <c r="I380" s="3">
        <v>29</v>
      </c>
      <c r="J380" s="1">
        <v>26</v>
      </c>
      <c r="K380" s="1" t="s">
        <v>84</v>
      </c>
      <c r="Q380" s="1" t="s">
        <v>96</v>
      </c>
      <c r="R380" s="1" t="s">
        <v>84</v>
      </c>
      <c r="S380" s="1" t="s">
        <v>84</v>
      </c>
      <c r="T380" s="1" t="s">
        <v>84</v>
      </c>
      <c r="U380" s="1" t="s">
        <v>84</v>
      </c>
    </row>
    <row r="381" spans="1:21">
      <c r="A381" s="1" t="s">
        <v>27</v>
      </c>
      <c r="B381" s="1" t="s">
        <v>5</v>
      </c>
      <c r="C381" s="1" t="s">
        <v>8</v>
      </c>
      <c r="D381" s="1" t="s">
        <v>57</v>
      </c>
      <c r="E381" s="1" t="s">
        <v>100</v>
      </c>
      <c r="F381" s="2">
        <v>0.57986111111111105</v>
      </c>
      <c r="G381" s="1" t="s">
        <v>5</v>
      </c>
      <c r="H381" s="3">
        <v>28</v>
      </c>
      <c r="I381" s="3">
        <v>29</v>
      </c>
      <c r="J381" s="1">
        <v>26</v>
      </c>
      <c r="K381" s="1" t="s">
        <v>84</v>
      </c>
      <c r="Q381" s="1" t="s">
        <v>96</v>
      </c>
      <c r="R381" s="1" t="s">
        <v>84</v>
      </c>
      <c r="S381" s="1" t="s">
        <v>84</v>
      </c>
      <c r="T381" s="1" t="s">
        <v>84</v>
      </c>
      <c r="U381" s="1" t="s">
        <v>84</v>
      </c>
    </row>
    <row r="382" spans="1:21">
      <c r="A382" s="1" t="s">
        <v>27</v>
      </c>
      <c r="B382" s="1" t="s">
        <v>5</v>
      </c>
      <c r="C382" s="1" t="s">
        <v>9</v>
      </c>
      <c r="D382" s="1" t="s">
        <v>57</v>
      </c>
      <c r="E382" s="1" t="s">
        <v>100</v>
      </c>
      <c r="F382" s="2">
        <v>0.57986111111111105</v>
      </c>
      <c r="G382" s="1" t="s">
        <v>5</v>
      </c>
      <c r="H382" s="3">
        <v>28</v>
      </c>
      <c r="I382" s="3">
        <v>29</v>
      </c>
      <c r="J382" s="1">
        <v>25</v>
      </c>
      <c r="K382" s="1" t="s">
        <v>84</v>
      </c>
      <c r="Q382" s="1" t="s">
        <v>96</v>
      </c>
      <c r="R382" s="1" t="s">
        <v>84</v>
      </c>
      <c r="S382" s="1" t="s">
        <v>84</v>
      </c>
      <c r="T382" s="1" t="s">
        <v>84</v>
      </c>
      <c r="U382" s="1" t="s">
        <v>84</v>
      </c>
    </row>
    <row r="383" spans="1:21">
      <c r="A383" s="1" t="s">
        <v>27</v>
      </c>
      <c r="B383" s="1" t="s">
        <v>5</v>
      </c>
      <c r="C383" s="1" t="s">
        <v>10</v>
      </c>
      <c r="D383" s="1" t="s">
        <v>57</v>
      </c>
      <c r="E383" s="1" t="s">
        <v>100</v>
      </c>
      <c r="F383" s="2">
        <v>0.57986111111111105</v>
      </c>
      <c r="G383" s="1" t="s">
        <v>5</v>
      </c>
      <c r="H383" s="3">
        <v>28</v>
      </c>
      <c r="I383" s="3">
        <v>29</v>
      </c>
      <c r="J383" s="1">
        <v>25</v>
      </c>
      <c r="K383" s="1" t="s">
        <v>84</v>
      </c>
      <c r="Q383" s="1" t="s">
        <v>96</v>
      </c>
      <c r="R383" s="1" t="s">
        <v>84</v>
      </c>
      <c r="S383" s="1" t="s">
        <v>84</v>
      </c>
      <c r="T383" s="1" t="s">
        <v>84</v>
      </c>
      <c r="U383" s="1" t="s">
        <v>84</v>
      </c>
    </row>
    <row r="384" spans="1:21">
      <c r="A384" s="1" t="s">
        <v>27</v>
      </c>
      <c r="B384" s="1" t="s">
        <v>5</v>
      </c>
      <c r="C384" s="1" t="s">
        <v>11</v>
      </c>
      <c r="D384" s="1" t="s">
        <v>57</v>
      </c>
      <c r="E384" s="1" t="s">
        <v>100</v>
      </c>
      <c r="F384" s="2">
        <v>0.57986111111111105</v>
      </c>
      <c r="G384" s="1" t="s">
        <v>5</v>
      </c>
      <c r="H384" s="3">
        <v>28</v>
      </c>
      <c r="I384" s="3">
        <v>29</v>
      </c>
      <c r="J384" s="1">
        <v>25</v>
      </c>
      <c r="K384" s="1" t="s">
        <v>84</v>
      </c>
      <c r="Q384" s="1" t="s">
        <v>96</v>
      </c>
      <c r="R384" s="1" t="s">
        <v>84</v>
      </c>
      <c r="S384" s="1" t="s">
        <v>84</v>
      </c>
      <c r="T384" s="1" t="s">
        <v>84</v>
      </c>
      <c r="U384" s="1" t="s">
        <v>84</v>
      </c>
    </row>
    <row r="385" spans="1:21">
      <c r="A385" s="1" t="s">
        <v>23</v>
      </c>
      <c r="B385" s="1" t="s">
        <v>13</v>
      </c>
      <c r="C385" s="1" t="s">
        <v>6</v>
      </c>
      <c r="D385" s="1" t="s">
        <v>56</v>
      </c>
      <c r="E385" s="1" t="s">
        <v>100</v>
      </c>
      <c r="F385" s="2">
        <v>0.34861111111111115</v>
      </c>
      <c r="G385" s="1" t="s">
        <v>78</v>
      </c>
      <c r="H385" s="3">
        <v>27.5</v>
      </c>
      <c r="I385" s="3">
        <v>40.5</v>
      </c>
      <c r="J385" s="1">
        <v>25</v>
      </c>
      <c r="K385" s="1" t="s">
        <v>84</v>
      </c>
      <c r="Q385" s="1" t="s">
        <v>97</v>
      </c>
      <c r="R385" s="1" t="s">
        <v>83</v>
      </c>
      <c r="T385" s="1" t="s">
        <v>93</v>
      </c>
      <c r="U385" s="1" t="s">
        <v>84</v>
      </c>
    </row>
    <row r="386" spans="1:21">
      <c r="A386" s="1" t="s">
        <v>23</v>
      </c>
      <c r="B386" s="1" t="s">
        <v>13</v>
      </c>
      <c r="C386" s="1" t="s">
        <v>8</v>
      </c>
      <c r="D386" s="1" t="s">
        <v>56</v>
      </c>
      <c r="E386" s="1" t="s">
        <v>100</v>
      </c>
      <c r="F386" s="2">
        <v>0.34861111111111115</v>
      </c>
      <c r="G386" s="1" t="s">
        <v>79</v>
      </c>
      <c r="H386" s="3">
        <v>27.5</v>
      </c>
      <c r="I386" s="3">
        <v>40.5</v>
      </c>
      <c r="J386" s="1">
        <v>25</v>
      </c>
      <c r="K386" s="1" t="s">
        <v>84</v>
      </c>
      <c r="Q386" s="1" t="s">
        <v>97</v>
      </c>
      <c r="R386" s="1" t="s">
        <v>83</v>
      </c>
      <c r="T386" s="1" t="s">
        <v>93</v>
      </c>
      <c r="U386" s="1" t="s">
        <v>84</v>
      </c>
    </row>
    <row r="387" spans="1:21">
      <c r="A387" s="1" t="s">
        <v>23</v>
      </c>
      <c r="B387" s="1" t="s">
        <v>13</v>
      </c>
      <c r="C387" s="1" t="s">
        <v>9</v>
      </c>
      <c r="D387" s="1" t="s">
        <v>56</v>
      </c>
      <c r="E387" s="1" t="s">
        <v>100</v>
      </c>
      <c r="F387" s="2">
        <v>0.34861111111111115</v>
      </c>
      <c r="G387" s="1" t="s">
        <v>78</v>
      </c>
      <c r="H387" s="3">
        <v>27.5</v>
      </c>
      <c r="I387" s="3">
        <v>40.5</v>
      </c>
      <c r="J387" s="1">
        <v>25</v>
      </c>
      <c r="K387" s="1" t="s">
        <v>84</v>
      </c>
      <c r="Q387" s="1" t="s">
        <v>97</v>
      </c>
      <c r="R387" s="1" t="s">
        <v>83</v>
      </c>
      <c r="T387" s="1" t="s">
        <v>93</v>
      </c>
      <c r="U387" s="1" t="s">
        <v>84</v>
      </c>
    </row>
    <row r="388" spans="1:21">
      <c r="A388" s="1" t="s">
        <v>23</v>
      </c>
      <c r="B388" s="1" t="s">
        <v>13</v>
      </c>
      <c r="C388" s="1" t="s">
        <v>10</v>
      </c>
      <c r="D388" s="1" t="s">
        <v>56</v>
      </c>
      <c r="E388" s="1" t="s">
        <v>100</v>
      </c>
      <c r="F388" s="2">
        <v>0.34861111111111115</v>
      </c>
      <c r="G388" s="1" t="s">
        <v>79</v>
      </c>
      <c r="H388" s="3">
        <v>27.5</v>
      </c>
      <c r="I388" s="3">
        <v>40.5</v>
      </c>
      <c r="J388" s="1">
        <v>25</v>
      </c>
      <c r="K388" s="1" t="s">
        <v>84</v>
      </c>
      <c r="Q388" s="1" t="s">
        <v>97</v>
      </c>
      <c r="R388" s="1" t="s">
        <v>83</v>
      </c>
      <c r="T388" s="1" t="s">
        <v>93</v>
      </c>
      <c r="U388" s="1" t="s">
        <v>84</v>
      </c>
    </row>
    <row r="389" spans="1:21">
      <c r="A389" s="1" t="s">
        <v>23</v>
      </c>
      <c r="B389" s="1" t="s">
        <v>13</v>
      </c>
      <c r="C389" s="1" t="s">
        <v>11</v>
      </c>
      <c r="D389" s="1" t="s">
        <v>56</v>
      </c>
      <c r="E389" s="1" t="s">
        <v>100</v>
      </c>
      <c r="F389" s="2">
        <v>0.34861111111111115</v>
      </c>
      <c r="G389" s="1" t="s">
        <v>79</v>
      </c>
      <c r="H389" s="3">
        <v>27.5</v>
      </c>
      <c r="I389" s="3">
        <v>40.5</v>
      </c>
      <c r="J389" s="1">
        <v>26</v>
      </c>
      <c r="K389" s="1" t="s">
        <v>84</v>
      </c>
      <c r="Q389" s="1" t="s">
        <v>97</v>
      </c>
      <c r="R389" s="1" t="s">
        <v>83</v>
      </c>
      <c r="T389" s="1" t="s">
        <v>93</v>
      </c>
      <c r="U389" s="1" t="s">
        <v>84</v>
      </c>
    </row>
    <row r="390" spans="1:21">
      <c r="A390" s="1" t="s">
        <v>12</v>
      </c>
      <c r="B390" s="1" t="s">
        <v>13</v>
      </c>
      <c r="C390" s="1" t="s">
        <v>6</v>
      </c>
      <c r="D390" s="1" t="s">
        <v>56</v>
      </c>
      <c r="E390" s="1" t="s">
        <v>100</v>
      </c>
      <c r="F390" s="2">
        <v>0.57638888888888895</v>
      </c>
      <c r="G390" s="1" t="s">
        <v>79</v>
      </c>
      <c r="H390" s="3">
        <v>35</v>
      </c>
      <c r="I390" s="3">
        <v>52.5</v>
      </c>
      <c r="J390" s="1">
        <v>30</v>
      </c>
      <c r="K390" s="1" t="s">
        <v>84</v>
      </c>
      <c r="Q390" s="1" t="s">
        <v>97</v>
      </c>
      <c r="R390" s="1" t="s">
        <v>93</v>
      </c>
      <c r="S390" s="1" t="s">
        <v>84</v>
      </c>
      <c r="T390" s="1" t="s">
        <v>59</v>
      </c>
    </row>
    <row r="391" spans="1:21">
      <c r="A391" s="1" t="s">
        <v>12</v>
      </c>
      <c r="B391" s="1" t="s">
        <v>13</v>
      </c>
      <c r="C391" s="1" t="s">
        <v>8</v>
      </c>
      <c r="D391" s="1" t="s">
        <v>56</v>
      </c>
      <c r="E391" s="1" t="s">
        <v>100</v>
      </c>
      <c r="F391" s="2">
        <v>0.57638888888888895</v>
      </c>
      <c r="G391" s="1" t="s">
        <v>78</v>
      </c>
      <c r="H391" s="3">
        <v>35</v>
      </c>
      <c r="I391" s="3">
        <v>52.5</v>
      </c>
      <c r="J391" s="1">
        <v>30</v>
      </c>
      <c r="K391" s="1" t="s">
        <v>84</v>
      </c>
      <c r="Q391" s="1" t="s">
        <v>97</v>
      </c>
      <c r="R391" s="1" t="s">
        <v>93</v>
      </c>
      <c r="S391" s="1" t="s">
        <v>84</v>
      </c>
      <c r="T391" s="1" t="s">
        <v>59</v>
      </c>
    </row>
    <row r="392" spans="1:21">
      <c r="A392" s="1" t="s">
        <v>12</v>
      </c>
      <c r="B392" s="1" t="s">
        <v>13</v>
      </c>
      <c r="C392" s="1" t="s">
        <v>9</v>
      </c>
      <c r="D392" s="1" t="s">
        <v>56</v>
      </c>
      <c r="E392" s="1" t="s">
        <v>100</v>
      </c>
      <c r="F392" s="2">
        <v>0.57638888888888895</v>
      </c>
      <c r="G392" s="1" t="s">
        <v>78</v>
      </c>
      <c r="H392" s="3">
        <v>35</v>
      </c>
      <c r="I392" s="3">
        <v>52.5</v>
      </c>
      <c r="J392" s="1">
        <v>30</v>
      </c>
      <c r="K392" s="1" t="s">
        <v>84</v>
      </c>
      <c r="Q392" s="1" t="s">
        <v>97</v>
      </c>
      <c r="R392" s="1" t="s">
        <v>93</v>
      </c>
      <c r="S392" s="1" t="s">
        <v>84</v>
      </c>
      <c r="T392" s="1" t="s">
        <v>59</v>
      </c>
    </row>
    <row r="393" spans="1:21">
      <c r="A393" s="1" t="s">
        <v>12</v>
      </c>
      <c r="B393" s="1" t="s">
        <v>13</v>
      </c>
      <c r="C393" s="1" t="s">
        <v>10</v>
      </c>
      <c r="D393" s="1" t="s">
        <v>56</v>
      </c>
      <c r="E393" s="1" t="s">
        <v>100</v>
      </c>
      <c r="F393" s="2">
        <v>0.57638888888888895</v>
      </c>
      <c r="G393" s="1" t="s">
        <v>79</v>
      </c>
      <c r="H393" s="3">
        <v>35</v>
      </c>
      <c r="I393" s="3">
        <v>52.5</v>
      </c>
      <c r="J393" s="1">
        <v>32</v>
      </c>
      <c r="K393" s="1" t="s">
        <v>84</v>
      </c>
      <c r="Q393" s="1" t="s">
        <v>97</v>
      </c>
      <c r="R393" s="1" t="s">
        <v>93</v>
      </c>
      <c r="S393" s="1" t="s">
        <v>84</v>
      </c>
      <c r="T393" s="1" t="s">
        <v>59</v>
      </c>
    </row>
    <row r="394" spans="1:21">
      <c r="A394" s="1" t="s">
        <v>12</v>
      </c>
      <c r="B394" s="1" t="s">
        <v>13</v>
      </c>
      <c r="C394" s="1" t="s">
        <v>11</v>
      </c>
      <c r="D394" s="1" t="s">
        <v>56</v>
      </c>
      <c r="E394" s="1" t="s">
        <v>100</v>
      </c>
      <c r="F394" s="2">
        <v>0.57638888888888895</v>
      </c>
      <c r="G394" s="1" t="s">
        <v>79</v>
      </c>
      <c r="H394" s="3">
        <v>35</v>
      </c>
      <c r="I394" s="3">
        <v>52.5</v>
      </c>
      <c r="J394" s="1">
        <v>30</v>
      </c>
      <c r="K394" s="1" t="s">
        <v>84</v>
      </c>
      <c r="Q394" s="1" t="s">
        <v>97</v>
      </c>
      <c r="R394" s="1" t="s">
        <v>93</v>
      </c>
      <c r="S394" s="1" t="s">
        <v>84</v>
      </c>
      <c r="T394" s="1" t="s">
        <v>59</v>
      </c>
    </row>
    <row r="395" spans="1:21">
      <c r="A395" s="1" t="s">
        <v>43</v>
      </c>
      <c r="B395" s="1" t="s">
        <v>16</v>
      </c>
      <c r="C395" s="1" t="s">
        <v>6</v>
      </c>
      <c r="D395" s="1" t="s">
        <v>56</v>
      </c>
      <c r="E395" s="1" t="s">
        <v>100</v>
      </c>
      <c r="F395" s="2">
        <v>0.41666666666666669</v>
      </c>
      <c r="G395" s="1" t="s">
        <v>79</v>
      </c>
      <c r="H395" s="3">
        <v>44.5</v>
      </c>
      <c r="I395" s="3">
        <v>40</v>
      </c>
      <c r="J395" s="1">
        <v>28</v>
      </c>
      <c r="K395" s="1" t="s">
        <v>84</v>
      </c>
      <c r="Q395" s="1" t="s">
        <v>97</v>
      </c>
      <c r="R395" s="1" t="s">
        <v>53</v>
      </c>
      <c r="T395" s="1" t="s">
        <v>83</v>
      </c>
    </row>
    <row r="396" spans="1:21">
      <c r="A396" s="1" t="s">
        <v>43</v>
      </c>
      <c r="B396" s="1" t="s">
        <v>16</v>
      </c>
      <c r="C396" s="1" t="s">
        <v>8</v>
      </c>
      <c r="D396" s="1" t="s">
        <v>56</v>
      </c>
      <c r="E396" s="1" t="s">
        <v>100</v>
      </c>
      <c r="F396" s="2">
        <v>0.41666666666666669</v>
      </c>
      <c r="G396" s="1" t="s">
        <v>78</v>
      </c>
      <c r="H396" s="3">
        <v>44.5</v>
      </c>
      <c r="I396" s="3">
        <v>40</v>
      </c>
      <c r="J396" s="1">
        <v>27</v>
      </c>
      <c r="K396" s="1" t="s">
        <v>84</v>
      </c>
      <c r="Q396" s="1" t="s">
        <v>97</v>
      </c>
      <c r="R396" s="1" t="s">
        <v>53</v>
      </c>
      <c r="T396" s="1" t="s">
        <v>83</v>
      </c>
    </row>
    <row r="397" spans="1:21">
      <c r="A397" s="1" t="s">
        <v>43</v>
      </c>
      <c r="B397" s="1" t="s">
        <v>16</v>
      </c>
      <c r="C397" s="1" t="s">
        <v>9</v>
      </c>
      <c r="D397" s="1" t="s">
        <v>56</v>
      </c>
      <c r="E397" s="1" t="s">
        <v>100</v>
      </c>
      <c r="F397" s="2">
        <v>0.41666666666666669</v>
      </c>
      <c r="G397" s="1" t="s">
        <v>79</v>
      </c>
      <c r="H397" s="3">
        <v>44.5</v>
      </c>
      <c r="I397" s="3">
        <v>40</v>
      </c>
      <c r="J397" s="1">
        <v>26</v>
      </c>
      <c r="K397" s="1" t="s">
        <v>84</v>
      </c>
      <c r="Q397" s="1" t="s">
        <v>97</v>
      </c>
      <c r="R397" s="1" t="s">
        <v>53</v>
      </c>
      <c r="T397" s="1" t="s">
        <v>83</v>
      </c>
    </row>
    <row r="398" spans="1:21">
      <c r="A398" s="1" t="s">
        <v>43</v>
      </c>
      <c r="B398" s="1" t="s">
        <v>16</v>
      </c>
      <c r="C398" s="1" t="s">
        <v>10</v>
      </c>
      <c r="D398" s="1" t="s">
        <v>56</v>
      </c>
      <c r="E398" s="1" t="s">
        <v>100</v>
      </c>
      <c r="F398" s="2">
        <v>0.41666666666666669</v>
      </c>
      <c r="G398" s="1" t="s">
        <v>79</v>
      </c>
      <c r="H398" s="3">
        <v>44.5</v>
      </c>
      <c r="I398" s="3">
        <v>40</v>
      </c>
      <c r="J398" s="1">
        <v>28</v>
      </c>
      <c r="K398" s="1" t="s">
        <v>84</v>
      </c>
      <c r="Q398" s="1" t="s">
        <v>97</v>
      </c>
      <c r="R398" s="1" t="s">
        <v>53</v>
      </c>
      <c r="T398" s="1" t="s">
        <v>83</v>
      </c>
    </row>
    <row r="399" spans="1:21">
      <c r="A399" s="1" t="s">
        <v>43</v>
      </c>
      <c r="B399" s="1" t="s">
        <v>16</v>
      </c>
      <c r="C399" s="1" t="s">
        <v>11</v>
      </c>
      <c r="D399" s="1" t="s">
        <v>56</v>
      </c>
      <c r="E399" s="1" t="s">
        <v>100</v>
      </c>
      <c r="F399" s="2">
        <v>0.41666666666666669</v>
      </c>
      <c r="G399" s="1" t="s">
        <v>79</v>
      </c>
      <c r="H399" s="3">
        <v>44.5</v>
      </c>
      <c r="I399" s="3">
        <v>40</v>
      </c>
      <c r="J399" s="1">
        <v>28</v>
      </c>
      <c r="K399" s="1" t="s">
        <v>84</v>
      </c>
      <c r="Q399" s="1" t="s">
        <v>97</v>
      </c>
      <c r="R399" s="1" t="s">
        <v>53</v>
      </c>
      <c r="T399" s="1" t="s">
        <v>83</v>
      </c>
    </row>
    <row r="400" spans="1:21">
      <c r="A400" s="1" t="s">
        <v>12</v>
      </c>
      <c r="B400" s="1" t="s">
        <v>13</v>
      </c>
      <c r="C400" s="1" t="s">
        <v>6</v>
      </c>
      <c r="D400" s="1" t="s">
        <v>61</v>
      </c>
      <c r="E400" s="1" t="s">
        <v>100</v>
      </c>
      <c r="F400" s="2">
        <v>0.3576388888888889</v>
      </c>
      <c r="G400" s="1" t="s">
        <v>79</v>
      </c>
      <c r="H400" s="3">
        <v>31</v>
      </c>
      <c r="I400" s="3">
        <v>37.5</v>
      </c>
      <c r="J400" s="1">
        <v>25</v>
      </c>
      <c r="K400" s="1">
        <v>0.20146105566416297</v>
      </c>
      <c r="Q400" s="1" t="s">
        <v>97</v>
      </c>
      <c r="R400" s="1" t="s">
        <v>93</v>
      </c>
      <c r="S400" s="1" t="s">
        <v>84</v>
      </c>
      <c r="T400" s="1" t="s">
        <v>59</v>
      </c>
    </row>
    <row r="401" spans="1:21">
      <c r="A401" s="1" t="s">
        <v>12</v>
      </c>
      <c r="B401" s="1" t="s">
        <v>13</v>
      </c>
      <c r="C401" s="1" t="s">
        <v>8</v>
      </c>
      <c r="D401" s="1" t="s">
        <v>61</v>
      </c>
      <c r="E401" s="1" t="s">
        <v>100</v>
      </c>
      <c r="F401" s="2">
        <v>0.3576388888888889</v>
      </c>
      <c r="G401" s="1" t="s">
        <v>79</v>
      </c>
      <c r="H401" s="3">
        <v>31</v>
      </c>
      <c r="I401" s="3">
        <v>37.5</v>
      </c>
      <c r="J401" s="1">
        <v>27</v>
      </c>
      <c r="K401" s="1">
        <v>0.20289391638020621</v>
      </c>
      <c r="Q401" s="1" t="s">
        <v>97</v>
      </c>
      <c r="R401" s="1" t="s">
        <v>93</v>
      </c>
      <c r="S401" s="1" t="s">
        <v>84</v>
      </c>
      <c r="T401" s="1" t="s">
        <v>59</v>
      </c>
    </row>
    <row r="402" spans="1:21">
      <c r="A402" s="1" t="s">
        <v>12</v>
      </c>
      <c r="B402" s="1" t="s">
        <v>13</v>
      </c>
      <c r="C402" s="1" t="s">
        <v>9</v>
      </c>
      <c r="D402" s="1" t="s">
        <v>61</v>
      </c>
      <c r="E402" s="1" t="s">
        <v>100</v>
      </c>
      <c r="F402" s="2">
        <v>0.3576388888888889</v>
      </c>
      <c r="G402" s="1" t="s">
        <v>78</v>
      </c>
      <c r="H402" s="3">
        <v>31</v>
      </c>
      <c r="I402" s="3">
        <v>37.5</v>
      </c>
      <c r="J402" s="1">
        <v>27</v>
      </c>
      <c r="K402" s="1">
        <v>0.20084544798432816</v>
      </c>
      <c r="Q402" s="1" t="s">
        <v>97</v>
      </c>
      <c r="R402" s="1" t="s">
        <v>93</v>
      </c>
      <c r="S402" s="1" t="s">
        <v>84</v>
      </c>
      <c r="T402" s="1" t="s">
        <v>59</v>
      </c>
    </row>
    <row r="403" spans="1:21">
      <c r="A403" s="1" t="s">
        <v>12</v>
      </c>
      <c r="B403" s="1" t="s">
        <v>13</v>
      </c>
      <c r="C403" s="1" t="s">
        <v>10</v>
      </c>
      <c r="D403" s="1" t="s">
        <v>61</v>
      </c>
      <c r="E403" s="1" t="s">
        <v>100</v>
      </c>
      <c r="F403" s="2">
        <v>0.3576388888888889</v>
      </c>
      <c r="G403" s="1" t="s">
        <v>78</v>
      </c>
      <c r="H403" s="3">
        <v>31</v>
      </c>
      <c r="I403" s="3">
        <v>37.5</v>
      </c>
      <c r="J403" s="1">
        <v>27</v>
      </c>
      <c r="K403" s="1">
        <v>0.20640541997074424</v>
      </c>
      <c r="Q403" s="1" t="s">
        <v>97</v>
      </c>
      <c r="R403" s="1" t="s">
        <v>93</v>
      </c>
      <c r="S403" s="1" t="s">
        <v>84</v>
      </c>
      <c r="T403" s="1" t="s">
        <v>59</v>
      </c>
    </row>
    <row r="404" spans="1:21">
      <c r="A404" s="1" t="s">
        <v>12</v>
      </c>
      <c r="B404" s="1" t="s">
        <v>13</v>
      </c>
      <c r="C404" s="1" t="s">
        <v>11</v>
      </c>
      <c r="D404" s="1" t="s">
        <v>61</v>
      </c>
      <c r="E404" s="1" t="s">
        <v>100</v>
      </c>
      <c r="F404" s="2">
        <v>0.3576388888888889</v>
      </c>
      <c r="G404" s="1" t="s">
        <v>78</v>
      </c>
      <c r="H404" s="3">
        <v>31</v>
      </c>
      <c r="I404" s="3">
        <v>37.5</v>
      </c>
      <c r="J404" s="1">
        <v>27</v>
      </c>
      <c r="K404" s="1">
        <v>0.22608043967024735</v>
      </c>
      <c r="Q404" s="1" t="s">
        <v>97</v>
      </c>
      <c r="R404" s="1" t="s">
        <v>93</v>
      </c>
      <c r="S404" s="1" t="s">
        <v>84</v>
      </c>
      <c r="T404" s="1" t="s">
        <v>59</v>
      </c>
    </row>
    <row r="405" spans="1:21">
      <c r="A405" s="1" t="s">
        <v>43</v>
      </c>
      <c r="B405" s="1" t="s">
        <v>16</v>
      </c>
      <c r="C405" s="1" t="s">
        <v>6</v>
      </c>
      <c r="D405" s="1" t="s">
        <v>61</v>
      </c>
      <c r="E405" s="1" t="s">
        <v>100</v>
      </c>
      <c r="F405" s="2">
        <v>0.42708333333333331</v>
      </c>
      <c r="G405" s="1" t="s">
        <v>79</v>
      </c>
      <c r="H405" s="3">
        <v>34</v>
      </c>
      <c r="I405" s="3">
        <v>34.5</v>
      </c>
      <c r="J405" s="1">
        <v>25</v>
      </c>
      <c r="K405" s="1">
        <v>0.250857677513255</v>
      </c>
      <c r="Q405" s="1" t="s">
        <v>97</v>
      </c>
      <c r="R405" s="1" t="s">
        <v>53</v>
      </c>
      <c r="T405" s="1" t="s">
        <v>83</v>
      </c>
    </row>
    <row r="406" spans="1:21">
      <c r="A406" s="1" t="s">
        <v>43</v>
      </c>
      <c r="B406" s="1" t="s">
        <v>16</v>
      </c>
      <c r="C406" s="1" t="s">
        <v>8</v>
      </c>
      <c r="D406" s="1" t="s">
        <v>61</v>
      </c>
      <c r="E406" s="1" t="s">
        <v>100</v>
      </c>
      <c r="F406" s="2">
        <v>0.42708333333333331</v>
      </c>
      <c r="G406" s="1" t="s">
        <v>78</v>
      </c>
      <c r="H406" s="3">
        <v>34</v>
      </c>
      <c r="I406" s="3">
        <v>34.5</v>
      </c>
      <c r="J406" s="1">
        <v>27</v>
      </c>
      <c r="K406" s="1">
        <v>0.21749425447454551</v>
      </c>
      <c r="Q406" s="1" t="s">
        <v>97</v>
      </c>
      <c r="R406" s="1" t="s">
        <v>53</v>
      </c>
      <c r="T406" s="1" t="s">
        <v>83</v>
      </c>
    </row>
    <row r="407" spans="1:21">
      <c r="A407" s="1" t="s">
        <v>43</v>
      </c>
      <c r="B407" s="1" t="s">
        <v>16</v>
      </c>
      <c r="C407" s="1" t="s">
        <v>9</v>
      </c>
      <c r="D407" s="1" t="s">
        <v>61</v>
      </c>
      <c r="E407" s="1" t="s">
        <v>100</v>
      </c>
      <c r="F407" s="2">
        <v>0.42708333333333331</v>
      </c>
      <c r="G407" s="1" t="s">
        <v>78</v>
      </c>
      <c r="H407" s="3">
        <v>34</v>
      </c>
      <c r="I407" s="3">
        <v>34.5</v>
      </c>
      <c r="J407" s="1">
        <v>27</v>
      </c>
      <c r="K407" s="1">
        <v>0.23735767771053426</v>
      </c>
      <c r="Q407" s="1" t="s">
        <v>97</v>
      </c>
      <c r="R407" s="1" t="s">
        <v>53</v>
      </c>
      <c r="T407" s="1" t="s">
        <v>83</v>
      </c>
    </row>
    <row r="408" spans="1:21">
      <c r="A408" s="1" t="s">
        <v>43</v>
      </c>
      <c r="B408" s="1" t="s">
        <v>16</v>
      </c>
      <c r="C408" s="1" t="s">
        <v>10</v>
      </c>
      <c r="D408" s="1" t="s">
        <v>61</v>
      </c>
      <c r="E408" s="1" t="s">
        <v>100</v>
      </c>
      <c r="F408" s="2">
        <v>0.42708333333333331</v>
      </c>
      <c r="G408" s="1" t="s">
        <v>78</v>
      </c>
      <c r="H408" s="3">
        <v>34</v>
      </c>
      <c r="I408" s="3">
        <v>34.5</v>
      </c>
      <c r="J408" s="1">
        <v>26</v>
      </c>
      <c r="K408" s="1">
        <v>0.24179546898157944</v>
      </c>
      <c r="Q408" s="1" t="s">
        <v>97</v>
      </c>
      <c r="R408" s="1" t="s">
        <v>53</v>
      </c>
      <c r="T408" s="1" t="s">
        <v>83</v>
      </c>
    </row>
    <row r="409" spans="1:21">
      <c r="A409" s="1" t="s">
        <v>43</v>
      </c>
      <c r="B409" s="1" t="s">
        <v>16</v>
      </c>
      <c r="C409" s="1" t="s">
        <v>11</v>
      </c>
      <c r="D409" s="1" t="s">
        <v>61</v>
      </c>
      <c r="E409" s="1" t="s">
        <v>100</v>
      </c>
      <c r="F409" s="2">
        <v>0.42708333333333331</v>
      </c>
      <c r="G409" s="1" t="s">
        <v>79</v>
      </c>
      <c r="H409" s="3">
        <v>34</v>
      </c>
      <c r="I409" s="3">
        <v>34.5</v>
      </c>
      <c r="J409" s="1">
        <v>27</v>
      </c>
      <c r="K409" s="1">
        <v>0.19480519480519476</v>
      </c>
      <c r="Q409" s="1" t="s">
        <v>97</v>
      </c>
      <c r="R409" s="1" t="s">
        <v>53</v>
      </c>
      <c r="T409" s="1" t="s">
        <v>83</v>
      </c>
    </row>
    <row r="410" spans="1:21">
      <c r="A410" s="1" t="s">
        <v>27</v>
      </c>
      <c r="B410" s="1" t="s">
        <v>5</v>
      </c>
      <c r="C410" s="1" t="s">
        <v>6</v>
      </c>
      <c r="D410" s="1" t="s">
        <v>63</v>
      </c>
      <c r="E410" s="1" t="s">
        <v>100</v>
      </c>
      <c r="F410" s="2">
        <v>0.43402777777777773</v>
      </c>
      <c r="G410" s="1" t="s">
        <v>5</v>
      </c>
      <c r="H410" s="3">
        <v>36.5</v>
      </c>
      <c r="I410" s="3">
        <v>29.5</v>
      </c>
      <c r="J410" s="1">
        <v>25</v>
      </c>
      <c r="K410" s="1">
        <v>0.2077547613627741</v>
      </c>
      <c r="Q410" s="1" t="s">
        <v>96</v>
      </c>
      <c r="R410" s="1" t="s">
        <v>84</v>
      </c>
      <c r="S410" s="1" t="s">
        <v>84</v>
      </c>
      <c r="T410" s="1" t="s">
        <v>84</v>
      </c>
      <c r="U410" s="1" t="s">
        <v>84</v>
      </c>
    </row>
    <row r="411" spans="1:21">
      <c r="A411" s="1" t="s">
        <v>27</v>
      </c>
      <c r="B411" s="1" t="s">
        <v>5</v>
      </c>
      <c r="C411" s="1" t="s">
        <v>8</v>
      </c>
      <c r="D411" s="1" t="s">
        <v>63</v>
      </c>
      <c r="E411" s="1" t="s">
        <v>100</v>
      </c>
      <c r="F411" s="2">
        <v>0.43402777777777773</v>
      </c>
      <c r="G411" s="1" t="s">
        <v>5</v>
      </c>
      <c r="H411" s="3">
        <v>36.5</v>
      </c>
      <c r="I411" s="3">
        <v>29.5</v>
      </c>
      <c r="J411" s="1">
        <v>25</v>
      </c>
      <c r="K411" s="1">
        <v>0.19725943347990582</v>
      </c>
      <c r="Q411" s="1" t="s">
        <v>96</v>
      </c>
      <c r="R411" s="1" t="s">
        <v>84</v>
      </c>
      <c r="S411" s="1" t="s">
        <v>84</v>
      </c>
      <c r="T411" s="1" t="s">
        <v>84</v>
      </c>
      <c r="U411" s="1" t="s">
        <v>84</v>
      </c>
    </row>
    <row r="412" spans="1:21">
      <c r="A412" s="1" t="s">
        <v>27</v>
      </c>
      <c r="B412" s="1" t="s">
        <v>5</v>
      </c>
      <c r="C412" s="1" t="s">
        <v>9</v>
      </c>
      <c r="D412" s="1" t="s">
        <v>63</v>
      </c>
      <c r="E412" s="1" t="s">
        <v>100</v>
      </c>
      <c r="F412" s="2">
        <v>0.43402777777777773</v>
      </c>
      <c r="G412" s="1" t="s">
        <v>5</v>
      </c>
      <c r="H412" s="3">
        <v>36.5</v>
      </c>
      <c r="I412" s="3">
        <v>29.5</v>
      </c>
      <c r="J412" s="1">
        <v>25</v>
      </c>
      <c r="K412" s="1">
        <v>0.22147507738285838</v>
      </c>
      <c r="Q412" s="1" t="s">
        <v>96</v>
      </c>
      <c r="R412" s="1" t="s">
        <v>84</v>
      </c>
      <c r="S412" s="1" t="s">
        <v>84</v>
      </c>
      <c r="T412" s="1" t="s">
        <v>84</v>
      </c>
      <c r="U412" s="1" t="s">
        <v>84</v>
      </c>
    </row>
    <row r="413" spans="1:21">
      <c r="A413" s="1" t="s">
        <v>27</v>
      </c>
      <c r="B413" s="1" t="s">
        <v>5</v>
      </c>
      <c r="C413" s="1" t="s">
        <v>10</v>
      </c>
      <c r="D413" s="1" t="s">
        <v>63</v>
      </c>
      <c r="E413" s="1" t="s">
        <v>100</v>
      </c>
      <c r="F413" s="2">
        <v>0.43402777777777773</v>
      </c>
      <c r="G413" s="1" t="s">
        <v>5</v>
      </c>
      <c r="H413" s="3">
        <v>36.5</v>
      </c>
      <c r="I413" s="3">
        <v>29.5</v>
      </c>
      <c r="J413" s="1">
        <v>24</v>
      </c>
      <c r="K413" s="1">
        <v>0.23472912629539125</v>
      </c>
      <c r="Q413" s="1" t="s">
        <v>96</v>
      </c>
      <c r="R413" s="1" t="s">
        <v>84</v>
      </c>
      <c r="S413" s="1" t="s">
        <v>84</v>
      </c>
      <c r="T413" s="1" t="s">
        <v>84</v>
      </c>
      <c r="U413" s="1" t="s">
        <v>84</v>
      </c>
    </row>
    <row r="414" spans="1:21">
      <c r="A414" s="1" t="s">
        <v>27</v>
      </c>
      <c r="B414" s="1" t="s">
        <v>5</v>
      </c>
      <c r="C414" s="1" t="s">
        <v>11</v>
      </c>
      <c r="D414" s="1" t="s">
        <v>63</v>
      </c>
      <c r="E414" s="1" t="s">
        <v>100</v>
      </c>
      <c r="F414" s="2">
        <v>0.43402777777777773</v>
      </c>
      <c r="G414" s="1" t="s">
        <v>5</v>
      </c>
      <c r="H414" s="3">
        <v>36.5</v>
      </c>
      <c r="I414" s="3">
        <v>29.5</v>
      </c>
      <c r="J414" s="1">
        <v>25</v>
      </c>
      <c r="K414" s="1">
        <v>0.23071317970671279</v>
      </c>
      <c r="Q414" s="1" t="s">
        <v>96</v>
      </c>
      <c r="R414" s="1" t="s">
        <v>84</v>
      </c>
      <c r="S414" s="1" t="s">
        <v>84</v>
      </c>
      <c r="T414" s="1" t="s">
        <v>84</v>
      </c>
      <c r="U414" s="1" t="s">
        <v>84</v>
      </c>
    </row>
    <row r="415" spans="1:21">
      <c r="A415" s="1" t="s">
        <v>23</v>
      </c>
      <c r="B415" s="1" t="s">
        <v>13</v>
      </c>
      <c r="C415" s="1" t="s">
        <v>6</v>
      </c>
      <c r="D415" s="1" t="s">
        <v>63</v>
      </c>
      <c r="E415" s="1" t="s">
        <v>100</v>
      </c>
      <c r="F415" s="2">
        <v>0.3576388888888889</v>
      </c>
      <c r="G415" s="1" t="s">
        <v>79</v>
      </c>
      <c r="H415" s="3">
        <v>34.5</v>
      </c>
      <c r="I415" s="3">
        <v>39</v>
      </c>
      <c r="J415" s="1">
        <v>27</v>
      </c>
      <c r="K415" s="1">
        <v>0.19291089387439347</v>
      </c>
      <c r="Q415" s="1" t="s">
        <v>97</v>
      </c>
      <c r="R415" s="1" t="s">
        <v>83</v>
      </c>
      <c r="T415" s="1" t="s">
        <v>93</v>
      </c>
      <c r="U415" s="1" t="s">
        <v>84</v>
      </c>
    </row>
    <row r="416" spans="1:21">
      <c r="A416" s="1" t="s">
        <v>23</v>
      </c>
      <c r="B416" s="1" t="s">
        <v>13</v>
      </c>
      <c r="C416" s="1" t="s">
        <v>8</v>
      </c>
      <c r="D416" s="1" t="s">
        <v>63</v>
      </c>
      <c r="E416" s="1" t="s">
        <v>100</v>
      </c>
      <c r="F416" s="2">
        <v>0.3576388888888889</v>
      </c>
      <c r="G416" s="1" t="s">
        <v>79</v>
      </c>
      <c r="H416" s="3">
        <v>34.5</v>
      </c>
      <c r="I416" s="3">
        <v>39</v>
      </c>
      <c r="J416" s="1">
        <v>29</v>
      </c>
      <c r="K416" s="1">
        <v>0.18748584798852724</v>
      </c>
      <c r="Q416" s="1" t="s">
        <v>97</v>
      </c>
      <c r="R416" s="1" t="s">
        <v>83</v>
      </c>
      <c r="T416" s="1" t="s">
        <v>93</v>
      </c>
      <c r="U416" s="1" t="s">
        <v>84</v>
      </c>
    </row>
    <row r="417" spans="1:21">
      <c r="A417" s="1" t="s">
        <v>23</v>
      </c>
      <c r="B417" s="1" t="s">
        <v>13</v>
      </c>
      <c r="C417" s="1" t="s">
        <v>9</v>
      </c>
      <c r="D417" s="1" t="s">
        <v>63</v>
      </c>
      <c r="E417" s="1" t="s">
        <v>100</v>
      </c>
      <c r="F417" s="2">
        <v>0.3576388888888889</v>
      </c>
      <c r="G417" s="1" t="s">
        <v>78</v>
      </c>
      <c r="H417" s="3">
        <v>34.5</v>
      </c>
      <c r="I417" s="3">
        <v>39</v>
      </c>
      <c r="J417" s="1">
        <v>27</v>
      </c>
      <c r="K417" s="1">
        <v>0.19427283959590078</v>
      </c>
      <c r="Q417" s="1" t="s">
        <v>97</v>
      </c>
      <c r="R417" s="1" t="s">
        <v>83</v>
      </c>
      <c r="T417" s="1" t="s">
        <v>93</v>
      </c>
      <c r="U417" s="1" t="s">
        <v>84</v>
      </c>
    </row>
    <row r="418" spans="1:21">
      <c r="A418" s="1" t="s">
        <v>23</v>
      </c>
      <c r="B418" s="1" t="s">
        <v>13</v>
      </c>
      <c r="C418" s="1" t="s">
        <v>10</v>
      </c>
      <c r="D418" s="1" t="s">
        <v>63</v>
      </c>
      <c r="E418" s="1" t="s">
        <v>100</v>
      </c>
      <c r="F418" s="2">
        <v>0.3576388888888889</v>
      </c>
      <c r="G418" s="1" t="s">
        <v>78</v>
      </c>
      <c r="H418" s="3">
        <v>34.5</v>
      </c>
      <c r="I418" s="3">
        <v>39</v>
      </c>
      <c r="J418" s="1">
        <v>27</v>
      </c>
      <c r="K418" s="1">
        <v>0.19869935846735212</v>
      </c>
      <c r="Q418" s="1" t="s">
        <v>97</v>
      </c>
      <c r="R418" s="1" t="s">
        <v>83</v>
      </c>
      <c r="T418" s="1" t="s">
        <v>93</v>
      </c>
      <c r="U418" s="1" t="s">
        <v>84</v>
      </c>
    </row>
    <row r="419" spans="1:21">
      <c r="A419" s="1" t="s">
        <v>23</v>
      </c>
      <c r="B419" s="1" t="s">
        <v>13</v>
      </c>
      <c r="C419" s="1" t="s">
        <v>11</v>
      </c>
      <c r="D419" s="1" t="s">
        <v>63</v>
      </c>
      <c r="E419" s="1" t="s">
        <v>100</v>
      </c>
      <c r="F419" s="2">
        <v>0.3576388888888889</v>
      </c>
      <c r="G419" s="1" t="s">
        <v>79</v>
      </c>
      <c r="H419" s="3">
        <v>34.5</v>
      </c>
      <c r="I419" s="3">
        <v>39</v>
      </c>
      <c r="J419" s="1">
        <v>27</v>
      </c>
      <c r="K419" s="1">
        <v>0.19664133596022121</v>
      </c>
      <c r="Q419" s="1" t="s">
        <v>97</v>
      </c>
      <c r="R419" s="1" t="s">
        <v>83</v>
      </c>
      <c r="T419" s="1" t="s">
        <v>93</v>
      </c>
      <c r="U419" s="1" t="s">
        <v>84</v>
      </c>
    </row>
    <row r="420" spans="1:21">
      <c r="A420" s="1" t="s">
        <v>4</v>
      </c>
      <c r="B420" s="1" t="s">
        <v>5</v>
      </c>
      <c r="C420" s="1" t="s">
        <v>6</v>
      </c>
      <c r="D420" s="1" t="s">
        <v>64</v>
      </c>
      <c r="E420" s="1" t="s">
        <v>100</v>
      </c>
      <c r="F420" s="2">
        <v>0.375</v>
      </c>
      <c r="G420" s="1" t="s">
        <v>5</v>
      </c>
      <c r="H420" s="3">
        <v>23.5</v>
      </c>
      <c r="I420" s="3">
        <v>24</v>
      </c>
      <c r="J420" s="1">
        <v>23</v>
      </c>
      <c r="K420" s="1">
        <v>0.26110349192952825</v>
      </c>
      <c r="Q420" s="1" t="s">
        <v>96</v>
      </c>
      <c r="R420" s="1" t="s">
        <v>84</v>
      </c>
      <c r="S420" s="1" t="s">
        <v>84</v>
      </c>
      <c r="T420" s="1" t="s">
        <v>84</v>
      </c>
      <c r="U420" s="1" t="s">
        <v>84</v>
      </c>
    </row>
    <row r="421" spans="1:21">
      <c r="A421" s="1" t="s">
        <v>4</v>
      </c>
      <c r="B421" s="1" t="s">
        <v>5</v>
      </c>
      <c r="C421" s="1" t="s">
        <v>8</v>
      </c>
      <c r="D421" s="1" t="s">
        <v>64</v>
      </c>
      <c r="E421" s="1" t="s">
        <v>100</v>
      </c>
      <c r="F421" s="2">
        <v>0.375</v>
      </c>
      <c r="G421" s="1" t="s">
        <v>5</v>
      </c>
      <c r="H421" s="3">
        <v>23.5</v>
      </c>
      <c r="I421" s="3">
        <v>24</v>
      </c>
      <c r="J421" s="1">
        <v>22</v>
      </c>
      <c r="K421" s="1">
        <v>0.33347223669132187</v>
      </c>
      <c r="Q421" s="1" t="s">
        <v>96</v>
      </c>
      <c r="R421" s="1" t="s">
        <v>84</v>
      </c>
      <c r="S421" s="1" t="s">
        <v>84</v>
      </c>
      <c r="T421" s="1" t="s">
        <v>84</v>
      </c>
      <c r="U421" s="1" t="s">
        <v>84</v>
      </c>
    </row>
    <row r="422" spans="1:21">
      <c r="A422" s="1" t="s">
        <v>4</v>
      </c>
      <c r="B422" s="1" t="s">
        <v>5</v>
      </c>
      <c r="C422" s="1" t="s">
        <v>9</v>
      </c>
      <c r="D422" s="1" t="s">
        <v>64</v>
      </c>
      <c r="E422" s="1" t="s">
        <v>100</v>
      </c>
      <c r="F422" s="2">
        <v>0.375</v>
      </c>
      <c r="G422" s="1" t="s">
        <v>5</v>
      </c>
      <c r="H422" s="3">
        <v>23.5</v>
      </c>
      <c r="I422" s="3">
        <v>24</v>
      </c>
      <c r="J422" s="1">
        <v>23</v>
      </c>
      <c r="K422" s="1">
        <v>0.27255103204470299</v>
      </c>
      <c r="Q422" s="1" t="s">
        <v>96</v>
      </c>
      <c r="R422" s="1" t="s">
        <v>84</v>
      </c>
      <c r="S422" s="1" t="s">
        <v>84</v>
      </c>
      <c r="T422" s="1" t="s">
        <v>84</v>
      </c>
      <c r="U422" s="1" t="s">
        <v>84</v>
      </c>
    </row>
    <row r="423" spans="1:21">
      <c r="A423" s="1" t="s">
        <v>4</v>
      </c>
      <c r="B423" s="1" t="s">
        <v>5</v>
      </c>
      <c r="C423" s="1" t="s">
        <v>10</v>
      </c>
      <c r="D423" s="1" t="s">
        <v>64</v>
      </c>
      <c r="E423" s="1" t="s">
        <v>100</v>
      </c>
      <c r="F423" s="2">
        <v>0.375</v>
      </c>
      <c r="G423" s="1" t="s">
        <v>5</v>
      </c>
      <c r="H423" s="3">
        <v>23.5</v>
      </c>
      <c r="I423" s="3">
        <v>24</v>
      </c>
      <c r="J423" s="1">
        <v>24</v>
      </c>
      <c r="K423" s="1">
        <v>0.26405355270586323</v>
      </c>
      <c r="Q423" s="1" t="s">
        <v>96</v>
      </c>
      <c r="R423" s="1" t="s">
        <v>84</v>
      </c>
      <c r="S423" s="1" t="s">
        <v>84</v>
      </c>
      <c r="T423" s="1" t="s">
        <v>84</v>
      </c>
      <c r="U423" s="1" t="s">
        <v>84</v>
      </c>
    </row>
    <row r="424" spans="1:21">
      <c r="A424" s="1" t="s">
        <v>47</v>
      </c>
      <c r="B424" s="1" t="s">
        <v>16</v>
      </c>
      <c r="C424" s="1" t="s">
        <v>6</v>
      </c>
      <c r="D424" s="1" t="s">
        <v>64</v>
      </c>
      <c r="E424" s="1" t="s">
        <v>100</v>
      </c>
      <c r="F424" s="2">
        <v>0.4375</v>
      </c>
      <c r="G424" s="1" t="s">
        <v>78</v>
      </c>
      <c r="H424" s="3">
        <v>35.5</v>
      </c>
      <c r="I424" s="3">
        <v>39.5</v>
      </c>
      <c r="J424" s="1">
        <v>25</v>
      </c>
      <c r="K424" s="1">
        <v>0.14117814659163752</v>
      </c>
      <c r="Q424" s="1" t="s">
        <v>96</v>
      </c>
      <c r="R424" s="1" t="s">
        <v>84</v>
      </c>
      <c r="S424" s="1" t="s">
        <v>84</v>
      </c>
      <c r="T424" s="1" t="s">
        <v>84</v>
      </c>
      <c r="U424" s="1" t="s">
        <v>84</v>
      </c>
    </row>
    <row r="425" spans="1:21">
      <c r="A425" s="1" t="s">
        <v>47</v>
      </c>
      <c r="B425" s="1" t="s">
        <v>16</v>
      </c>
      <c r="C425" s="1" t="s">
        <v>8</v>
      </c>
      <c r="D425" s="1" t="s">
        <v>64</v>
      </c>
      <c r="E425" s="1" t="s">
        <v>100</v>
      </c>
      <c r="F425" s="2">
        <v>0.4375</v>
      </c>
      <c r="G425" s="1" t="s">
        <v>79</v>
      </c>
      <c r="H425" s="3">
        <v>35.5</v>
      </c>
      <c r="I425" s="3">
        <v>39.5</v>
      </c>
      <c r="J425" s="1">
        <v>25</v>
      </c>
      <c r="K425" s="1">
        <v>0.13354014328975539</v>
      </c>
      <c r="Q425" s="1" t="s">
        <v>96</v>
      </c>
      <c r="R425" s="1" t="s">
        <v>84</v>
      </c>
      <c r="S425" s="1" t="s">
        <v>84</v>
      </c>
      <c r="T425" s="1" t="s">
        <v>84</v>
      </c>
      <c r="U425" s="1" t="s">
        <v>84</v>
      </c>
    </row>
    <row r="426" spans="1:21">
      <c r="A426" s="1" t="s">
        <v>47</v>
      </c>
      <c r="B426" s="1" t="s">
        <v>16</v>
      </c>
      <c r="C426" s="1" t="s">
        <v>9</v>
      </c>
      <c r="D426" s="1" t="s">
        <v>64</v>
      </c>
      <c r="E426" s="1" t="s">
        <v>100</v>
      </c>
      <c r="F426" s="2">
        <v>0.4375</v>
      </c>
      <c r="G426" s="1" t="s">
        <v>78</v>
      </c>
      <c r="H426" s="3">
        <v>35.5</v>
      </c>
      <c r="I426" s="3">
        <v>39.5</v>
      </c>
      <c r="J426" s="1">
        <v>26</v>
      </c>
      <c r="K426" s="1">
        <v>0.1297427169886875</v>
      </c>
      <c r="Q426" s="1" t="s">
        <v>96</v>
      </c>
      <c r="R426" s="1" t="s">
        <v>84</v>
      </c>
      <c r="S426" s="1" t="s">
        <v>84</v>
      </c>
      <c r="T426" s="1" t="s">
        <v>84</v>
      </c>
      <c r="U426" s="1" t="s">
        <v>84</v>
      </c>
    </row>
    <row r="427" spans="1:21">
      <c r="A427" s="1" t="s">
        <v>47</v>
      </c>
      <c r="B427" s="1" t="s">
        <v>16</v>
      </c>
      <c r="C427" s="1" t="s">
        <v>10</v>
      </c>
      <c r="D427" s="1" t="s">
        <v>64</v>
      </c>
      <c r="E427" s="1" t="s">
        <v>100</v>
      </c>
      <c r="F427" s="2">
        <v>0.4375</v>
      </c>
      <c r="G427" s="1" t="s">
        <v>79</v>
      </c>
      <c r="H427" s="3">
        <v>35.5</v>
      </c>
      <c r="I427" s="3">
        <v>39.5</v>
      </c>
      <c r="J427" s="1">
        <v>25</v>
      </c>
      <c r="K427" s="1">
        <v>0.11982336794366859</v>
      </c>
      <c r="Q427" s="1" t="s">
        <v>96</v>
      </c>
      <c r="R427" s="1" t="s">
        <v>84</v>
      </c>
      <c r="S427" s="1" t="s">
        <v>84</v>
      </c>
      <c r="T427" s="1" t="s">
        <v>84</v>
      </c>
      <c r="U427" s="1" t="s">
        <v>84</v>
      </c>
    </row>
    <row r="428" spans="1:21">
      <c r="A428" s="1" t="s">
        <v>47</v>
      </c>
      <c r="B428" s="1" t="s">
        <v>16</v>
      </c>
      <c r="C428" s="1" t="s">
        <v>11</v>
      </c>
      <c r="D428" s="1" t="s">
        <v>64</v>
      </c>
      <c r="E428" s="1" t="s">
        <v>100</v>
      </c>
      <c r="F428" s="2">
        <v>0.4375</v>
      </c>
      <c r="G428" s="1" t="s">
        <v>78</v>
      </c>
      <c r="H428" s="3">
        <v>35.5</v>
      </c>
      <c r="I428" s="3">
        <v>39.5</v>
      </c>
      <c r="J428" s="1">
        <v>26</v>
      </c>
      <c r="K428" s="1">
        <v>0.12301313061506558</v>
      </c>
      <c r="Q428" s="1" t="s">
        <v>96</v>
      </c>
      <c r="R428" s="1" t="s">
        <v>84</v>
      </c>
      <c r="S428" s="1" t="s">
        <v>84</v>
      </c>
      <c r="T428" s="1" t="s">
        <v>84</v>
      </c>
      <c r="U428" s="1" t="s">
        <v>84</v>
      </c>
    </row>
    <row r="429" spans="1:21">
      <c r="A429" s="1" t="s">
        <v>20</v>
      </c>
      <c r="B429" s="1" t="s">
        <v>16</v>
      </c>
      <c r="C429" s="1" t="s">
        <v>6</v>
      </c>
      <c r="D429" s="1" t="s">
        <v>65</v>
      </c>
      <c r="E429" s="1" t="s">
        <v>100</v>
      </c>
      <c r="F429" s="2">
        <v>0.4375</v>
      </c>
      <c r="G429" s="1" t="s">
        <v>78</v>
      </c>
      <c r="H429" s="3">
        <v>37.5</v>
      </c>
      <c r="I429" s="3">
        <v>49</v>
      </c>
      <c r="J429" s="1">
        <v>27</v>
      </c>
      <c r="K429" s="1">
        <v>0.18463946956441646</v>
      </c>
      <c r="Q429" s="1" t="s">
        <v>96</v>
      </c>
      <c r="R429" s="1" t="s">
        <v>84</v>
      </c>
      <c r="S429" s="1" t="s">
        <v>84</v>
      </c>
      <c r="T429" s="1" t="s">
        <v>84</v>
      </c>
      <c r="U429" s="1" t="s">
        <v>84</v>
      </c>
    </row>
    <row r="430" spans="1:21">
      <c r="A430" s="1" t="s">
        <v>20</v>
      </c>
      <c r="B430" s="1" t="s">
        <v>16</v>
      </c>
      <c r="C430" s="1" t="s">
        <v>8</v>
      </c>
      <c r="D430" s="1" t="s">
        <v>65</v>
      </c>
      <c r="E430" s="1" t="s">
        <v>100</v>
      </c>
      <c r="F430" s="2">
        <v>0.4375</v>
      </c>
      <c r="G430" s="1" t="s">
        <v>78</v>
      </c>
      <c r="H430" s="3">
        <v>37.5</v>
      </c>
      <c r="I430" s="3">
        <v>49</v>
      </c>
      <c r="J430" s="1">
        <v>27</v>
      </c>
      <c r="K430" s="1">
        <v>0.18130945719082267</v>
      </c>
      <c r="Q430" s="1" t="s">
        <v>96</v>
      </c>
      <c r="R430" s="1" t="s">
        <v>84</v>
      </c>
      <c r="S430" s="1" t="s">
        <v>84</v>
      </c>
      <c r="T430" s="1" t="s">
        <v>84</v>
      </c>
      <c r="U430" s="1" t="s">
        <v>84</v>
      </c>
    </row>
    <row r="431" spans="1:21">
      <c r="A431" s="1" t="s">
        <v>20</v>
      </c>
      <c r="B431" s="1" t="s">
        <v>16</v>
      </c>
      <c r="C431" s="1" t="s">
        <v>9</v>
      </c>
      <c r="D431" s="1" t="s">
        <v>65</v>
      </c>
      <c r="E431" s="1" t="s">
        <v>100</v>
      </c>
      <c r="F431" s="2">
        <v>0.4375</v>
      </c>
      <c r="G431" s="1" t="s">
        <v>78</v>
      </c>
      <c r="H431" s="3">
        <v>37.5</v>
      </c>
      <c r="I431" s="3">
        <v>49</v>
      </c>
      <c r="J431" s="1">
        <v>27</v>
      </c>
      <c r="K431" s="1">
        <v>0.19181051164950849</v>
      </c>
      <c r="Q431" s="1" t="s">
        <v>96</v>
      </c>
      <c r="R431" s="1" t="s">
        <v>84</v>
      </c>
      <c r="S431" s="1" t="s">
        <v>84</v>
      </c>
      <c r="T431" s="1" t="s">
        <v>84</v>
      </c>
      <c r="U431" s="1" t="s">
        <v>84</v>
      </c>
    </row>
    <row r="432" spans="1:21">
      <c r="A432" s="1" t="s">
        <v>20</v>
      </c>
      <c r="B432" s="1" t="s">
        <v>16</v>
      </c>
      <c r="C432" s="1" t="s">
        <v>10</v>
      </c>
      <c r="D432" s="1" t="s">
        <v>65</v>
      </c>
      <c r="E432" s="1" t="s">
        <v>100</v>
      </c>
      <c r="F432" s="2">
        <v>0.4375</v>
      </c>
      <c r="G432" s="1" t="s">
        <v>79</v>
      </c>
      <c r="H432" s="3">
        <v>37.5</v>
      </c>
      <c r="I432" s="3">
        <v>49</v>
      </c>
      <c r="J432" s="1">
        <v>27</v>
      </c>
      <c r="K432" s="1">
        <v>0.18443860161651571</v>
      </c>
      <c r="Q432" s="1" t="s">
        <v>96</v>
      </c>
      <c r="R432" s="1" t="s">
        <v>84</v>
      </c>
      <c r="S432" s="1" t="s">
        <v>84</v>
      </c>
      <c r="T432" s="1" t="s">
        <v>84</v>
      </c>
      <c r="U432" s="1" t="s">
        <v>84</v>
      </c>
    </row>
    <row r="433" spans="1:21">
      <c r="A433" s="1" t="s">
        <v>20</v>
      </c>
      <c r="B433" s="1" t="s">
        <v>16</v>
      </c>
      <c r="C433" s="1" t="s">
        <v>11</v>
      </c>
      <c r="D433" s="1" t="s">
        <v>65</v>
      </c>
      <c r="E433" s="1" t="s">
        <v>100</v>
      </c>
      <c r="F433" s="2">
        <v>0.4375</v>
      </c>
      <c r="G433" s="1" t="s">
        <v>79</v>
      </c>
      <c r="H433" s="3">
        <v>37.5</v>
      </c>
      <c r="I433" s="3">
        <v>49</v>
      </c>
      <c r="J433" s="1">
        <v>27</v>
      </c>
      <c r="K433" s="1">
        <v>0.20237067273726328</v>
      </c>
      <c r="Q433" s="1" t="s">
        <v>96</v>
      </c>
      <c r="R433" s="1" t="s">
        <v>84</v>
      </c>
      <c r="S433" s="1" t="s">
        <v>84</v>
      </c>
      <c r="T433" s="1" t="s">
        <v>84</v>
      </c>
      <c r="U433" s="1" t="s">
        <v>84</v>
      </c>
    </row>
    <row r="434" spans="1:21">
      <c r="A434" s="1" t="s">
        <v>43</v>
      </c>
      <c r="B434" s="1" t="s">
        <v>16</v>
      </c>
      <c r="C434" s="1" t="s">
        <v>6</v>
      </c>
      <c r="D434" s="1" t="s">
        <v>65</v>
      </c>
      <c r="E434" s="1" t="s">
        <v>100</v>
      </c>
      <c r="F434" s="2">
        <v>0.375</v>
      </c>
      <c r="G434" s="1" t="s">
        <v>78</v>
      </c>
      <c r="H434" s="3">
        <v>27</v>
      </c>
      <c r="I434" s="3">
        <v>36.5</v>
      </c>
      <c r="J434" s="1">
        <v>25</v>
      </c>
      <c r="K434" s="1">
        <v>0.23016353725015135</v>
      </c>
      <c r="Q434" s="1" t="s">
        <v>97</v>
      </c>
      <c r="R434" s="1" t="s">
        <v>53</v>
      </c>
      <c r="T434" s="1" t="s">
        <v>83</v>
      </c>
    </row>
    <row r="435" spans="1:21">
      <c r="A435" s="1" t="s">
        <v>43</v>
      </c>
      <c r="B435" s="1" t="s">
        <v>16</v>
      </c>
      <c r="C435" s="1" t="s">
        <v>8</v>
      </c>
      <c r="D435" s="1" t="s">
        <v>65</v>
      </c>
      <c r="E435" s="1" t="s">
        <v>100</v>
      </c>
      <c r="F435" s="2">
        <v>0.375</v>
      </c>
      <c r="G435" s="1" t="s">
        <v>79</v>
      </c>
      <c r="H435" s="3">
        <v>27</v>
      </c>
      <c r="I435" s="3">
        <v>36.5</v>
      </c>
      <c r="J435" s="1">
        <v>26</v>
      </c>
      <c r="K435" s="1">
        <v>0.23809523809523822</v>
      </c>
      <c r="Q435" s="1" t="s">
        <v>97</v>
      </c>
      <c r="R435" s="1" t="s">
        <v>53</v>
      </c>
      <c r="T435" s="1" t="s">
        <v>83</v>
      </c>
    </row>
    <row r="436" spans="1:21">
      <c r="A436" s="1" t="s">
        <v>43</v>
      </c>
      <c r="B436" s="1" t="s">
        <v>16</v>
      </c>
      <c r="C436" s="1" t="s">
        <v>9</v>
      </c>
      <c r="D436" s="1" t="s">
        <v>65</v>
      </c>
      <c r="E436" s="1" t="s">
        <v>100</v>
      </c>
      <c r="F436" s="2">
        <v>0.375</v>
      </c>
      <c r="G436" s="1" t="s">
        <v>79</v>
      </c>
      <c r="H436" s="3">
        <v>27</v>
      </c>
      <c r="I436" s="3">
        <v>36.5</v>
      </c>
      <c r="J436" s="1">
        <v>26</v>
      </c>
      <c r="K436" s="1">
        <v>0.2346398780159655</v>
      </c>
      <c r="Q436" s="1" t="s">
        <v>97</v>
      </c>
      <c r="R436" s="1" t="s">
        <v>53</v>
      </c>
      <c r="T436" s="1" t="s">
        <v>83</v>
      </c>
    </row>
    <row r="437" spans="1:21">
      <c r="A437" s="1" t="s">
        <v>43</v>
      </c>
      <c r="B437" s="1" t="s">
        <v>16</v>
      </c>
      <c r="C437" s="1" t="s">
        <v>10</v>
      </c>
      <c r="D437" s="1" t="s">
        <v>65</v>
      </c>
      <c r="E437" s="1" t="s">
        <v>100</v>
      </c>
      <c r="F437" s="2">
        <v>0.375</v>
      </c>
      <c r="G437" s="1" t="s">
        <v>78</v>
      </c>
      <c r="H437" s="3">
        <v>27</v>
      </c>
      <c r="I437" s="3">
        <v>36.5</v>
      </c>
      <c r="J437" s="1">
        <v>27</v>
      </c>
      <c r="K437" s="1">
        <v>0.23935304813857775</v>
      </c>
      <c r="Q437" s="1" t="s">
        <v>97</v>
      </c>
      <c r="R437" s="1" t="s">
        <v>53</v>
      </c>
      <c r="T437" s="1" t="s">
        <v>83</v>
      </c>
    </row>
    <row r="438" spans="1:21">
      <c r="A438" s="1" t="s">
        <v>43</v>
      </c>
      <c r="B438" s="1" t="s">
        <v>16</v>
      </c>
      <c r="C438" s="1" t="s">
        <v>11</v>
      </c>
      <c r="D438" s="1" t="s">
        <v>65</v>
      </c>
      <c r="E438" s="1" t="s">
        <v>100</v>
      </c>
      <c r="F438" s="2">
        <v>0.375</v>
      </c>
      <c r="G438" s="1" t="s">
        <v>78</v>
      </c>
      <c r="H438" s="3">
        <v>27</v>
      </c>
      <c r="I438" s="3">
        <v>36.5</v>
      </c>
      <c r="J438" s="1">
        <v>26</v>
      </c>
      <c r="K438" s="1">
        <v>0.22489352933095191</v>
      </c>
      <c r="Q438" s="1" t="s">
        <v>97</v>
      </c>
      <c r="R438" s="1" t="s">
        <v>53</v>
      </c>
      <c r="T438" s="1" t="s">
        <v>83</v>
      </c>
    </row>
    <row r="439" spans="1:21">
      <c r="A439" s="1" t="s">
        <v>23</v>
      </c>
      <c r="B439" s="1" t="s">
        <v>13</v>
      </c>
      <c r="C439" s="1" t="s">
        <v>6</v>
      </c>
      <c r="D439" s="1" t="s">
        <v>60</v>
      </c>
      <c r="E439" s="1" t="s">
        <v>100</v>
      </c>
      <c r="F439" s="2">
        <v>0.41666666666666669</v>
      </c>
      <c r="G439" s="1" t="s">
        <v>79</v>
      </c>
      <c r="H439" s="3">
        <v>32</v>
      </c>
      <c r="I439" s="3">
        <v>37.5</v>
      </c>
      <c r="J439" s="1">
        <v>25</v>
      </c>
      <c r="K439" s="1">
        <v>0.24300513118404471</v>
      </c>
      <c r="Q439" s="1" t="s">
        <v>97</v>
      </c>
      <c r="R439" s="1" t="s">
        <v>83</v>
      </c>
      <c r="T439" s="1" t="s">
        <v>93</v>
      </c>
      <c r="U439" s="1" t="s">
        <v>84</v>
      </c>
    </row>
    <row r="440" spans="1:21">
      <c r="A440" s="1" t="s">
        <v>23</v>
      </c>
      <c r="B440" s="1" t="s">
        <v>13</v>
      </c>
      <c r="C440" s="1" t="s">
        <v>8</v>
      </c>
      <c r="D440" s="1" t="s">
        <v>60</v>
      </c>
      <c r="E440" s="1" t="s">
        <v>100</v>
      </c>
      <c r="F440" s="2">
        <v>0.41666666666666669</v>
      </c>
      <c r="G440" s="1" t="s">
        <v>79</v>
      </c>
      <c r="H440" s="3">
        <v>32</v>
      </c>
      <c r="I440" s="3">
        <v>37.5</v>
      </c>
      <c r="J440" s="1">
        <v>26</v>
      </c>
      <c r="K440" s="1">
        <v>0.23139252228267154</v>
      </c>
      <c r="Q440" s="1" t="s">
        <v>97</v>
      </c>
      <c r="R440" s="1" t="s">
        <v>83</v>
      </c>
      <c r="T440" s="1" t="s">
        <v>93</v>
      </c>
      <c r="U440" s="1" t="s">
        <v>84</v>
      </c>
    </row>
    <row r="441" spans="1:21">
      <c r="A441" s="1" t="s">
        <v>23</v>
      </c>
      <c r="B441" s="1" t="s">
        <v>13</v>
      </c>
      <c r="C441" s="1" t="s">
        <v>9</v>
      </c>
      <c r="D441" s="1" t="s">
        <v>60</v>
      </c>
      <c r="E441" s="1" t="s">
        <v>100</v>
      </c>
      <c r="F441" s="2">
        <v>0.41666666666666669</v>
      </c>
      <c r="G441" s="1" t="s">
        <v>79</v>
      </c>
      <c r="H441" s="3">
        <v>32</v>
      </c>
      <c r="I441" s="3">
        <v>37.5</v>
      </c>
      <c r="J441" s="1">
        <v>27</v>
      </c>
      <c r="K441" s="1">
        <v>0.23046848206324161</v>
      </c>
      <c r="Q441" s="1" t="s">
        <v>97</v>
      </c>
      <c r="R441" s="1" t="s">
        <v>83</v>
      </c>
      <c r="T441" s="1" t="s">
        <v>93</v>
      </c>
      <c r="U441" s="1" t="s">
        <v>84</v>
      </c>
    </row>
    <row r="442" spans="1:21">
      <c r="A442" s="1" t="s">
        <v>23</v>
      </c>
      <c r="B442" s="1" t="s">
        <v>13</v>
      </c>
      <c r="C442" s="1" t="s">
        <v>10</v>
      </c>
      <c r="D442" s="1" t="s">
        <v>60</v>
      </c>
      <c r="E442" s="1" t="s">
        <v>100</v>
      </c>
      <c r="F442" s="2">
        <v>0.41666666666666669</v>
      </c>
      <c r="G442" s="1" t="s">
        <v>78</v>
      </c>
      <c r="H442" s="3">
        <v>32</v>
      </c>
      <c r="I442" s="3">
        <v>37.5</v>
      </c>
      <c r="J442" s="1">
        <v>27</v>
      </c>
      <c r="K442" s="1">
        <v>0.22662333265623941</v>
      </c>
      <c r="Q442" s="1" t="s">
        <v>97</v>
      </c>
      <c r="R442" s="1" t="s">
        <v>83</v>
      </c>
      <c r="T442" s="1" t="s">
        <v>93</v>
      </c>
      <c r="U442" s="1" t="s">
        <v>84</v>
      </c>
    </row>
    <row r="443" spans="1:21">
      <c r="A443" s="1" t="s">
        <v>23</v>
      </c>
      <c r="B443" s="1" t="s">
        <v>13</v>
      </c>
      <c r="C443" s="1" t="s">
        <v>11</v>
      </c>
      <c r="D443" s="1" t="s">
        <v>60</v>
      </c>
      <c r="E443" s="1" t="s">
        <v>100</v>
      </c>
      <c r="F443" s="2">
        <v>0.41666666666666669</v>
      </c>
      <c r="G443" s="1" t="s">
        <v>78</v>
      </c>
      <c r="H443" s="3">
        <v>32</v>
      </c>
      <c r="I443" s="3">
        <v>37.5</v>
      </c>
      <c r="J443" s="1">
        <v>28</v>
      </c>
      <c r="K443" s="1">
        <v>0.27448969125038453</v>
      </c>
      <c r="Q443" s="1" t="s">
        <v>97</v>
      </c>
      <c r="R443" s="1" t="s">
        <v>83</v>
      </c>
      <c r="T443" s="1" t="s">
        <v>93</v>
      </c>
      <c r="U443" s="1" t="s">
        <v>84</v>
      </c>
    </row>
    <row r="444" spans="1:21">
      <c r="A444" s="1" t="s">
        <v>12</v>
      </c>
      <c r="B444" s="1" t="s">
        <v>13</v>
      </c>
      <c r="C444" s="1" t="s">
        <v>6</v>
      </c>
      <c r="D444" s="1" t="s">
        <v>67</v>
      </c>
      <c r="E444" s="1" t="s">
        <v>100</v>
      </c>
      <c r="F444" s="2">
        <v>0.58333333333333337</v>
      </c>
      <c r="G444" s="1" t="s">
        <v>79</v>
      </c>
      <c r="H444" s="3">
        <v>24</v>
      </c>
      <c r="I444" s="3">
        <v>24</v>
      </c>
      <c r="J444" s="1">
        <v>25</v>
      </c>
      <c r="K444" s="1">
        <v>0.34127160768603015</v>
      </c>
      <c r="Q444" s="1" t="s">
        <v>97</v>
      </c>
      <c r="R444" s="1" t="s">
        <v>93</v>
      </c>
      <c r="S444" s="1" t="s">
        <v>84</v>
      </c>
      <c r="T444" s="1" t="s">
        <v>59</v>
      </c>
    </row>
    <row r="445" spans="1:21">
      <c r="A445" s="1" t="s">
        <v>12</v>
      </c>
      <c r="B445" s="1" t="s">
        <v>13</v>
      </c>
      <c r="C445" s="1" t="s">
        <v>8</v>
      </c>
      <c r="D445" s="1" t="s">
        <v>67</v>
      </c>
      <c r="E445" s="1" t="s">
        <v>100</v>
      </c>
      <c r="F445" s="2">
        <v>0.58333333333333337</v>
      </c>
      <c r="G445" s="1" t="s">
        <v>78</v>
      </c>
      <c r="H445" s="3">
        <v>24</v>
      </c>
      <c r="I445" s="3">
        <v>24</v>
      </c>
      <c r="J445" s="1">
        <v>26</v>
      </c>
      <c r="K445" s="1">
        <v>0.36116100294561398</v>
      </c>
      <c r="Q445" s="1" t="s">
        <v>97</v>
      </c>
      <c r="R445" s="1" t="s">
        <v>93</v>
      </c>
      <c r="S445" s="1" t="s">
        <v>84</v>
      </c>
      <c r="T445" s="1" t="s">
        <v>59</v>
      </c>
    </row>
    <row r="446" spans="1:21">
      <c r="A446" s="1" t="s">
        <v>12</v>
      </c>
      <c r="B446" s="1" t="s">
        <v>13</v>
      </c>
      <c r="C446" s="1" t="s">
        <v>9</v>
      </c>
      <c r="D446" s="1" t="s">
        <v>67</v>
      </c>
      <c r="E446" s="1" t="s">
        <v>100</v>
      </c>
      <c r="F446" s="2">
        <v>0.58333333333333337</v>
      </c>
      <c r="G446" s="1" t="s">
        <v>79</v>
      </c>
      <c r="H446" s="3">
        <v>24</v>
      </c>
      <c r="I446" s="3">
        <v>24</v>
      </c>
      <c r="J446" s="1">
        <v>26</v>
      </c>
      <c r="K446" s="1">
        <v>0.49836940409131347</v>
      </c>
      <c r="Q446" s="1" t="s">
        <v>97</v>
      </c>
      <c r="R446" s="1" t="s">
        <v>93</v>
      </c>
      <c r="S446" s="1" t="s">
        <v>84</v>
      </c>
      <c r="T446" s="1" t="s">
        <v>59</v>
      </c>
    </row>
    <row r="447" spans="1:21">
      <c r="A447" s="1" t="s">
        <v>12</v>
      </c>
      <c r="B447" s="1" t="s">
        <v>13</v>
      </c>
      <c r="C447" s="1" t="s">
        <v>10</v>
      </c>
      <c r="D447" s="1" t="s">
        <v>67</v>
      </c>
      <c r="E447" s="1" t="s">
        <v>100</v>
      </c>
      <c r="F447" s="2">
        <v>0.58333333333333337</v>
      </c>
      <c r="G447" s="1" t="s">
        <v>79</v>
      </c>
      <c r="H447" s="3">
        <v>24</v>
      </c>
      <c r="I447" s="3">
        <v>24</v>
      </c>
      <c r="J447" s="1">
        <v>26</v>
      </c>
      <c r="K447" s="1">
        <v>0.37482364006897623</v>
      </c>
      <c r="Q447" s="1" t="s">
        <v>97</v>
      </c>
      <c r="R447" s="1" t="s">
        <v>93</v>
      </c>
      <c r="S447" s="1" t="s">
        <v>84</v>
      </c>
      <c r="T447" s="1" t="s">
        <v>59</v>
      </c>
    </row>
    <row r="448" spans="1:21">
      <c r="A448" s="1" t="s">
        <v>12</v>
      </c>
      <c r="B448" s="1" t="s">
        <v>13</v>
      </c>
      <c r="C448" s="1" t="s">
        <v>11</v>
      </c>
      <c r="D448" s="1" t="s">
        <v>67</v>
      </c>
      <c r="E448" s="1" t="s">
        <v>100</v>
      </c>
      <c r="F448" s="2">
        <v>0.58333333333333337</v>
      </c>
      <c r="G448" s="1" t="s">
        <v>78</v>
      </c>
      <c r="H448" s="3">
        <v>24</v>
      </c>
      <c r="I448" s="3">
        <v>24</v>
      </c>
      <c r="J448" s="1">
        <v>26</v>
      </c>
      <c r="K448" s="1">
        <v>0.35025380710659892</v>
      </c>
      <c r="Q448" s="1" t="s">
        <v>97</v>
      </c>
      <c r="R448" s="1" t="s">
        <v>93</v>
      </c>
      <c r="S448" s="1" t="s">
        <v>84</v>
      </c>
      <c r="T448" s="1" t="s">
        <v>59</v>
      </c>
    </row>
    <row r="449" spans="1:21">
      <c r="A449" s="1" t="s">
        <v>17</v>
      </c>
      <c r="B449" s="1" t="s">
        <v>5</v>
      </c>
      <c r="C449" s="1" t="s">
        <v>6</v>
      </c>
      <c r="D449" s="1" t="s">
        <v>68</v>
      </c>
      <c r="E449" s="1" t="s">
        <v>100</v>
      </c>
      <c r="F449" s="2">
        <v>0.41319444444444442</v>
      </c>
      <c r="G449" s="1" t="s">
        <v>5</v>
      </c>
      <c r="H449" s="3">
        <v>26.5</v>
      </c>
      <c r="I449" s="3">
        <v>26</v>
      </c>
      <c r="J449" s="1">
        <v>24</v>
      </c>
      <c r="K449" s="1">
        <v>0.26035023787832762</v>
      </c>
      <c r="Q449" s="1" t="s">
        <v>96</v>
      </c>
      <c r="R449" s="1" t="s">
        <v>84</v>
      </c>
      <c r="S449" s="1" t="s">
        <v>84</v>
      </c>
      <c r="T449" s="1" t="s">
        <v>84</v>
      </c>
      <c r="U449" s="1" t="s">
        <v>84</v>
      </c>
    </row>
    <row r="450" spans="1:21">
      <c r="A450" s="1" t="s">
        <v>17</v>
      </c>
      <c r="B450" s="1" t="s">
        <v>5</v>
      </c>
      <c r="C450" s="1" t="s">
        <v>8</v>
      </c>
      <c r="D450" s="1" t="s">
        <v>68</v>
      </c>
      <c r="E450" s="1" t="s">
        <v>100</v>
      </c>
      <c r="F450" s="2">
        <v>0.41319444444444442</v>
      </c>
      <c r="G450" s="1" t="s">
        <v>5</v>
      </c>
      <c r="H450" s="3">
        <v>26.5</v>
      </c>
      <c r="I450" s="3">
        <v>26</v>
      </c>
      <c r="J450" s="1">
        <v>25</v>
      </c>
      <c r="K450" s="1">
        <v>0.28786694943632091</v>
      </c>
      <c r="Q450" s="1" t="s">
        <v>96</v>
      </c>
      <c r="R450" s="1" t="s">
        <v>84</v>
      </c>
      <c r="S450" s="1" t="s">
        <v>84</v>
      </c>
      <c r="T450" s="1" t="s">
        <v>84</v>
      </c>
      <c r="U450" s="1" t="s">
        <v>84</v>
      </c>
    </row>
    <row r="451" spans="1:21">
      <c r="A451" s="1" t="s">
        <v>17</v>
      </c>
      <c r="B451" s="1" t="s">
        <v>5</v>
      </c>
      <c r="C451" s="1" t="s">
        <v>9</v>
      </c>
      <c r="D451" s="1" t="s">
        <v>68</v>
      </c>
      <c r="E451" s="1" t="s">
        <v>100</v>
      </c>
      <c r="F451" s="2">
        <v>0.41319444444444442</v>
      </c>
      <c r="G451" s="1" t="s">
        <v>5</v>
      </c>
      <c r="H451" s="3">
        <v>26.5</v>
      </c>
      <c r="I451" s="3">
        <v>26</v>
      </c>
      <c r="J451" s="1">
        <v>23.5</v>
      </c>
      <c r="K451" s="1">
        <v>0.27334903016033185</v>
      </c>
      <c r="Q451" s="1" t="s">
        <v>96</v>
      </c>
      <c r="R451" s="1" t="s">
        <v>84</v>
      </c>
      <c r="S451" s="1" t="s">
        <v>84</v>
      </c>
      <c r="T451" s="1" t="s">
        <v>84</v>
      </c>
      <c r="U451" s="1" t="s">
        <v>84</v>
      </c>
    </row>
    <row r="452" spans="1:21">
      <c r="A452" s="1" t="s">
        <v>17</v>
      </c>
      <c r="B452" s="1" t="s">
        <v>5</v>
      </c>
      <c r="C452" s="1" t="s">
        <v>10</v>
      </c>
      <c r="D452" s="1" t="s">
        <v>68</v>
      </c>
      <c r="E452" s="1" t="s">
        <v>100</v>
      </c>
      <c r="F452" s="2">
        <v>0.41319444444444442</v>
      </c>
      <c r="G452" s="1" t="s">
        <v>5</v>
      </c>
      <c r="H452" s="3">
        <v>26.5</v>
      </c>
      <c r="I452" s="3">
        <v>26</v>
      </c>
      <c r="J452" s="1">
        <v>24</v>
      </c>
      <c r="K452" s="1">
        <v>0.26689222808239615</v>
      </c>
      <c r="Q452" s="1" t="s">
        <v>96</v>
      </c>
      <c r="R452" s="1" t="s">
        <v>84</v>
      </c>
      <c r="S452" s="1" t="s">
        <v>84</v>
      </c>
      <c r="T452" s="1" t="s">
        <v>84</v>
      </c>
      <c r="U452" s="1" t="s">
        <v>84</v>
      </c>
    </row>
    <row r="453" spans="1:21">
      <c r="A453" s="1" t="s">
        <v>18</v>
      </c>
      <c r="B453" s="1" t="s">
        <v>13</v>
      </c>
      <c r="C453" s="1" t="s">
        <v>6</v>
      </c>
      <c r="D453" s="1" t="s">
        <v>68</v>
      </c>
      <c r="E453" s="1" t="s">
        <v>100</v>
      </c>
      <c r="F453" s="2">
        <v>0.33333333333333331</v>
      </c>
      <c r="G453" s="1" t="s">
        <v>79</v>
      </c>
      <c r="H453" s="3">
        <v>24.5</v>
      </c>
      <c r="I453" s="3">
        <v>26</v>
      </c>
      <c r="J453" s="1">
        <v>25</v>
      </c>
      <c r="K453" s="1">
        <v>0.20812685827552024</v>
      </c>
      <c r="Q453" s="1" t="s">
        <v>97</v>
      </c>
      <c r="R453" s="1" t="s">
        <v>94</v>
      </c>
      <c r="T453" s="1" t="s">
        <v>93</v>
      </c>
      <c r="U453" s="1" t="s">
        <v>84</v>
      </c>
    </row>
    <row r="454" spans="1:21">
      <c r="A454" s="1" t="s">
        <v>18</v>
      </c>
      <c r="B454" s="1" t="s">
        <v>13</v>
      </c>
      <c r="C454" s="1" t="s">
        <v>8</v>
      </c>
      <c r="D454" s="1" t="s">
        <v>68</v>
      </c>
      <c r="E454" s="1" t="s">
        <v>100</v>
      </c>
      <c r="F454" s="2">
        <v>0.33333333333333331</v>
      </c>
      <c r="G454" s="1" t="s">
        <v>79</v>
      </c>
      <c r="H454" s="3">
        <v>24.5</v>
      </c>
      <c r="I454" s="3">
        <v>26</v>
      </c>
      <c r="J454" s="1">
        <v>25</v>
      </c>
      <c r="K454" s="1">
        <v>0.19289590527873687</v>
      </c>
      <c r="Q454" s="1" t="s">
        <v>97</v>
      </c>
      <c r="R454" s="1" t="s">
        <v>94</v>
      </c>
      <c r="T454" s="1" t="s">
        <v>93</v>
      </c>
      <c r="U454" s="1" t="s">
        <v>84</v>
      </c>
    </row>
    <row r="455" spans="1:21">
      <c r="A455" s="1" t="s">
        <v>18</v>
      </c>
      <c r="B455" s="1" t="s">
        <v>13</v>
      </c>
      <c r="C455" s="1" t="s">
        <v>9</v>
      </c>
      <c r="D455" s="1" t="s">
        <v>68</v>
      </c>
      <c r="E455" s="1" t="s">
        <v>100</v>
      </c>
      <c r="F455" s="2">
        <v>0.33333333333333331</v>
      </c>
      <c r="G455" s="1" t="s">
        <v>79</v>
      </c>
      <c r="H455" s="3">
        <v>24.5</v>
      </c>
      <c r="I455" s="3">
        <v>26</v>
      </c>
      <c r="J455" s="1">
        <v>24</v>
      </c>
      <c r="K455" s="1">
        <v>0.22977851497707075</v>
      </c>
      <c r="Q455" s="1" t="s">
        <v>97</v>
      </c>
      <c r="R455" s="1" t="s">
        <v>94</v>
      </c>
      <c r="T455" s="1" t="s">
        <v>93</v>
      </c>
      <c r="U455" s="1" t="s">
        <v>84</v>
      </c>
    </row>
    <row r="456" spans="1:21">
      <c r="A456" s="1" t="s">
        <v>18</v>
      </c>
      <c r="B456" s="1" t="s">
        <v>13</v>
      </c>
      <c r="C456" s="1" t="s">
        <v>10</v>
      </c>
      <c r="D456" s="1" t="s">
        <v>68</v>
      </c>
      <c r="E456" s="1" t="s">
        <v>100</v>
      </c>
      <c r="F456" s="2">
        <v>0.33333333333333331</v>
      </c>
      <c r="G456" s="1" t="s">
        <v>78</v>
      </c>
      <c r="H456" s="3">
        <v>24.5</v>
      </c>
      <c r="I456" s="3">
        <v>26</v>
      </c>
      <c r="J456" s="1">
        <v>24</v>
      </c>
      <c r="K456" s="1">
        <v>0.20996044223552071</v>
      </c>
      <c r="Q456" s="1" t="s">
        <v>97</v>
      </c>
      <c r="R456" s="1" t="s">
        <v>94</v>
      </c>
      <c r="T456" s="1" t="s">
        <v>93</v>
      </c>
      <c r="U456" s="1" t="s">
        <v>84</v>
      </c>
    </row>
    <row r="457" spans="1:21">
      <c r="A457" s="1" t="s">
        <v>18</v>
      </c>
      <c r="B457" s="1" t="s">
        <v>13</v>
      </c>
      <c r="C457" s="1" t="s">
        <v>11</v>
      </c>
      <c r="D457" s="1" t="s">
        <v>68</v>
      </c>
      <c r="E457" s="1" t="s">
        <v>100</v>
      </c>
      <c r="F457" s="2">
        <v>0.33333333333333331</v>
      </c>
      <c r="G457" s="1" t="s">
        <v>78</v>
      </c>
      <c r="H457" s="3">
        <v>24.5</v>
      </c>
      <c r="I457" s="3">
        <v>26</v>
      </c>
      <c r="J457" s="1">
        <v>25</v>
      </c>
      <c r="K457" s="1">
        <v>0.20059639866957216</v>
      </c>
      <c r="Q457" s="1" t="s">
        <v>97</v>
      </c>
      <c r="R457" s="1" t="s">
        <v>94</v>
      </c>
      <c r="T457" s="1" t="s">
        <v>93</v>
      </c>
      <c r="U457" s="1" t="s">
        <v>84</v>
      </c>
    </row>
    <row r="458" spans="1:21">
      <c r="A458" s="1" t="s">
        <v>27</v>
      </c>
      <c r="B458" s="1" t="s">
        <v>5</v>
      </c>
      <c r="C458" s="1" t="s">
        <v>6</v>
      </c>
      <c r="D458" s="1" t="s">
        <v>69</v>
      </c>
      <c r="E458" s="1" t="s">
        <v>100</v>
      </c>
      <c r="F458" s="2">
        <v>0.5625</v>
      </c>
      <c r="G458" s="1" t="s">
        <v>5</v>
      </c>
      <c r="H458" s="3">
        <v>28.5</v>
      </c>
      <c r="I458" s="3">
        <v>27.5</v>
      </c>
      <c r="J458" s="1">
        <v>24</v>
      </c>
      <c r="K458" s="1">
        <v>0.25084156803127367</v>
      </c>
      <c r="Q458" s="1" t="s">
        <v>96</v>
      </c>
      <c r="R458" s="1" t="s">
        <v>84</v>
      </c>
      <c r="S458" s="1" t="s">
        <v>84</v>
      </c>
      <c r="T458" s="1" t="s">
        <v>84</v>
      </c>
      <c r="U458" s="1" t="s">
        <v>84</v>
      </c>
    </row>
    <row r="459" spans="1:21">
      <c r="A459" s="1" t="s">
        <v>27</v>
      </c>
      <c r="B459" s="1" t="s">
        <v>5</v>
      </c>
      <c r="C459" s="1" t="s">
        <v>8</v>
      </c>
      <c r="D459" s="1" t="s">
        <v>69</v>
      </c>
      <c r="E459" s="1" t="s">
        <v>100</v>
      </c>
      <c r="F459" s="2">
        <v>0.5625</v>
      </c>
      <c r="G459" s="1" t="s">
        <v>5</v>
      </c>
      <c r="H459" s="3">
        <v>28.5</v>
      </c>
      <c r="I459" s="3">
        <v>27.5</v>
      </c>
      <c r="J459" s="1">
        <v>25</v>
      </c>
      <c r="K459" s="1">
        <v>0.24800539386447906</v>
      </c>
      <c r="Q459" s="1" t="s">
        <v>96</v>
      </c>
      <c r="R459" s="1" t="s">
        <v>84</v>
      </c>
      <c r="S459" s="1" t="s">
        <v>84</v>
      </c>
      <c r="T459" s="1" t="s">
        <v>84</v>
      </c>
      <c r="U459" s="1" t="s">
        <v>84</v>
      </c>
    </row>
    <row r="460" spans="1:21">
      <c r="A460" s="1" t="s">
        <v>27</v>
      </c>
      <c r="B460" s="1" t="s">
        <v>5</v>
      </c>
      <c r="C460" s="1" t="s">
        <v>9</v>
      </c>
      <c r="D460" s="1" t="s">
        <v>69</v>
      </c>
      <c r="E460" s="1" t="s">
        <v>100</v>
      </c>
      <c r="F460" s="2">
        <v>0.5625</v>
      </c>
      <c r="G460" s="1" t="s">
        <v>5</v>
      </c>
      <c r="H460" s="3">
        <v>28.5</v>
      </c>
      <c r="I460" s="3">
        <v>27.5</v>
      </c>
      <c r="J460" s="1">
        <v>25</v>
      </c>
      <c r="K460" s="1">
        <v>0.26954677975086133</v>
      </c>
      <c r="Q460" s="1" t="s">
        <v>96</v>
      </c>
      <c r="R460" s="1" t="s">
        <v>84</v>
      </c>
      <c r="S460" s="1" t="s">
        <v>84</v>
      </c>
      <c r="T460" s="1" t="s">
        <v>84</v>
      </c>
      <c r="U460" s="1" t="s">
        <v>84</v>
      </c>
    </row>
    <row r="461" spans="1:21">
      <c r="A461" s="1" t="s">
        <v>27</v>
      </c>
      <c r="B461" s="1" t="s">
        <v>5</v>
      </c>
      <c r="C461" s="1" t="s">
        <v>10</v>
      </c>
      <c r="D461" s="1" t="s">
        <v>69</v>
      </c>
      <c r="E461" s="1" t="s">
        <v>100</v>
      </c>
      <c r="F461" s="2">
        <v>0.5625</v>
      </c>
      <c r="G461" s="1" t="s">
        <v>5</v>
      </c>
      <c r="H461" s="3">
        <v>28.5</v>
      </c>
      <c r="I461" s="3">
        <v>27.5</v>
      </c>
      <c r="J461" s="1">
        <v>24</v>
      </c>
      <c r="K461" s="1">
        <v>0.2396202895771406</v>
      </c>
      <c r="Q461" s="1" t="s">
        <v>96</v>
      </c>
      <c r="R461" s="1" t="s">
        <v>84</v>
      </c>
      <c r="S461" s="1" t="s">
        <v>84</v>
      </c>
      <c r="T461" s="1" t="s">
        <v>84</v>
      </c>
      <c r="U461" s="1" t="s">
        <v>84</v>
      </c>
    </row>
    <row r="462" spans="1:21">
      <c r="A462" s="1" t="s">
        <v>23</v>
      </c>
      <c r="B462" s="1" t="s">
        <v>13</v>
      </c>
      <c r="C462" s="1" t="s">
        <v>6</v>
      </c>
      <c r="D462" s="1" t="s">
        <v>66</v>
      </c>
      <c r="E462" s="1" t="s">
        <v>100</v>
      </c>
      <c r="F462" s="2">
        <v>0.41319444444444442</v>
      </c>
      <c r="G462" s="1" t="s">
        <v>78</v>
      </c>
      <c r="H462" s="3">
        <v>31.5</v>
      </c>
      <c r="I462" s="3">
        <v>36</v>
      </c>
      <c r="J462" s="1">
        <v>26</v>
      </c>
      <c r="K462" s="1" t="s">
        <v>84</v>
      </c>
      <c r="L462" s="1" t="s">
        <v>84</v>
      </c>
      <c r="M462" s="1" t="s">
        <v>84</v>
      </c>
      <c r="N462" s="1" t="s">
        <v>84</v>
      </c>
      <c r="O462" s="1" t="s">
        <v>84</v>
      </c>
      <c r="P462" s="1" t="s">
        <v>84</v>
      </c>
      <c r="Q462" s="1" t="s">
        <v>97</v>
      </c>
      <c r="R462" s="1" t="s">
        <v>83</v>
      </c>
      <c r="T462" s="1" t="s">
        <v>93</v>
      </c>
      <c r="U462" s="1" t="s">
        <v>84</v>
      </c>
    </row>
    <row r="463" spans="1:21">
      <c r="A463" s="1" t="s">
        <v>23</v>
      </c>
      <c r="B463" s="1" t="s">
        <v>13</v>
      </c>
      <c r="C463" s="1" t="s">
        <v>8</v>
      </c>
      <c r="D463" s="1" t="s">
        <v>66</v>
      </c>
      <c r="E463" s="1" t="s">
        <v>100</v>
      </c>
      <c r="F463" s="2">
        <v>0.41319444444444442</v>
      </c>
      <c r="G463" s="1" t="s">
        <v>79</v>
      </c>
      <c r="H463" s="3">
        <v>31.5</v>
      </c>
      <c r="I463" s="3">
        <v>36</v>
      </c>
      <c r="J463" s="1">
        <v>26</v>
      </c>
      <c r="K463" s="1" t="s">
        <v>84</v>
      </c>
      <c r="L463" s="1" t="s">
        <v>84</v>
      </c>
      <c r="M463" s="1" t="s">
        <v>84</v>
      </c>
      <c r="N463" s="1" t="s">
        <v>84</v>
      </c>
      <c r="O463" s="1" t="s">
        <v>84</v>
      </c>
      <c r="P463" s="1" t="s">
        <v>84</v>
      </c>
      <c r="Q463" s="1" t="s">
        <v>97</v>
      </c>
      <c r="R463" s="1" t="s">
        <v>83</v>
      </c>
      <c r="T463" s="1" t="s">
        <v>93</v>
      </c>
      <c r="U463" s="1" t="s">
        <v>84</v>
      </c>
    </row>
    <row r="464" spans="1:21">
      <c r="A464" s="1" t="s">
        <v>23</v>
      </c>
      <c r="B464" s="1" t="s">
        <v>13</v>
      </c>
      <c r="C464" s="1" t="s">
        <v>9</v>
      </c>
      <c r="D464" s="1" t="s">
        <v>66</v>
      </c>
      <c r="E464" s="1" t="s">
        <v>100</v>
      </c>
      <c r="F464" s="2">
        <v>0.41319444444444442</v>
      </c>
      <c r="G464" s="1" t="s">
        <v>79</v>
      </c>
      <c r="H464" s="3">
        <v>31.5</v>
      </c>
      <c r="I464" s="3">
        <v>36</v>
      </c>
      <c r="J464" s="1">
        <v>26</v>
      </c>
      <c r="K464" s="1" t="s">
        <v>84</v>
      </c>
      <c r="L464" s="1" t="s">
        <v>84</v>
      </c>
      <c r="M464" s="1" t="s">
        <v>84</v>
      </c>
      <c r="N464" s="1" t="s">
        <v>84</v>
      </c>
      <c r="O464" s="1" t="s">
        <v>84</v>
      </c>
      <c r="P464" s="1" t="s">
        <v>84</v>
      </c>
      <c r="Q464" s="1" t="s">
        <v>97</v>
      </c>
      <c r="R464" s="1" t="s">
        <v>83</v>
      </c>
      <c r="T464" s="1" t="s">
        <v>93</v>
      </c>
      <c r="U464" s="1" t="s">
        <v>84</v>
      </c>
    </row>
    <row r="465" spans="1:21">
      <c r="A465" s="1" t="s">
        <v>23</v>
      </c>
      <c r="B465" s="1" t="s">
        <v>13</v>
      </c>
      <c r="C465" s="1" t="s">
        <v>10</v>
      </c>
      <c r="D465" s="1" t="s">
        <v>66</v>
      </c>
      <c r="E465" s="1" t="s">
        <v>100</v>
      </c>
      <c r="F465" s="2">
        <v>0.41319444444444442</v>
      </c>
      <c r="G465" s="1" t="s">
        <v>79</v>
      </c>
      <c r="H465" s="3">
        <v>31.5</v>
      </c>
      <c r="I465" s="3">
        <v>36</v>
      </c>
      <c r="J465" s="1">
        <v>26</v>
      </c>
      <c r="K465" s="1" t="s">
        <v>84</v>
      </c>
      <c r="L465" s="1" t="s">
        <v>84</v>
      </c>
      <c r="M465" s="1" t="s">
        <v>84</v>
      </c>
      <c r="N465" s="1" t="s">
        <v>84</v>
      </c>
      <c r="O465" s="1" t="s">
        <v>84</v>
      </c>
      <c r="P465" s="1" t="s">
        <v>84</v>
      </c>
      <c r="Q465" s="1" t="s">
        <v>97</v>
      </c>
      <c r="R465" s="1" t="s">
        <v>83</v>
      </c>
      <c r="T465" s="1" t="s">
        <v>93</v>
      </c>
      <c r="U465" s="1" t="s">
        <v>84</v>
      </c>
    </row>
    <row r="466" spans="1:21">
      <c r="A466" s="1" t="s">
        <v>23</v>
      </c>
      <c r="B466" s="1" t="s">
        <v>13</v>
      </c>
      <c r="C466" s="1" t="s">
        <v>11</v>
      </c>
      <c r="D466" s="1" t="s">
        <v>66</v>
      </c>
      <c r="E466" s="1" t="s">
        <v>100</v>
      </c>
      <c r="F466" s="2">
        <v>0.41319444444444442</v>
      </c>
      <c r="G466" s="1" t="s">
        <v>78</v>
      </c>
      <c r="H466" s="3">
        <v>31.5</v>
      </c>
      <c r="I466" s="3">
        <v>36</v>
      </c>
      <c r="J466" s="1">
        <v>24</v>
      </c>
      <c r="K466" s="1" t="s">
        <v>84</v>
      </c>
      <c r="L466" s="1" t="s">
        <v>84</v>
      </c>
      <c r="M466" s="1" t="s">
        <v>84</v>
      </c>
      <c r="N466" s="1" t="s">
        <v>84</v>
      </c>
      <c r="O466" s="1" t="s">
        <v>84</v>
      </c>
      <c r="P466" s="1" t="s">
        <v>84</v>
      </c>
      <c r="Q466" s="1" t="s">
        <v>97</v>
      </c>
      <c r="R466" s="1" t="s">
        <v>83</v>
      </c>
      <c r="T466" s="1" t="s">
        <v>93</v>
      </c>
      <c r="U466" s="1" t="s">
        <v>84</v>
      </c>
    </row>
    <row r="467" spans="1:21">
      <c r="A467" s="1" t="s">
        <v>4</v>
      </c>
      <c r="B467" s="1" t="s">
        <v>5</v>
      </c>
      <c r="C467" s="1" t="s">
        <v>6</v>
      </c>
      <c r="D467" s="1" t="s">
        <v>88</v>
      </c>
      <c r="E467" s="1" t="s">
        <v>100</v>
      </c>
      <c r="F467" s="2">
        <v>0.58333333333333337</v>
      </c>
      <c r="G467" s="1" t="s">
        <v>5</v>
      </c>
      <c r="H467" s="3">
        <f>AVERAGE(35,30,34)</f>
        <v>33</v>
      </c>
      <c r="I467" s="3">
        <f>AVERAGE(25,29,29)</f>
        <v>27.666666666666668</v>
      </c>
      <c r="J467" s="1">
        <v>25</v>
      </c>
      <c r="K467" s="1" t="s">
        <v>84</v>
      </c>
      <c r="L467" s="1" t="s">
        <v>84</v>
      </c>
      <c r="M467" s="1" t="s">
        <v>84</v>
      </c>
      <c r="N467" s="1" t="s">
        <v>84</v>
      </c>
      <c r="O467" s="1" t="s">
        <v>84</v>
      </c>
      <c r="P467" s="1" t="s">
        <v>84</v>
      </c>
      <c r="Q467" s="1" t="s">
        <v>96</v>
      </c>
      <c r="R467" s="1" t="s">
        <v>84</v>
      </c>
      <c r="S467" s="1" t="s">
        <v>84</v>
      </c>
      <c r="T467" s="1" t="s">
        <v>84</v>
      </c>
      <c r="U467" s="1" t="s">
        <v>84</v>
      </c>
    </row>
    <row r="468" spans="1:21">
      <c r="A468" s="1" t="s">
        <v>4</v>
      </c>
      <c r="B468" s="1" t="s">
        <v>5</v>
      </c>
      <c r="C468" s="1" t="s">
        <v>8</v>
      </c>
      <c r="D468" s="1" t="s">
        <v>88</v>
      </c>
      <c r="E468" s="1" t="s">
        <v>100</v>
      </c>
      <c r="F468" s="2">
        <v>0.58333333333333337</v>
      </c>
      <c r="G468" s="1" t="s">
        <v>5</v>
      </c>
      <c r="H468" s="3">
        <f>AVERAGE(35,30,34)</f>
        <v>33</v>
      </c>
      <c r="I468" s="3">
        <f>AVERAGE(25,29,29)</f>
        <v>27.666666666666668</v>
      </c>
      <c r="J468" s="1">
        <v>25</v>
      </c>
      <c r="K468" s="1" t="s">
        <v>84</v>
      </c>
      <c r="L468" s="1" t="s">
        <v>84</v>
      </c>
      <c r="M468" s="1" t="s">
        <v>84</v>
      </c>
      <c r="N468" s="1" t="s">
        <v>84</v>
      </c>
      <c r="O468" s="1" t="s">
        <v>84</v>
      </c>
      <c r="P468" s="1" t="s">
        <v>84</v>
      </c>
      <c r="Q468" s="1" t="s">
        <v>96</v>
      </c>
      <c r="R468" s="1" t="s">
        <v>84</v>
      </c>
      <c r="S468" s="1" t="s">
        <v>84</v>
      </c>
      <c r="T468" s="1" t="s">
        <v>84</v>
      </c>
      <c r="U468" s="1" t="s">
        <v>84</v>
      </c>
    </row>
    <row r="469" spans="1:21">
      <c r="A469" s="1" t="s">
        <v>4</v>
      </c>
      <c r="B469" s="1" t="s">
        <v>5</v>
      </c>
      <c r="C469" s="1" t="s">
        <v>9</v>
      </c>
      <c r="D469" s="1" t="s">
        <v>88</v>
      </c>
      <c r="E469" s="1" t="s">
        <v>100</v>
      </c>
      <c r="F469" s="2">
        <v>0.58333333333333337</v>
      </c>
      <c r="G469" s="1" t="s">
        <v>5</v>
      </c>
      <c r="H469" s="3">
        <f>AVERAGE(35,30,34)</f>
        <v>33</v>
      </c>
      <c r="I469" s="3">
        <f>AVERAGE(25,29,29)</f>
        <v>27.666666666666668</v>
      </c>
      <c r="J469" s="1">
        <v>23</v>
      </c>
      <c r="K469" s="1" t="s">
        <v>84</v>
      </c>
      <c r="L469" s="1" t="s">
        <v>84</v>
      </c>
      <c r="M469" s="1" t="s">
        <v>84</v>
      </c>
      <c r="N469" s="1" t="s">
        <v>84</v>
      </c>
      <c r="O469" s="1" t="s">
        <v>84</v>
      </c>
      <c r="P469" s="1" t="s">
        <v>84</v>
      </c>
      <c r="Q469" s="1" t="s">
        <v>96</v>
      </c>
      <c r="R469" s="1" t="s">
        <v>84</v>
      </c>
      <c r="S469" s="1" t="s">
        <v>84</v>
      </c>
      <c r="T469" s="1" t="s">
        <v>84</v>
      </c>
      <c r="U469" s="1" t="s">
        <v>84</v>
      </c>
    </row>
    <row r="470" spans="1:21">
      <c r="A470" s="1" t="s">
        <v>4</v>
      </c>
      <c r="B470" s="1" t="s">
        <v>5</v>
      </c>
      <c r="C470" s="1" t="s">
        <v>10</v>
      </c>
      <c r="D470" s="1" t="s">
        <v>88</v>
      </c>
      <c r="E470" s="1" t="s">
        <v>100</v>
      </c>
      <c r="F470" s="2">
        <v>0.58333333333333337</v>
      </c>
      <c r="G470" s="1" t="s">
        <v>5</v>
      </c>
      <c r="H470" s="3">
        <f>AVERAGE(35,30,34)</f>
        <v>33</v>
      </c>
      <c r="I470" s="3">
        <f>AVERAGE(25,29,29)</f>
        <v>27.666666666666668</v>
      </c>
      <c r="J470" s="1">
        <v>26</v>
      </c>
      <c r="K470" s="1" t="s">
        <v>84</v>
      </c>
      <c r="L470" s="1" t="s">
        <v>84</v>
      </c>
      <c r="M470" s="1" t="s">
        <v>84</v>
      </c>
      <c r="N470" s="1" t="s">
        <v>84</v>
      </c>
      <c r="O470" s="1" t="s">
        <v>84</v>
      </c>
      <c r="P470" s="1" t="s">
        <v>84</v>
      </c>
      <c r="Q470" s="1" t="s">
        <v>96</v>
      </c>
      <c r="R470" s="1" t="s">
        <v>84</v>
      </c>
      <c r="S470" s="1" t="s">
        <v>84</v>
      </c>
      <c r="T470" s="1" t="s">
        <v>84</v>
      </c>
      <c r="U470" s="1" t="s">
        <v>84</v>
      </c>
    </row>
    <row r="471" spans="1:21">
      <c r="A471" s="1" t="s">
        <v>4</v>
      </c>
      <c r="B471" s="1" t="s">
        <v>5</v>
      </c>
      <c r="C471" s="1" t="s">
        <v>11</v>
      </c>
      <c r="D471" s="1" t="s">
        <v>88</v>
      </c>
      <c r="E471" s="1" t="s">
        <v>100</v>
      </c>
      <c r="F471" s="2">
        <v>0.58333333333333337</v>
      </c>
      <c r="G471" s="1" t="s">
        <v>5</v>
      </c>
      <c r="H471" s="3">
        <f>AVERAGE(35,30,34)</f>
        <v>33</v>
      </c>
      <c r="I471" s="3">
        <f>AVERAGE(25,29,29)</f>
        <v>27.666666666666668</v>
      </c>
      <c r="J471" s="1">
        <v>25</v>
      </c>
      <c r="K471" s="1" t="s">
        <v>84</v>
      </c>
      <c r="L471" s="1" t="s">
        <v>84</v>
      </c>
      <c r="M471" s="1" t="s">
        <v>84</v>
      </c>
      <c r="N471" s="1" t="s">
        <v>84</v>
      </c>
      <c r="O471" s="1" t="s">
        <v>84</v>
      </c>
      <c r="P471" s="1" t="s">
        <v>84</v>
      </c>
      <c r="Q471" s="1" t="s">
        <v>96</v>
      </c>
      <c r="R471" s="1" t="s">
        <v>84</v>
      </c>
      <c r="S471" s="1" t="s">
        <v>84</v>
      </c>
      <c r="T471" s="1" t="s">
        <v>84</v>
      </c>
      <c r="U471" s="1" t="s">
        <v>84</v>
      </c>
    </row>
    <row r="472" spans="1:21">
      <c r="A472" s="1" t="s">
        <v>47</v>
      </c>
      <c r="B472" s="1" t="s">
        <v>16</v>
      </c>
      <c r="C472" s="1" t="s">
        <v>6</v>
      </c>
      <c r="D472" s="1" t="s">
        <v>88</v>
      </c>
      <c r="E472" s="1" t="s">
        <v>100</v>
      </c>
      <c r="F472" s="2">
        <v>0.54166666666666663</v>
      </c>
      <c r="G472" s="1" t="s">
        <v>78</v>
      </c>
      <c r="H472" s="3">
        <f>AVERAGE(48,45,45)</f>
        <v>46</v>
      </c>
      <c r="I472" s="3">
        <f>AVERAGE(39,47,45)</f>
        <v>43.666666666666664</v>
      </c>
      <c r="J472" s="1">
        <v>31</v>
      </c>
      <c r="K472" s="1" t="s">
        <v>84</v>
      </c>
      <c r="L472" s="1" t="s">
        <v>84</v>
      </c>
      <c r="M472" s="1" t="s">
        <v>84</v>
      </c>
      <c r="N472" s="1" t="s">
        <v>84</v>
      </c>
      <c r="O472" s="1" t="s">
        <v>84</v>
      </c>
      <c r="P472" s="1" t="s">
        <v>84</v>
      </c>
      <c r="Q472" s="1" t="s">
        <v>96</v>
      </c>
      <c r="R472" s="1" t="s">
        <v>84</v>
      </c>
      <c r="S472" s="1" t="s">
        <v>84</v>
      </c>
      <c r="T472" s="1" t="s">
        <v>84</v>
      </c>
      <c r="U472" s="1" t="s">
        <v>84</v>
      </c>
    </row>
    <row r="473" spans="1:21">
      <c r="A473" s="1" t="s">
        <v>47</v>
      </c>
      <c r="B473" s="1" t="s">
        <v>16</v>
      </c>
      <c r="C473" s="1" t="s">
        <v>8</v>
      </c>
      <c r="D473" s="1" t="s">
        <v>88</v>
      </c>
      <c r="E473" s="1" t="s">
        <v>100</v>
      </c>
      <c r="F473" s="2">
        <v>0.54166666666666663</v>
      </c>
      <c r="G473" s="1" t="s">
        <v>78</v>
      </c>
      <c r="H473" s="3">
        <f>AVERAGE(48,45,45)</f>
        <v>46</v>
      </c>
      <c r="I473" s="3">
        <f>AVERAGE(39,47,45)</f>
        <v>43.666666666666664</v>
      </c>
      <c r="J473" s="1">
        <v>29</v>
      </c>
      <c r="K473" s="1" t="s">
        <v>84</v>
      </c>
      <c r="L473" s="1" t="s">
        <v>84</v>
      </c>
      <c r="M473" s="1" t="s">
        <v>84</v>
      </c>
      <c r="N473" s="1" t="s">
        <v>84</v>
      </c>
      <c r="O473" s="1" t="s">
        <v>84</v>
      </c>
      <c r="P473" s="1" t="s">
        <v>84</v>
      </c>
      <c r="Q473" s="1" t="s">
        <v>96</v>
      </c>
      <c r="R473" s="1" t="s">
        <v>84</v>
      </c>
      <c r="S473" s="1" t="s">
        <v>84</v>
      </c>
      <c r="T473" s="1" t="s">
        <v>84</v>
      </c>
      <c r="U473" s="1" t="s">
        <v>84</v>
      </c>
    </row>
    <row r="474" spans="1:21">
      <c r="A474" s="1" t="s">
        <v>47</v>
      </c>
      <c r="B474" s="1" t="s">
        <v>16</v>
      </c>
      <c r="C474" s="1" t="s">
        <v>9</v>
      </c>
      <c r="D474" s="1" t="s">
        <v>88</v>
      </c>
      <c r="E474" s="1" t="s">
        <v>100</v>
      </c>
      <c r="F474" s="2">
        <v>0.54166666666666663</v>
      </c>
      <c r="G474" s="1" t="s">
        <v>78</v>
      </c>
      <c r="H474" s="3">
        <f>AVERAGE(48,45,45)</f>
        <v>46</v>
      </c>
      <c r="I474" s="3">
        <f>AVERAGE(39,47,45)</f>
        <v>43.666666666666664</v>
      </c>
      <c r="J474" s="1">
        <v>28</v>
      </c>
      <c r="K474" s="1" t="s">
        <v>84</v>
      </c>
      <c r="L474" s="1" t="s">
        <v>84</v>
      </c>
      <c r="M474" s="1" t="s">
        <v>84</v>
      </c>
      <c r="N474" s="1" t="s">
        <v>84</v>
      </c>
      <c r="O474" s="1" t="s">
        <v>84</v>
      </c>
      <c r="P474" s="1" t="s">
        <v>84</v>
      </c>
      <c r="Q474" s="1" t="s">
        <v>96</v>
      </c>
      <c r="R474" s="1" t="s">
        <v>84</v>
      </c>
      <c r="S474" s="1" t="s">
        <v>84</v>
      </c>
      <c r="T474" s="1" t="s">
        <v>84</v>
      </c>
      <c r="U474" s="1" t="s">
        <v>84</v>
      </c>
    </row>
    <row r="475" spans="1:21">
      <c r="A475" s="1" t="s">
        <v>47</v>
      </c>
      <c r="B475" s="1" t="s">
        <v>16</v>
      </c>
      <c r="C475" s="1" t="s">
        <v>10</v>
      </c>
      <c r="D475" s="1" t="s">
        <v>88</v>
      </c>
      <c r="E475" s="1" t="s">
        <v>100</v>
      </c>
      <c r="F475" s="2">
        <v>0.54166666666666663</v>
      </c>
      <c r="G475" s="1" t="s">
        <v>79</v>
      </c>
      <c r="H475" s="3">
        <f>AVERAGE(48,45,45)</f>
        <v>46</v>
      </c>
      <c r="I475" s="3">
        <f>AVERAGE(39,47,45)</f>
        <v>43.666666666666664</v>
      </c>
      <c r="J475" s="1">
        <v>34</v>
      </c>
      <c r="K475" s="1" t="s">
        <v>84</v>
      </c>
      <c r="L475" s="1" t="s">
        <v>84</v>
      </c>
      <c r="M475" s="1" t="s">
        <v>84</v>
      </c>
      <c r="N475" s="1" t="s">
        <v>84</v>
      </c>
      <c r="O475" s="1" t="s">
        <v>84</v>
      </c>
      <c r="P475" s="1" t="s">
        <v>84</v>
      </c>
      <c r="Q475" s="1" t="s">
        <v>96</v>
      </c>
      <c r="R475" s="1" t="s">
        <v>84</v>
      </c>
      <c r="S475" s="1" t="s">
        <v>84</v>
      </c>
      <c r="T475" s="1" t="s">
        <v>84</v>
      </c>
      <c r="U475" s="1" t="s">
        <v>84</v>
      </c>
    </row>
    <row r="476" spans="1:21">
      <c r="A476" s="1" t="s">
        <v>47</v>
      </c>
      <c r="B476" s="1" t="s">
        <v>16</v>
      </c>
      <c r="C476" s="1" t="s">
        <v>11</v>
      </c>
      <c r="D476" s="1" t="s">
        <v>88</v>
      </c>
      <c r="E476" s="1" t="s">
        <v>100</v>
      </c>
      <c r="F476" s="2">
        <v>0.54166666666666663</v>
      </c>
      <c r="G476" s="1" t="s">
        <v>78</v>
      </c>
      <c r="H476" s="3">
        <f>AVERAGE(48,45,45)</f>
        <v>46</v>
      </c>
      <c r="I476" s="3">
        <f>AVERAGE(39,47,45)</f>
        <v>43.666666666666664</v>
      </c>
      <c r="J476" s="1">
        <v>34</v>
      </c>
      <c r="K476" s="1" t="s">
        <v>84</v>
      </c>
      <c r="L476" s="1" t="s">
        <v>84</v>
      </c>
      <c r="M476" s="1" t="s">
        <v>84</v>
      </c>
      <c r="N476" s="1" t="s">
        <v>84</v>
      </c>
      <c r="O476" s="1" t="s">
        <v>84</v>
      </c>
      <c r="P476" s="1" t="s">
        <v>84</v>
      </c>
      <c r="Q476" s="1" t="s">
        <v>96</v>
      </c>
      <c r="R476" s="1" t="s">
        <v>84</v>
      </c>
      <c r="S476" s="1" t="s">
        <v>84</v>
      </c>
      <c r="T476" s="1" t="s">
        <v>84</v>
      </c>
      <c r="U476" s="1" t="s">
        <v>84</v>
      </c>
    </row>
    <row r="477" spans="1:21">
      <c r="A477" s="1" t="s">
        <v>27</v>
      </c>
      <c r="B477" s="1" t="s">
        <v>5</v>
      </c>
      <c r="C477" s="1" t="s">
        <v>6</v>
      </c>
      <c r="D477" s="1" t="s">
        <v>87</v>
      </c>
      <c r="E477" s="1" t="s">
        <v>100</v>
      </c>
      <c r="F477" s="2">
        <v>0.41666666666666669</v>
      </c>
      <c r="G477" s="1" t="s">
        <v>5</v>
      </c>
      <c r="H477" s="3">
        <f>AVERAGE(26,29,30)</f>
        <v>28.333333333333332</v>
      </c>
      <c r="I477" s="3">
        <f>AVERAGE(27,30,29)</f>
        <v>28.666666666666668</v>
      </c>
      <c r="J477" s="1">
        <v>21</v>
      </c>
      <c r="K477" s="1" t="s">
        <v>84</v>
      </c>
      <c r="L477" s="1" t="s">
        <v>84</v>
      </c>
      <c r="M477" s="1" t="s">
        <v>84</v>
      </c>
      <c r="N477" s="1" t="s">
        <v>84</v>
      </c>
      <c r="O477" s="1" t="s">
        <v>84</v>
      </c>
      <c r="P477" s="1" t="s">
        <v>84</v>
      </c>
      <c r="Q477" s="1" t="s">
        <v>96</v>
      </c>
      <c r="R477" s="1" t="s">
        <v>84</v>
      </c>
      <c r="S477" s="1" t="s">
        <v>84</v>
      </c>
      <c r="T477" s="1" t="s">
        <v>84</v>
      </c>
      <c r="U477" s="1" t="s">
        <v>84</v>
      </c>
    </row>
    <row r="478" spans="1:21">
      <c r="A478" s="1" t="s">
        <v>27</v>
      </c>
      <c r="B478" s="1" t="s">
        <v>5</v>
      </c>
      <c r="C478" s="1" t="s">
        <v>8</v>
      </c>
      <c r="D478" s="1" t="s">
        <v>87</v>
      </c>
      <c r="E478" s="1" t="s">
        <v>100</v>
      </c>
      <c r="F478" s="2">
        <v>0.41666666666666669</v>
      </c>
      <c r="G478" s="1" t="s">
        <v>5</v>
      </c>
      <c r="H478" s="3">
        <f>AVERAGE(26,29,30)</f>
        <v>28.333333333333332</v>
      </c>
      <c r="I478" s="3">
        <f>AVERAGE(27,30,29)</f>
        <v>28.666666666666668</v>
      </c>
      <c r="J478" s="1">
        <v>26</v>
      </c>
      <c r="K478" s="1" t="s">
        <v>84</v>
      </c>
      <c r="L478" s="1" t="s">
        <v>84</v>
      </c>
      <c r="M478" s="1" t="s">
        <v>84</v>
      </c>
      <c r="N478" s="1" t="s">
        <v>84</v>
      </c>
      <c r="O478" s="1" t="s">
        <v>84</v>
      </c>
      <c r="P478" s="1" t="s">
        <v>84</v>
      </c>
      <c r="Q478" s="1" t="s">
        <v>96</v>
      </c>
      <c r="R478" s="1" t="s">
        <v>84</v>
      </c>
      <c r="S478" s="1" t="s">
        <v>84</v>
      </c>
      <c r="T478" s="1" t="s">
        <v>84</v>
      </c>
      <c r="U478" s="1" t="s">
        <v>84</v>
      </c>
    </row>
    <row r="479" spans="1:21">
      <c r="A479" s="1" t="s">
        <v>27</v>
      </c>
      <c r="B479" s="1" t="s">
        <v>5</v>
      </c>
      <c r="C479" s="1" t="s">
        <v>9</v>
      </c>
      <c r="D479" s="1" t="s">
        <v>87</v>
      </c>
      <c r="E479" s="1" t="s">
        <v>100</v>
      </c>
      <c r="F479" s="2">
        <v>0.41666666666666669</v>
      </c>
      <c r="G479" s="1" t="s">
        <v>5</v>
      </c>
      <c r="H479" s="3">
        <f>AVERAGE(26,29,30)</f>
        <v>28.333333333333332</v>
      </c>
      <c r="I479" s="3">
        <f>AVERAGE(27,30,29)</f>
        <v>28.666666666666668</v>
      </c>
      <c r="J479" s="1">
        <v>25</v>
      </c>
      <c r="K479" s="1" t="s">
        <v>84</v>
      </c>
      <c r="L479" s="1" t="s">
        <v>84</v>
      </c>
      <c r="M479" s="1" t="s">
        <v>84</v>
      </c>
      <c r="N479" s="1" t="s">
        <v>84</v>
      </c>
      <c r="O479" s="1" t="s">
        <v>84</v>
      </c>
      <c r="P479" s="1" t="s">
        <v>84</v>
      </c>
      <c r="Q479" s="1" t="s">
        <v>96</v>
      </c>
      <c r="R479" s="1" t="s">
        <v>84</v>
      </c>
      <c r="S479" s="1" t="s">
        <v>84</v>
      </c>
      <c r="T479" s="1" t="s">
        <v>84</v>
      </c>
      <c r="U479" s="1" t="s">
        <v>84</v>
      </c>
    </row>
    <row r="480" spans="1:21">
      <c r="A480" s="1" t="s">
        <v>27</v>
      </c>
      <c r="B480" s="1" t="s">
        <v>5</v>
      </c>
      <c r="C480" s="1" t="s">
        <v>10</v>
      </c>
      <c r="D480" s="1" t="s">
        <v>87</v>
      </c>
      <c r="E480" s="1" t="s">
        <v>100</v>
      </c>
      <c r="F480" s="2">
        <v>0.41666666666666669</v>
      </c>
      <c r="G480" s="1" t="s">
        <v>5</v>
      </c>
      <c r="H480" s="3">
        <f>AVERAGE(26,29,30)</f>
        <v>28.333333333333332</v>
      </c>
      <c r="I480" s="3">
        <f>AVERAGE(27,30,29)</f>
        <v>28.666666666666668</v>
      </c>
      <c r="J480" s="1">
        <v>25</v>
      </c>
      <c r="K480" s="1" t="s">
        <v>84</v>
      </c>
      <c r="L480" s="1" t="s">
        <v>84</v>
      </c>
      <c r="M480" s="1" t="s">
        <v>84</v>
      </c>
      <c r="N480" s="1" t="s">
        <v>84</v>
      </c>
      <c r="O480" s="1" t="s">
        <v>84</v>
      </c>
      <c r="P480" s="1" t="s">
        <v>84</v>
      </c>
      <c r="Q480" s="1" t="s">
        <v>96</v>
      </c>
      <c r="R480" s="1" t="s">
        <v>84</v>
      </c>
      <c r="S480" s="1" t="s">
        <v>84</v>
      </c>
      <c r="T480" s="1" t="s">
        <v>84</v>
      </c>
      <c r="U480" s="1" t="s">
        <v>84</v>
      </c>
    </row>
    <row r="481" spans="1:21">
      <c r="A481" s="1" t="s">
        <v>27</v>
      </c>
      <c r="B481" s="1" t="s">
        <v>5</v>
      </c>
      <c r="C481" s="1" t="s">
        <v>11</v>
      </c>
      <c r="D481" s="1" t="s">
        <v>87</v>
      </c>
      <c r="E481" s="1" t="s">
        <v>100</v>
      </c>
      <c r="F481" s="2">
        <v>0.41666666666666669</v>
      </c>
      <c r="G481" s="1" t="s">
        <v>5</v>
      </c>
      <c r="H481" s="3">
        <f>AVERAGE(26,29,30)</f>
        <v>28.333333333333332</v>
      </c>
      <c r="I481" s="3">
        <f>AVERAGE(27,30,29)</f>
        <v>28.666666666666668</v>
      </c>
      <c r="J481" s="1">
        <v>25</v>
      </c>
      <c r="K481" s="1" t="s">
        <v>84</v>
      </c>
      <c r="L481" s="1" t="s">
        <v>84</v>
      </c>
      <c r="M481" s="1" t="s">
        <v>84</v>
      </c>
      <c r="N481" s="1" t="s">
        <v>84</v>
      </c>
      <c r="O481" s="1" t="s">
        <v>84</v>
      </c>
      <c r="P481" s="1" t="s">
        <v>84</v>
      </c>
      <c r="Q481" s="1" t="s">
        <v>96</v>
      </c>
      <c r="R481" s="1" t="s">
        <v>84</v>
      </c>
      <c r="S481" s="1" t="s">
        <v>84</v>
      </c>
      <c r="T481" s="1" t="s">
        <v>84</v>
      </c>
      <c r="U481" s="1" t="s">
        <v>84</v>
      </c>
    </row>
    <row r="482" spans="1:21">
      <c r="A482" s="1" t="s">
        <v>23</v>
      </c>
      <c r="B482" s="1" t="s">
        <v>13</v>
      </c>
      <c r="C482" s="1" t="s">
        <v>6</v>
      </c>
      <c r="D482" s="1" t="s">
        <v>87</v>
      </c>
      <c r="E482" s="1" t="s">
        <v>100</v>
      </c>
      <c r="F482" s="2">
        <v>0.33333333333333331</v>
      </c>
      <c r="G482" s="1" t="s">
        <v>79</v>
      </c>
      <c r="H482" s="3">
        <f>AVERAGE(24,31,32)</f>
        <v>29</v>
      </c>
      <c r="I482" s="3">
        <f>AVERAGE(32,42,41)</f>
        <v>38.333333333333336</v>
      </c>
      <c r="J482" s="1">
        <v>28</v>
      </c>
      <c r="K482" s="1" t="s">
        <v>84</v>
      </c>
      <c r="L482" s="1" t="s">
        <v>84</v>
      </c>
      <c r="M482" s="1" t="s">
        <v>84</v>
      </c>
      <c r="N482" s="1" t="s">
        <v>84</v>
      </c>
      <c r="O482" s="1" t="s">
        <v>84</v>
      </c>
      <c r="P482" s="1" t="s">
        <v>84</v>
      </c>
      <c r="Q482" s="1" t="s">
        <v>97</v>
      </c>
      <c r="R482" s="1" t="s">
        <v>83</v>
      </c>
      <c r="T482" s="1" t="s">
        <v>93</v>
      </c>
      <c r="U482" s="1" t="s">
        <v>84</v>
      </c>
    </row>
    <row r="483" spans="1:21">
      <c r="A483" s="1" t="s">
        <v>23</v>
      </c>
      <c r="B483" s="1" t="s">
        <v>13</v>
      </c>
      <c r="C483" s="1" t="s">
        <v>8</v>
      </c>
      <c r="D483" s="1" t="s">
        <v>87</v>
      </c>
      <c r="E483" s="1" t="s">
        <v>100</v>
      </c>
      <c r="F483" s="2">
        <v>0.33333333333333331</v>
      </c>
      <c r="G483" s="1" t="s">
        <v>78</v>
      </c>
      <c r="H483" s="3">
        <f>AVERAGE(24,31,32)</f>
        <v>29</v>
      </c>
      <c r="I483" s="3">
        <f>AVERAGE(32,42,41)</f>
        <v>38.333333333333336</v>
      </c>
      <c r="J483" s="1">
        <v>27</v>
      </c>
      <c r="K483" s="1" t="s">
        <v>84</v>
      </c>
      <c r="L483" s="1" t="s">
        <v>84</v>
      </c>
      <c r="M483" s="1" t="s">
        <v>84</v>
      </c>
      <c r="N483" s="1" t="s">
        <v>84</v>
      </c>
      <c r="O483" s="1" t="s">
        <v>84</v>
      </c>
      <c r="P483" s="1" t="s">
        <v>84</v>
      </c>
      <c r="Q483" s="1" t="s">
        <v>97</v>
      </c>
      <c r="R483" s="1" t="s">
        <v>83</v>
      </c>
      <c r="T483" s="1" t="s">
        <v>93</v>
      </c>
      <c r="U483" s="1" t="s">
        <v>84</v>
      </c>
    </row>
    <row r="484" spans="1:21">
      <c r="A484" s="1" t="s">
        <v>23</v>
      </c>
      <c r="B484" s="1" t="s">
        <v>13</v>
      </c>
      <c r="C484" s="1" t="s">
        <v>9</v>
      </c>
      <c r="D484" s="1" t="s">
        <v>87</v>
      </c>
      <c r="E484" s="1" t="s">
        <v>100</v>
      </c>
      <c r="F484" s="2">
        <v>0.33333333333333331</v>
      </c>
      <c r="G484" s="1" t="s">
        <v>79</v>
      </c>
      <c r="H484" s="3">
        <f>AVERAGE(24,31,32)</f>
        <v>29</v>
      </c>
      <c r="I484" s="3">
        <f>AVERAGE(32,42,41)</f>
        <v>38.333333333333336</v>
      </c>
      <c r="J484" s="1">
        <v>29</v>
      </c>
      <c r="K484" s="1" t="s">
        <v>84</v>
      </c>
      <c r="L484" s="1" t="s">
        <v>84</v>
      </c>
      <c r="M484" s="1" t="s">
        <v>84</v>
      </c>
      <c r="N484" s="1" t="s">
        <v>84</v>
      </c>
      <c r="O484" s="1" t="s">
        <v>84</v>
      </c>
      <c r="P484" s="1" t="s">
        <v>84</v>
      </c>
      <c r="Q484" s="1" t="s">
        <v>97</v>
      </c>
      <c r="R484" s="1" t="s">
        <v>83</v>
      </c>
      <c r="T484" s="1" t="s">
        <v>93</v>
      </c>
      <c r="U484" s="1" t="s">
        <v>84</v>
      </c>
    </row>
    <row r="485" spans="1:21">
      <c r="A485" s="1" t="s">
        <v>23</v>
      </c>
      <c r="B485" s="1" t="s">
        <v>13</v>
      </c>
      <c r="C485" s="1" t="s">
        <v>10</v>
      </c>
      <c r="D485" s="1" t="s">
        <v>87</v>
      </c>
      <c r="E485" s="1" t="s">
        <v>100</v>
      </c>
      <c r="F485" s="2">
        <v>0.33333333333333331</v>
      </c>
      <c r="G485" s="1" t="s">
        <v>78</v>
      </c>
      <c r="H485" s="3">
        <f>AVERAGE(24,31,32)</f>
        <v>29</v>
      </c>
      <c r="I485" s="3">
        <f>AVERAGE(32,42,41)</f>
        <v>38.333333333333336</v>
      </c>
      <c r="J485" s="1">
        <v>27</v>
      </c>
      <c r="K485" s="1" t="s">
        <v>84</v>
      </c>
      <c r="L485" s="1" t="s">
        <v>84</v>
      </c>
      <c r="M485" s="1" t="s">
        <v>84</v>
      </c>
      <c r="N485" s="1" t="s">
        <v>84</v>
      </c>
      <c r="O485" s="1" t="s">
        <v>84</v>
      </c>
      <c r="P485" s="1" t="s">
        <v>84</v>
      </c>
      <c r="Q485" s="1" t="s">
        <v>97</v>
      </c>
      <c r="R485" s="1" t="s">
        <v>83</v>
      </c>
      <c r="T485" s="1" t="s">
        <v>93</v>
      </c>
      <c r="U485" s="1" t="s">
        <v>84</v>
      </c>
    </row>
    <row r="486" spans="1:21">
      <c r="A486" s="1" t="s">
        <v>23</v>
      </c>
      <c r="B486" s="1" t="s">
        <v>13</v>
      </c>
      <c r="C486" s="1" t="s">
        <v>11</v>
      </c>
      <c r="D486" s="1" t="s">
        <v>87</v>
      </c>
      <c r="E486" s="1" t="s">
        <v>100</v>
      </c>
      <c r="F486" s="2">
        <v>0.33333333333333331</v>
      </c>
      <c r="G486" s="1" t="s">
        <v>79</v>
      </c>
      <c r="H486" s="3">
        <f>AVERAGE(24,31,32)</f>
        <v>29</v>
      </c>
      <c r="I486" s="3">
        <f>AVERAGE(32,42,41)</f>
        <v>38.333333333333336</v>
      </c>
      <c r="J486" s="1">
        <v>26</v>
      </c>
      <c r="K486" s="1" t="s">
        <v>84</v>
      </c>
      <c r="L486" s="1" t="s">
        <v>84</v>
      </c>
      <c r="M486" s="1" t="s">
        <v>84</v>
      </c>
      <c r="N486" s="1" t="s">
        <v>84</v>
      </c>
      <c r="O486" s="1" t="s">
        <v>84</v>
      </c>
      <c r="P486" s="1" t="s">
        <v>84</v>
      </c>
      <c r="Q486" s="1" t="s">
        <v>97</v>
      </c>
      <c r="R486" s="1" t="s">
        <v>83</v>
      </c>
      <c r="T486" s="1" t="s">
        <v>93</v>
      </c>
      <c r="U486" s="1" t="s">
        <v>84</v>
      </c>
    </row>
    <row r="487" spans="1:21">
      <c r="A487" s="1" t="s">
        <v>20</v>
      </c>
      <c r="B487" s="1" t="s">
        <v>16</v>
      </c>
      <c r="C487" s="1" t="s">
        <v>6</v>
      </c>
      <c r="D487" s="1" t="s">
        <v>86</v>
      </c>
      <c r="E487" s="1" t="s">
        <v>100</v>
      </c>
      <c r="F487" s="2">
        <v>0.57638888888888895</v>
      </c>
      <c r="G487" s="1" t="s">
        <v>79</v>
      </c>
      <c r="H487" s="3">
        <f>AVERAGE(37,35,36)</f>
        <v>36</v>
      </c>
      <c r="I487" s="3">
        <f>AVERAGE(46,45,40)</f>
        <v>43.666666666666664</v>
      </c>
      <c r="J487" s="1">
        <v>30</v>
      </c>
      <c r="K487" s="1" t="s">
        <v>84</v>
      </c>
      <c r="L487" s="1" t="s">
        <v>84</v>
      </c>
      <c r="M487" s="1" t="s">
        <v>84</v>
      </c>
      <c r="N487" s="1" t="s">
        <v>84</v>
      </c>
      <c r="O487" s="1" t="s">
        <v>84</v>
      </c>
      <c r="P487" s="1" t="s">
        <v>84</v>
      </c>
      <c r="Q487" s="1" t="s">
        <v>96</v>
      </c>
      <c r="R487" s="1" t="s">
        <v>84</v>
      </c>
      <c r="S487" s="1" t="s">
        <v>84</v>
      </c>
      <c r="T487" s="1" t="s">
        <v>84</v>
      </c>
      <c r="U487" s="1" t="s">
        <v>84</v>
      </c>
    </row>
    <row r="488" spans="1:21">
      <c r="A488" s="1" t="s">
        <v>20</v>
      </c>
      <c r="B488" s="1" t="s">
        <v>16</v>
      </c>
      <c r="C488" s="1" t="s">
        <v>8</v>
      </c>
      <c r="D488" s="1" t="s">
        <v>86</v>
      </c>
      <c r="E488" s="1" t="s">
        <v>100</v>
      </c>
      <c r="F488" s="2">
        <v>0.57638888888888895</v>
      </c>
      <c r="G488" s="1" t="s">
        <v>79</v>
      </c>
      <c r="H488" s="3">
        <f>AVERAGE(37,35,36)</f>
        <v>36</v>
      </c>
      <c r="I488" s="3">
        <f>AVERAGE(46,45,40)</f>
        <v>43.666666666666664</v>
      </c>
      <c r="J488" s="1">
        <v>29</v>
      </c>
      <c r="K488" s="1" t="s">
        <v>84</v>
      </c>
      <c r="L488" s="1" t="s">
        <v>84</v>
      </c>
      <c r="M488" s="1" t="s">
        <v>84</v>
      </c>
      <c r="N488" s="1" t="s">
        <v>84</v>
      </c>
      <c r="O488" s="1" t="s">
        <v>84</v>
      </c>
      <c r="P488" s="1" t="s">
        <v>84</v>
      </c>
      <c r="Q488" s="1" t="s">
        <v>96</v>
      </c>
      <c r="R488" s="1" t="s">
        <v>84</v>
      </c>
      <c r="S488" s="1" t="s">
        <v>84</v>
      </c>
      <c r="T488" s="1" t="s">
        <v>84</v>
      </c>
      <c r="U488" s="1" t="s">
        <v>84</v>
      </c>
    </row>
    <row r="489" spans="1:21">
      <c r="A489" s="1" t="s">
        <v>20</v>
      </c>
      <c r="B489" s="1" t="s">
        <v>16</v>
      </c>
      <c r="C489" s="1" t="s">
        <v>9</v>
      </c>
      <c r="D489" s="1" t="s">
        <v>86</v>
      </c>
      <c r="E489" s="1" t="s">
        <v>100</v>
      </c>
      <c r="F489" s="2">
        <v>0.57638888888888895</v>
      </c>
      <c r="G489" s="1" t="s">
        <v>79</v>
      </c>
      <c r="H489" s="3">
        <f>AVERAGE(37,35,36)</f>
        <v>36</v>
      </c>
      <c r="I489" s="3">
        <f>AVERAGE(46,45,40)</f>
        <v>43.666666666666664</v>
      </c>
      <c r="J489" s="1">
        <v>31</v>
      </c>
      <c r="K489" s="1" t="s">
        <v>84</v>
      </c>
      <c r="L489" s="1" t="s">
        <v>84</v>
      </c>
      <c r="M489" s="1" t="s">
        <v>84</v>
      </c>
      <c r="N489" s="1" t="s">
        <v>84</v>
      </c>
      <c r="O489" s="1" t="s">
        <v>84</v>
      </c>
      <c r="P489" s="1" t="s">
        <v>84</v>
      </c>
      <c r="Q489" s="1" t="s">
        <v>96</v>
      </c>
      <c r="R489" s="1" t="s">
        <v>84</v>
      </c>
      <c r="S489" s="1" t="s">
        <v>84</v>
      </c>
      <c r="T489" s="1" t="s">
        <v>84</v>
      </c>
      <c r="U489" s="1" t="s">
        <v>84</v>
      </c>
    </row>
    <row r="490" spans="1:21">
      <c r="A490" s="1" t="s">
        <v>20</v>
      </c>
      <c r="B490" s="1" t="s">
        <v>16</v>
      </c>
      <c r="C490" s="1" t="s">
        <v>10</v>
      </c>
      <c r="D490" s="1" t="s">
        <v>86</v>
      </c>
      <c r="E490" s="1" t="s">
        <v>100</v>
      </c>
      <c r="F490" s="2">
        <v>0.57638888888888895</v>
      </c>
      <c r="G490" s="1" t="s">
        <v>79</v>
      </c>
      <c r="H490" s="3">
        <f>AVERAGE(37,35,36)</f>
        <v>36</v>
      </c>
      <c r="I490" s="3">
        <f>AVERAGE(46,45,40)</f>
        <v>43.666666666666664</v>
      </c>
      <c r="J490" s="1">
        <v>24</v>
      </c>
      <c r="K490" s="1" t="s">
        <v>84</v>
      </c>
      <c r="L490" s="1" t="s">
        <v>84</v>
      </c>
      <c r="M490" s="1" t="s">
        <v>84</v>
      </c>
      <c r="N490" s="1" t="s">
        <v>84</v>
      </c>
      <c r="O490" s="1" t="s">
        <v>84</v>
      </c>
      <c r="P490" s="1" t="s">
        <v>84</v>
      </c>
      <c r="Q490" s="1" t="s">
        <v>96</v>
      </c>
      <c r="R490" s="1" t="s">
        <v>84</v>
      </c>
      <c r="S490" s="1" t="s">
        <v>84</v>
      </c>
      <c r="T490" s="1" t="s">
        <v>84</v>
      </c>
      <c r="U490" s="1" t="s">
        <v>84</v>
      </c>
    </row>
    <row r="491" spans="1:21">
      <c r="A491" s="1" t="s">
        <v>20</v>
      </c>
      <c r="B491" s="1" t="s">
        <v>16</v>
      </c>
      <c r="C491" s="1" t="s">
        <v>11</v>
      </c>
      <c r="D491" s="1" t="s">
        <v>86</v>
      </c>
      <c r="E491" s="1" t="s">
        <v>100</v>
      </c>
      <c r="F491" s="2">
        <v>0.57638888888888895</v>
      </c>
      <c r="G491" s="1" t="s">
        <v>79</v>
      </c>
      <c r="H491" s="3">
        <f>AVERAGE(37,35,36)</f>
        <v>36</v>
      </c>
      <c r="I491" s="3">
        <f>AVERAGE(46,45,40)</f>
        <v>43.666666666666664</v>
      </c>
      <c r="J491" s="1">
        <v>25</v>
      </c>
      <c r="K491" s="1" t="s">
        <v>84</v>
      </c>
      <c r="L491" s="1" t="s">
        <v>84</v>
      </c>
      <c r="M491" s="1" t="s">
        <v>84</v>
      </c>
      <c r="N491" s="1" t="s">
        <v>84</v>
      </c>
      <c r="O491" s="1" t="s">
        <v>84</v>
      </c>
      <c r="P491" s="1" t="s">
        <v>84</v>
      </c>
      <c r="Q491" s="1" t="s">
        <v>96</v>
      </c>
      <c r="R491" s="1" t="s">
        <v>84</v>
      </c>
      <c r="S491" s="1" t="s">
        <v>84</v>
      </c>
      <c r="T491" s="1" t="s">
        <v>84</v>
      </c>
      <c r="U491" s="1" t="s">
        <v>84</v>
      </c>
    </row>
    <row r="492" spans="1:21">
      <c r="A492" s="1" t="s">
        <v>17</v>
      </c>
      <c r="B492" s="1" t="s">
        <v>5</v>
      </c>
      <c r="C492" s="1" t="s">
        <v>6</v>
      </c>
      <c r="D492" s="1" t="s">
        <v>85</v>
      </c>
      <c r="E492" s="1" t="s">
        <v>100</v>
      </c>
      <c r="F492" s="2">
        <v>0.43055555555555558</v>
      </c>
      <c r="G492" s="1" t="s">
        <v>5</v>
      </c>
      <c r="H492" s="3">
        <f>AVERAGE(26,25,19)</f>
        <v>23.333333333333332</v>
      </c>
      <c r="I492" s="3">
        <f>AVERAGE(25,25,19)</f>
        <v>23</v>
      </c>
      <c r="J492" s="1">
        <v>25</v>
      </c>
      <c r="K492" s="1" t="s">
        <v>84</v>
      </c>
      <c r="L492" s="1" t="s">
        <v>84</v>
      </c>
      <c r="M492" s="1" t="s">
        <v>84</v>
      </c>
      <c r="N492" s="1" t="s">
        <v>84</v>
      </c>
      <c r="O492" s="1" t="s">
        <v>84</v>
      </c>
      <c r="P492" s="1" t="s">
        <v>84</v>
      </c>
      <c r="Q492" s="1" t="s">
        <v>96</v>
      </c>
      <c r="R492" s="1" t="s">
        <v>84</v>
      </c>
      <c r="S492" s="1" t="s">
        <v>84</v>
      </c>
      <c r="T492" s="1" t="s">
        <v>84</v>
      </c>
      <c r="U492" s="1" t="s">
        <v>84</v>
      </c>
    </row>
    <row r="493" spans="1:21">
      <c r="A493" s="1" t="s">
        <v>17</v>
      </c>
      <c r="B493" s="1" t="s">
        <v>5</v>
      </c>
      <c r="C493" s="1" t="s">
        <v>8</v>
      </c>
      <c r="D493" s="1" t="s">
        <v>85</v>
      </c>
      <c r="E493" s="1" t="s">
        <v>100</v>
      </c>
      <c r="F493" s="2">
        <v>0.43055555555555558</v>
      </c>
      <c r="G493" s="1" t="s">
        <v>5</v>
      </c>
      <c r="H493" s="3">
        <f>AVERAGE(26,25,19)</f>
        <v>23.333333333333332</v>
      </c>
      <c r="I493" s="3">
        <f>AVERAGE(25,25,19)</f>
        <v>23</v>
      </c>
      <c r="J493" s="1">
        <v>25</v>
      </c>
      <c r="K493" s="1" t="s">
        <v>84</v>
      </c>
      <c r="L493" s="1" t="s">
        <v>84</v>
      </c>
      <c r="M493" s="1" t="s">
        <v>84</v>
      </c>
      <c r="N493" s="1" t="s">
        <v>84</v>
      </c>
      <c r="O493" s="1" t="s">
        <v>84</v>
      </c>
      <c r="P493" s="1" t="s">
        <v>84</v>
      </c>
      <c r="Q493" s="1" t="s">
        <v>96</v>
      </c>
      <c r="R493" s="1" t="s">
        <v>84</v>
      </c>
      <c r="S493" s="1" t="s">
        <v>84</v>
      </c>
      <c r="T493" s="1" t="s">
        <v>84</v>
      </c>
      <c r="U493" s="1" t="s">
        <v>84</v>
      </c>
    </row>
    <row r="494" spans="1:21">
      <c r="A494" s="1" t="s">
        <v>17</v>
      </c>
      <c r="B494" s="1" t="s">
        <v>5</v>
      </c>
      <c r="C494" s="1" t="s">
        <v>9</v>
      </c>
      <c r="D494" s="1" t="s">
        <v>85</v>
      </c>
      <c r="E494" s="1" t="s">
        <v>100</v>
      </c>
      <c r="F494" s="2">
        <v>0.43055555555555558</v>
      </c>
      <c r="G494" s="1" t="s">
        <v>5</v>
      </c>
      <c r="H494" s="3">
        <f>AVERAGE(26,25,19)</f>
        <v>23.333333333333332</v>
      </c>
      <c r="I494" s="3">
        <f>AVERAGE(25,25,19)</f>
        <v>23</v>
      </c>
      <c r="J494" s="1">
        <v>21</v>
      </c>
      <c r="K494" s="1" t="s">
        <v>84</v>
      </c>
      <c r="L494" s="1" t="s">
        <v>84</v>
      </c>
      <c r="M494" s="1" t="s">
        <v>84</v>
      </c>
      <c r="N494" s="1" t="s">
        <v>84</v>
      </c>
      <c r="O494" s="1" t="s">
        <v>84</v>
      </c>
      <c r="P494" s="1" t="s">
        <v>84</v>
      </c>
      <c r="Q494" s="1" t="s">
        <v>96</v>
      </c>
      <c r="R494" s="1" t="s">
        <v>84</v>
      </c>
      <c r="S494" s="1" t="s">
        <v>84</v>
      </c>
      <c r="T494" s="1" t="s">
        <v>84</v>
      </c>
      <c r="U494" s="1" t="s">
        <v>84</v>
      </c>
    </row>
    <row r="495" spans="1:21">
      <c r="A495" s="1" t="s">
        <v>17</v>
      </c>
      <c r="B495" s="1" t="s">
        <v>5</v>
      </c>
      <c r="C495" s="1" t="s">
        <v>10</v>
      </c>
      <c r="D495" s="1" t="s">
        <v>85</v>
      </c>
      <c r="E495" s="1" t="s">
        <v>100</v>
      </c>
      <c r="F495" s="2">
        <v>0.43055555555555558</v>
      </c>
      <c r="G495" s="1" t="s">
        <v>5</v>
      </c>
      <c r="H495" s="3">
        <f>AVERAGE(26,25,19)</f>
        <v>23.333333333333332</v>
      </c>
      <c r="I495" s="3">
        <f>AVERAGE(25,25,19)</f>
        <v>23</v>
      </c>
      <c r="J495" s="1">
        <v>23</v>
      </c>
      <c r="K495" s="1" t="s">
        <v>84</v>
      </c>
      <c r="L495" s="1" t="s">
        <v>84</v>
      </c>
      <c r="M495" s="1" t="s">
        <v>84</v>
      </c>
      <c r="N495" s="1" t="s">
        <v>84</v>
      </c>
      <c r="O495" s="1" t="s">
        <v>84</v>
      </c>
      <c r="P495" s="1" t="s">
        <v>84</v>
      </c>
      <c r="Q495" s="1" t="s">
        <v>96</v>
      </c>
      <c r="R495" s="1" t="s">
        <v>84</v>
      </c>
      <c r="S495" s="1" t="s">
        <v>84</v>
      </c>
      <c r="T495" s="1" t="s">
        <v>84</v>
      </c>
      <c r="U495" s="1" t="s">
        <v>84</v>
      </c>
    </row>
    <row r="496" spans="1:21">
      <c r="A496" s="1" t="s">
        <v>17</v>
      </c>
      <c r="B496" s="1" t="s">
        <v>5</v>
      </c>
      <c r="C496" s="1" t="s">
        <v>11</v>
      </c>
      <c r="D496" s="1" t="s">
        <v>85</v>
      </c>
      <c r="E496" s="1" t="s">
        <v>100</v>
      </c>
      <c r="F496" s="2">
        <v>0.43055555555555558</v>
      </c>
      <c r="G496" s="1" t="s">
        <v>5</v>
      </c>
      <c r="H496" s="3">
        <f>AVERAGE(26,25,19)</f>
        <v>23.333333333333332</v>
      </c>
      <c r="I496" s="3">
        <f>AVERAGE(25,25,19)</f>
        <v>23</v>
      </c>
      <c r="J496" s="1">
        <v>23</v>
      </c>
      <c r="K496" s="1" t="s">
        <v>84</v>
      </c>
      <c r="L496" s="1" t="s">
        <v>84</v>
      </c>
      <c r="M496" s="1" t="s">
        <v>84</v>
      </c>
      <c r="N496" s="1" t="s">
        <v>84</v>
      </c>
      <c r="O496" s="1" t="s">
        <v>84</v>
      </c>
      <c r="P496" s="1" t="s">
        <v>84</v>
      </c>
      <c r="Q496" s="1" t="s">
        <v>96</v>
      </c>
      <c r="R496" s="1" t="s">
        <v>84</v>
      </c>
      <c r="S496" s="1" t="s">
        <v>84</v>
      </c>
      <c r="T496" s="1" t="s">
        <v>84</v>
      </c>
      <c r="U496" s="1" t="s">
        <v>84</v>
      </c>
    </row>
    <row r="497" spans="1:20">
      <c r="A497" s="1" t="s">
        <v>15</v>
      </c>
      <c r="B497" s="1" t="s">
        <v>16</v>
      </c>
      <c r="C497" s="1" t="s">
        <v>6</v>
      </c>
      <c r="D497" s="1" t="s">
        <v>85</v>
      </c>
      <c r="E497" s="1" t="s">
        <v>100</v>
      </c>
      <c r="F497" s="2">
        <v>0.33333333333333331</v>
      </c>
      <c r="G497" s="1" t="s">
        <v>78</v>
      </c>
      <c r="H497" s="3">
        <f>AVERAGE(22,23,23)</f>
        <v>22.666666666666668</v>
      </c>
      <c r="I497" s="3">
        <f>AVERAGE(26,26,26)</f>
        <v>26</v>
      </c>
      <c r="J497" s="1">
        <v>25</v>
      </c>
      <c r="K497" s="1" t="s">
        <v>84</v>
      </c>
      <c r="L497" s="1" t="s">
        <v>84</v>
      </c>
      <c r="M497" s="1" t="s">
        <v>84</v>
      </c>
      <c r="N497" s="1" t="s">
        <v>84</v>
      </c>
      <c r="O497" s="1" t="s">
        <v>84</v>
      </c>
      <c r="P497" s="1" t="s">
        <v>84</v>
      </c>
      <c r="Q497" s="1" t="s">
        <v>97</v>
      </c>
      <c r="R497" s="1" t="s">
        <v>53</v>
      </c>
      <c r="T497" s="1" t="s">
        <v>83</v>
      </c>
    </row>
    <row r="498" spans="1:20">
      <c r="A498" s="1" t="s">
        <v>15</v>
      </c>
      <c r="B498" s="1" t="s">
        <v>16</v>
      </c>
      <c r="C498" s="1" t="s">
        <v>8</v>
      </c>
      <c r="D498" s="1" t="s">
        <v>85</v>
      </c>
      <c r="E498" s="1" t="s">
        <v>100</v>
      </c>
      <c r="F498" s="2">
        <v>0.33333333333333331</v>
      </c>
      <c r="G498" s="1" t="s">
        <v>79</v>
      </c>
      <c r="H498" s="3">
        <f>AVERAGE(22,23,23)</f>
        <v>22.666666666666668</v>
      </c>
      <c r="I498" s="3">
        <f>AVERAGE(26,26,26)</f>
        <v>26</v>
      </c>
      <c r="J498" s="1">
        <v>23</v>
      </c>
      <c r="K498" s="1" t="s">
        <v>84</v>
      </c>
      <c r="L498" s="1" t="s">
        <v>84</v>
      </c>
      <c r="M498" s="1" t="s">
        <v>84</v>
      </c>
      <c r="N498" s="1" t="s">
        <v>84</v>
      </c>
      <c r="O498" s="1" t="s">
        <v>84</v>
      </c>
      <c r="P498" s="1" t="s">
        <v>84</v>
      </c>
      <c r="Q498" s="1" t="s">
        <v>97</v>
      </c>
      <c r="R498" s="1" t="s">
        <v>53</v>
      </c>
      <c r="T498" s="1" t="s">
        <v>83</v>
      </c>
    </row>
    <row r="499" spans="1:20">
      <c r="A499" s="1" t="s">
        <v>15</v>
      </c>
      <c r="B499" s="1" t="s">
        <v>16</v>
      </c>
      <c r="C499" s="1" t="s">
        <v>9</v>
      </c>
      <c r="D499" s="1" t="s">
        <v>85</v>
      </c>
      <c r="E499" s="1" t="s">
        <v>100</v>
      </c>
      <c r="F499" s="2">
        <v>0.33333333333333331</v>
      </c>
      <c r="G499" s="1" t="s">
        <v>78</v>
      </c>
      <c r="H499" s="3">
        <f>AVERAGE(22,23,23)</f>
        <v>22.666666666666668</v>
      </c>
      <c r="I499" s="3">
        <f>AVERAGE(26,26,26)</f>
        <v>26</v>
      </c>
      <c r="J499" s="1">
        <v>25</v>
      </c>
      <c r="K499" s="1" t="s">
        <v>84</v>
      </c>
      <c r="L499" s="1" t="s">
        <v>84</v>
      </c>
      <c r="M499" s="1" t="s">
        <v>84</v>
      </c>
      <c r="N499" s="1" t="s">
        <v>84</v>
      </c>
      <c r="O499" s="1" t="s">
        <v>84</v>
      </c>
      <c r="P499" s="1" t="s">
        <v>84</v>
      </c>
      <c r="Q499" s="1" t="s">
        <v>97</v>
      </c>
      <c r="R499" s="1" t="s">
        <v>53</v>
      </c>
      <c r="T499" s="1" t="s">
        <v>83</v>
      </c>
    </row>
    <row r="500" spans="1:20">
      <c r="A500" s="1" t="s">
        <v>15</v>
      </c>
      <c r="B500" s="1" t="s">
        <v>16</v>
      </c>
      <c r="C500" s="1" t="s">
        <v>10</v>
      </c>
      <c r="D500" s="1" t="s">
        <v>85</v>
      </c>
      <c r="E500" s="1" t="s">
        <v>100</v>
      </c>
      <c r="F500" s="2">
        <v>0.33333333333333331</v>
      </c>
      <c r="G500" s="1" t="s">
        <v>79</v>
      </c>
      <c r="H500" s="3">
        <f>AVERAGE(22,23,23)</f>
        <v>22.666666666666668</v>
      </c>
      <c r="I500" s="3">
        <f>AVERAGE(26,26,26)</f>
        <v>26</v>
      </c>
      <c r="J500" s="1">
        <v>24</v>
      </c>
      <c r="K500" s="1" t="s">
        <v>84</v>
      </c>
      <c r="L500" s="1" t="s">
        <v>84</v>
      </c>
      <c r="M500" s="1" t="s">
        <v>84</v>
      </c>
      <c r="N500" s="1" t="s">
        <v>84</v>
      </c>
      <c r="O500" s="1" t="s">
        <v>84</v>
      </c>
      <c r="P500" s="1" t="s">
        <v>84</v>
      </c>
      <c r="Q500" s="1" t="s">
        <v>97</v>
      </c>
      <c r="R500" s="1" t="s">
        <v>53</v>
      </c>
      <c r="T500" s="1" t="s">
        <v>83</v>
      </c>
    </row>
    <row r="501" spans="1:20">
      <c r="A501" s="1" t="s">
        <v>15</v>
      </c>
      <c r="B501" s="1" t="s">
        <v>16</v>
      </c>
      <c r="C501" s="1" t="s">
        <v>11</v>
      </c>
      <c r="D501" s="1" t="s">
        <v>85</v>
      </c>
      <c r="E501" s="1" t="s">
        <v>100</v>
      </c>
      <c r="F501" s="2">
        <v>0.33333333333333331</v>
      </c>
      <c r="G501" s="1" t="s">
        <v>79</v>
      </c>
      <c r="H501" s="3">
        <f>AVERAGE(22,23,23)</f>
        <v>22.666666666666668</v>
      </c>
      <c r="I501" s="3">
        <f>AVERAGE(26,26,26)</f>
        <v>26</v>
      </c>
      <c r="J501" s="1">
        <v>26</v>
      </c>
      <c r="K501" s="1" t="s">
        <v>84</v>
      </c>
      <c r="L501" s="1" t="s">
        <v>84</v>
      </c>
      <c r="M501" s="1" t="s">
        <v>84</v>
      </c>
      <c r="N501" s="1" t="s">
        <v>84</v>
      </c>
      <c r="O501" s="1" t="s">
        <v>84</v>
      </c>
      <c r="P501" s="1" t="s">
        <v>84</v>
      </c>
      <c r="Q501" s="1" t="s">
        <v>97</v>
      </c>
      <c r="R501" s="1" t="s">
        <v>53</v>
      </c>
      <c r="T501" s="1" t="s">
        <v>83</v>
      </c>
    </row>
  </sheetData>
  <sortState ref="A2:U475">
    <sortCondition ref="D2:D475"/>
    <sortCondition ref="A2:A475"/>
    <sortCondition ref="C2:C475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2014-11-10T12:27:51Z</dcterms:created>
  <dcterms:modified xsi:type="dcterms:W3CDTF">2015-05-21T21:40:09Z</dcterms:modified>
</cp:coreProperties>
</file>