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140" yWindow="0" windowWidth="19160" windowHeight="10800"/>
  </bookViews>
  <sheets>
    <sheet name="Input and results" sheetId="8" r:id="rId1"/>
    <sheet name="N2O calcs" sheetId="4" r:id="rId2"/>
    <sheet name="CO2 calcs" sheetId="5" r:id="rId3"/>
    <sheet name="CH4 calcs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5" i="6"/>
  <c r="B5" i="5"/>
  <c r="B7" i="6"/>
  <c r="B7" i="5"/>
  <c r="B7" i="4"/>
  <c r="A31" i="8"/>
  <c r="H31" i="8"/>
  <c r="A32" i="8"/>
  <c r="H32" i="8"/>
  <c r="A28" i="8"/>
  <c r="H28" i="8"/>
  <c r="A29" i="8"/>
  <c r="H29" i="8"/>
  <c r="D23" i="8"/>
  <c r="B24" i="8"/>
  <c r="C24" i="8"/>
  <c r="D24" i="8"/>
  <c r="E24" i="8"/>
  <c r="F24" i="8"/>
  <c r="G24" i="8"/>
  <c r="H24" i="8"/>
  <c r="A25" i="8"/>
  <c r="H25" i="8"/>
  <c r="A26" i="8"/>
  <c r="H26" i="8"/>
  <c r="B8" i="5"/>
  <c r="B8" i="6"/>
  <c r="B8" i="4"/>
  <c r="B1" i="6"/>
  <c r="B2" i="6"/>
  <c r="B6" i="6"/>
  <c r="B1" i="5"/>
  <c r="B2" i="5"/>
  <c r="B6" i="5"/>
  <c r="B1" i="4"/>
  <c r="B2" i="4"/>
  <c r="B6" i="4"/>
  <c r="F11" i="6"/>
  <c r="F10" i="5"/>
  <c r="E10" i="4"/>
  <c r="E11" i="5"/>
  <c r="E11" i="6"/>
  <c r="E11" i="4"/>
  <c r="F10" i="6"/>
  <c r="F10" i="4"/>
  <c r="F11" i="5"/>
  <c r="F11" i="4"/>
  <c r="E10" i="5"/>
  <c r="E10" i="6"/>
  <c r="D10" i="5"/>
  <c r="D11" i="6"/>
  <c r="D10" i="6"/>
  <c r="D11" i="4"/>
  <c r="D10" i="4"/>
  <c r="C10" i="5"/>
  <c r="C10" i="6"/>
  <c r="C10" i="4"/>
  <c r="C11" i="5"/>
  <c r="C11" i="6"/>
  <c r="C11" i="4"/>
  <c r="B10" i="6"/>
  <c r="B10" i="4"/>
  <c r="B11" i="4"/>
  <c r="B12" i="4"/>
  <c r="B11" i="6"/>
  <c r="G10" i="6"/>
  <c r="B4" i="5"/>
  <c r="B4" i="4"/>
  <c r="B4" i="6"/>
  <c r="E12" i="4"/>
  <c r="E13" i="4"/>
  <c r="E14" i="4"/>
  <c r="D12" i="6"/>
  <c r="D13" i="6"/>
  <c r="D14" i="6"/>
  <c r="F12" i="5"/>
  <c r="F13" i="5"/>
  <c r="F14" i="5"/>
  <c r="C12" i="5"/>
  <c r="C13" i="5"/>
  <c r="C14" i="5"/>
  <c r="E12" i="5"/>
  <c r="E13" i="5"/>
  <c r="E14" i="5"/>
  <c r="C12" i="6"/>
  <c r="C13" i="6"/>
  <c r="C14" i="6"/>
  <c r="E12" i="6"/>
  <c r="E13" i="6"/>
  <c r="E14" i="6"/>
  <c r="G11" i="6"/>
  <c r="G12" i="6"/>
  <c r="G13" i="6"/>
  <c r="G14" i="6"/>
  <c r="B10" i="5"/>
  <c r="D11" i="5"/>
  <c r="D12" i="5"/>
  <c r="D13" i="5"/>
  <c r="D14" i="5"/>
  <c r="B12" i="6"/>
  <c r="B13" i="6"/>
  <c r="B14" i="6"/>
  <c r="F12" i="6"/>
  <c r="F13" i="6"/>
  <c r="F14" i="6"/>
  <c r="F12" i="4"/>
  <c r="F13" i="4"/>
  <c r="F14" i="4"/>
  <c r="B13" i="4"/>
  <c r="B14" i="4"/>
  <c r="C12" i="4"/>
  <c r="C13" i="4"/>
  <c r="C14" i="4"/>
  <c r="G11" i="5"/>
  <c r="B11" i="5"/>
  <c r="G10" i="5"/>
  <c r="G11" i="4"/>
  <c r="G10" i="4"/>
  <c r="B3" i="6"/>
  <c r="B15" i="6"/>
  <c r="B16" i="6"/>
  <c r="B19" i="6"/>
  <c r="B3" i="5"/>
  <c r="E15" i="5"/>
  <c r="E16" i="5"/>
  <c r="E19" i="5"/>
  <c r="B3" i="4"/>
  <c r="E15" i="4"/>
  <c r="E16" i="4"/>
  <c r="E19" i="4"/>
  <c r="F15" i="6"/>
  <c r="F16" i="6"/>
  <c r="G15" i="6"/>
  <c r="G16" i="6"/>
  <c r="G19" i="6"/>
  <c r="C15" i="6"/>
  <c r="C16" i="6"/>
  <c r="C19" i="6"/>
  <c r="B12" i="5"/>
  <c r="B13" i="5"/>
  <c r="B14" i="5"/>
  <c r="F19" i="6"/>
  <c r="G12" i="5"/>
  <c r="G13" i="5"/>
  <c r="G14" i="5"/>
  <c r="D12" i="4"/>
  <c r="D13" i="4"/>
  <c r="D14" i="4"/>
  <c r="G12" i="4"/>
  <c r="G13" i="4"/>
  <c r="D15" i="6"/>
  <c r="D16" i="6"/>
  <c r="D19" i="6"/>
  <c r="E15" i="6"/>
  <c r="E16" i="6"/>
  <c r="E19" i="6"/>
  <c r="E31" i="8"/>
  <c r="B15" i="5"/>
  <c r="B16" i="5"/>
  <c r="B19" i="5"/>
  <c r="B28" i="8"/>
  <c r="C15" i="5"/>
  <c r="C16" i="5"/>
  <c r="C19" i="5"/>
  <c r="D15" i="4"/>
  <c r="D16" i="4"/>
  <c r="D19" i="4"/>
  <c r="D20" i="4"/>
  <c r="D26" i="8"/>
  <c r="F15" i="4"/>
  <c r="F16" i="4"/>
  <c r="F19" i="4"/>
  <c r="B15" i="4"/>
  <c r="B16" i="4"/>
  <c r="B19" i="4"/>
  <c r="B25" i="8"/>
  <c r="E25" i="8"/>
  <c r="E20" i="4"/>
  <c r="E26" i="8"/>
  <c r="E20" i="6"/>
  <c r="E32" i="8"/>
  <c r="C20" i="6"/>
  <c r="C32" i="8"/>
  <c r="C31" i="8"/>
  <c r="F20" i="6"/>
  <c r="F32" i="8"/>
  <c r="F31" i="8"/>
  <c r="D20" i="6"/>
  <c r="D32" i="8"/>
  <c r="D31" i="8"/>
  <c r="G20" i="6"/>
  <c r="G32" i="8"/>
  <c r="G31" i="8"/>
  <c r="B20" i="6"/>
  <c r="B32" i="8"/>
  <c r="B31" i="8"/>
  <c r="D15" i="5"/>
  <c r="D16" i="5"/>
  <c r="D19" i="5"/>
  <c r="F15" i="5"/>
  <c r="F16" i="5"/>
  <c r="F19" i="5"/>
  <c r="F28" i="8"/>
  <c r="C15" i="4"/>
  <c r="C16" i="4"/>
  <c r="C19" i="4"/>
  <c r="G15" i="5"/>
  <c r="G16" i="5"/>
  <c r="G19" i="5"/>
  <c r="E20" i="5"/>
  <c r="E29" i="8"/>
  <c r="E28" i="8"/>
  <c r="D25" i="8"/>
  <c r="G14" i="4"/>
  <c r="G15" i="4"/>
  <c r="G16" i="4"/>
  <c r="G19" i="4"/>
  <c r="F20" i="5"/>
  <c r="F29" i="8"/>
  <c r="B20" i="4"/>
  <c r="B26" i="8"/>
  <c r="B20" i="5"/>
  <c r="B29" i="8"/>
  <c r="C28" i="8"/>
  <c r="C20" i="5"/>
  <c r="C29" i="8"/>
  <c r="F20" i="4"/>
  <c r="F26" i="8"/>
  <c r="F25" i="8"/>
  <c r="C25" i="8"/>
  <c r="C20" i="4"/>
  <c r="C26" i="8"/>
  <c r="D28" i="8"/>
  <c r="D20" i="5"/>
  <c r="D29" i="8"/>
  <c r="G20" i="5"/>
  <c r="G29" i="8"/>
  <c r="G28" i="8"/>
  <c r="G20" i="4"/>
  <c r="G26" i="8"/>
  <c r="G25" i="8"/>
</calcChain>
</file>

<file path=xl/sharedStrings.xml><?xml version="1.0" encoding="utf-8"?>
<sst xmlns="http://schemas.openxmlformats.org/spreadsheetml/2006/main" count="233" uniqueCount="63">
  <si>
    <t>LR</t>
  </si>
  <si>
    <t>a</t>
  </si>
  <si>
    <t>b</t>
  </si>
  <si>
    <t>units</t>
  </si>
  <si>
    <t>/h/CV</t>
  </si>
  <si>
    <t>slope factor</t>
  </si>
  <si>
    <t>scaled slope factor (theta)</t>
  </si>
  <si>
    <t>a (Value from Table 7)</t>
  </si>
  <si>
    <t>b (Value from Table 7)</t>
  </si>
  <si>
    <t>deployment period</t>
  </si>
  <si>
    <t>h</t>
  </si>
  <si>
    <t>/h^2/CV</t>
  </si>
  <si>
    <t>-----</t>
  </si>
  <si>
    <t>positive flux dl</t>
  </si>
  <si>
    <t>negative flux dl</t>
  </si>
  <si>
    <t>m^2</t>
  </si>
  <si>
    <t>chamber volume</t>
  </si>
  <si>
    <t>chamber area</t>
  </si>
  <si>
    <t>Table 7</t>
  </si>
  <si>
    <t>3 points</t>
  </si>
  <si>
    <t>4 points</t>
  </si>
  <si>
    <t>error</t>
  </si>
  <si>
    <t>air temp</t>
  </si>
  <si>
    <t>deg C</t>
  </si>
  <si>
    <t>atm pressure</t>
  </si>
  <si>
    <t>atm</t>
  </si>
  <si>
    <t>nmol/m2/h</t>
  </si>
  <si>
    <t>ug N/m2/h</t>
  </si>
  <si>
    <t>RESULTS</t>
  </si>
  <si>
    <t>Example calculations for determining Flux detection limit (Parkin et al., 2012)</t>
  </si>
  <si>
    <t>nL/L or ppb</t>
  </si>
  <si>
    <t>nL/L/h/CV</t>
  </si>
  <si>
    <t>nL/L/h</t>
  </si>
  <si>
    <t>L</t>
  </si>
  <si>
    <t>nL/m2/h</t>
  </si>
  <si>
    <t>uL/L or ppm</t>
  </si>
  <si>
    <t>uL/L/h/CV</t>
  </si>
  <si>
    <t>uL/L/h</t>
  </si>
  <si>
    <t>uL/m2/h</t>
  </si>
  <si>
    <t>umol/m2/h</t>
  </si>
  <si>
    <t>ug CO2-C/m2/h</t>
  </si>
  <si>
    <t>Enter data in highlighted cells using units indicated:-&gt;</t>
  </si>
  <si>
    <t>ug CH4-C/m2/h</t>
  </si>
  <si>
    <t>HMR*</t>
  </si>
  <si>
    <t>*HMR is only calculated for n = 4</t>
  </si>
  <si>
    <t>number of sampling points (n)</t>
  </si>
  <si>
    <t>CV**</t>
  </si>
  <si>
    <t>** CV is determined by analyzing several (20 to 30 is recommended) ambient samples or standards having near-ambient concentration and then calculating CV from std dev/mean x 100</t>
  </si>
  <si>
    <t>%</t>
  </si>
  <si>
    <t>mean ambient CH4 concentration</t>
  </si>
  <si>
    <t>mean ambient CO2 concentration</t>
  </si>
  <si>
    <t>mean ambient N2O concentration</t>
  </si>
  <si>
    <t>rH/M</t>
  </si>
  <si>
    <t>H/M</t>
  </si>
  <si>
    <t>Quad</t>
  </si>
  <si>
    <t>rQuad</t>
  </si>
  <si>
    <t>Analytical Precision (CV**)</t>
  </si>
  <si>
    <t>Default input values used below follow the example described in the Supplement</t>
  </si>
  <si>
    <t>(enter either 3 or 4)*</t>
  </si>
  <si>
    <t>N2O</t>
  </si>
  <si>
    <t>CO2</t>
  </si>
  <si>
    <t>CH4</t>
  </si>
  <si>
    <t>mean ambient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</si>
</sst>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 applyAlignment="1">
      <alignment wrapText="1"/>
    </xf>
    <xf numFmtId="0" fontId="0" fillId="3" borderId="8" xfId="0" applyFill="1" applyBorder="1"/>
    <xf numFmtId="0" fontId="1" fillId="2" borderId="0" xfId="0" applyFont="1" applyFill="1"/>
    <xf numFmtId="164" fontId="0" fillId="3" borderId="0" xfId="0" applyNumberFormat="1" applyFill="1" applyBorder="1"/>
    <xf numFmtId="164" fontId="0" fillId="3" borderId="7" xfId="0" applyNumberFormat="1" applyFill="1" applyBorder="1"/>
    <xf numFmtId="0" fontId="0" fillId="0" borderId="0" xfId="0" applyFont="1" applyAlignment="1">
      <alignment wrapText="1"/>
    </xf>
    <xf numFmtId="0" fontId="0" fillId="0" borderId="0" xfId="0" applyFill="1"/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6" workbookViewId="0">
      <selection activeCell="B19" sqref="B19"/>
    </sheetView>
  </sheetViews>
  <sheetFormatPr baseColWidth="10" defaultColWidth="8.83203125" defaultRowHeight="14" x14ac:dyDescent="0"/>
  <cols>
    <col min="1" max="1" width="31" customWidth="1"/>
    <col min="2" max="2" width="18.5" customWidth="1"/>
    <col min="3" max="3" width="11.6640625" customWidth="1"/>
    <col min="8" max="8" width="14.6640625" bestFit="1" customWidth="1"/>
  </cols>
  <sheetData>
    <row r="1" spans="1:7">
      <c r="A1" s="4" t="s">
        <v>29</v>
      </c>
      <c r="B1" s="4"/>
      <c r="C1" s="4"/>
      <c r="D1" s="4"/>
      <c r="E1" s="4"/>
      <c r="F1" s="4"/>
      <c r="G1" s="4"/>
    </row>
    <row r="2" spans="1:7">
      <c r="A2" s="4" t="s">
        <v>57</v>
      </c>
      <c r="B2" s="4"/>
      <c r="C2" s="4"/>
      <c r="D2" s="4"/>
      <c r="E2" s="4"/>
      <c r="F2" s="4"/>
      <c r="G2" s="4"/>
    </row>
    <row r="3" spans="1:7">
      <c r="A3" s="4"/>
      <c r="B3" s="4"/>
      <c r="C3" s="4"/>
      <c r="D3" s="4"/>
      <c r="E3" s="4"/>
      <c r="F3" s="4"/>
      <c r="G3" s="4"/>
    </row>
    <row r="4" spans="1:7">
      <c r="A4" s="3" t="s">
        <v>41</v>
      </c>
      <c r="B4" s="3"/>
      <c r="C4" s="13" t="s">
        <v>3</v>
      </c>
      <c r="D4" s="3"/>
    </row>
    <row r="5" spans="1:7">
      <c r="A5" t="s">
        <v>45</v>
      </c>
      <c r="B5" s="3">
        <v>4</v>
      </c>
      <c r="C5" s="3" t="s">
        <v>58</v>
      </c>
      <c r="D5" s="3"/>
    </row>
    <row r="6" spans="1:7">
      <c r="A6" t="s">
        <v>9</v>
      </c>
      <c r="B6" s="3">
        <v>1</v>
      </c>
      <c r="C6" s="3" t="s">
        <v>10</v>
      </c>
      <c r="D6" s="3"/>
    </row>
    <row r="7" spans="1:7">
      <c r="A7" s="1" t="s">
        <v>16</v>
      </c>
      <c r="B7" s="3">
        <v>18</v>
      </c>
      <c r="C7" s="3" t="s">
        <v>33</v>
      </c>
      <c r="D7" s="3"/>
    </row>
    <row r="8" spans="1:7">
      <c r="A8" s="1" t="s">
        <v>17</v>
      </c>
      <c r="B8" s="3">
        <v>0.14249999999999999</v>
      </c>
      <c r="C8" s="3" t="s">
        <v>15</v>
      </c>
      <c r="D8" s="3"/>
    </row>
    <row r="9" spans="1:7">
      <c r="A9" s="1" t="s">
        <v>22</v>
      </c>
      <c r="B9" s="3">
        <v>25</v>
      </c>
      <c r="C9" s="3" t="s">
        <v>23</v>
      </c>
      <c r="D9" s="3"/>
    </row>
    <row r="10" spans="1:7">
      <c r="A10" s="1" t="s">
        <v>24</v>
      </c>
      <c r="B10" s="3">
        <v>0.96499999999999997</v>
      </c>
      <c r="C10" s="3" t="s">
        <v>25</v>
      </c>
      <c r="D10" s="3"/>
    </row>
    <row r="11" spans="1:7">
      <c r="A11" t="s">
        <v>62</v>
      </c>
      <c r="B11" s="3"/>
      <c r="C11" s="3"/>
      <c r="D11" s="3"/>
    </row>
    <row r="12" spans="1:7">
      <c r="A12" s="1" t="s">
        <v>59</v>
      </c>
      <c r="B12" s="3">
        <v>323</v>
      </c>
      <c r="C12" s="3" t="s">
        <v>30</v>
      </c>
      <c r="D12" s="3"/>
    </row>
    <row r="13" spans="1:7">
      <c r="A13" s="1" t="s">
        <v>60</v>
      </c>
      <c r="B13" s="3">
        <v>385.5</v>
      </c>
      <c r="C13" s="3" t="s">
        <v>35</v>
      </c>
      <c r="D13" s="3"/>
    </row>
    <row r="14" spans="1:7">
      <c r="A14" s="1" t="s">
        <v>61</v>
      </c>
      <c r="B14" s="3">
        <v>1.79</v>
      </c>
      <c r="C14" s="3" t="s">
        <v>35</v>
      </c>
      <c r="D14" s="3"/>
    </row>
    <row r="15" spans="1:7">
      <c r="A15" s="1" t="s">
        <v>56</v>
      </c>
      <c r="B15" s="3"/>
      <c r="C15" s="3"/>
      <c r="D15" s="3"/>
    </row>
    <row r="16" spans="1:7">
      <c r="A16" s="1" t="s">
        <v>59</v>
      </c>
      <c r="B16" s="3">
        <v>4.4000000000000004</v>
      </c>
      <c r="C16" s="3" t="s">
        <v>48</v>
      </c>
      <c r="D16" s="3"/>
    </row>
    <row r="17" spans="1:9">
      <c r="A17" s="1" t="s">
        <v>60</v>
      </c>
      <c r="B17" s="3">
        <v>0.14000000000000001</v>
      </c>
      <c r="C17" s="3" t="s">
        <v>48</v>
      </c>
    </row>
    <row r="18" spans="1:9">
      <c r="A18" s="1" t="s">
        <v>61</v>
      </c>
      <c r="B18" s="3">
        <v>7.1</v>
      </c>
      <c r="C18" s="3" t="s">
        <v>48</v>
      </c>
    </row>
    <row r="20" spans="1:9">
      <c r="A20" t="s">
        <v>44</v>
      </c>
      <c r="H20" s="2"/>
      <c r="I20" s="1"/>
    </row>
    <row r="21" spans="1:9">
      <c r="A21" t="s">
        <v>47</v>
      </c>
      <c r="I21" s="1"/>
    </row>
    <row r="22" spans="1:9" ht="15" thickBot="1"/>
    <row r="23" spans="1:9">
      <c r="A23" s="6"/>
      <c r="B23" s="6"/>
      <c r="C23" s="6"/>
      <c r="D23" s="6" t="str">
        <f>'N2O calcs'!D17</f>
        <v>RESULTS</v>
      </c>
      <c r="E23" s="6"/>
      <c r="F23" s="6"/>
      <c r="G23" s="6"/>
      <c r="H23" s="7"/>
    </row>
    <row r="24" spans="1:9">
      <c r="A24" s="8" t="s">
        <v>59</v>
      </c>
      <c r="B24" s="19" t="str">
        <f>'N2O calcs'!B18</f>
        <v>LR</v>
      </c>
      <c r="C24" s="19" t="str">
        <f>'N2O calcs'!C18</f>
        <v>Quad</v>
      </c>
      <c r="D24" s="19" t="str">
        <f>'N2O calcs'!D18</f>
        <v>rQuad</v>
      </c>
      <c r="E24" s="19" t="str">
        <f>'N2O calcs'!E18</f>
        <v>H/M</v>
      </c>
      <c r="F24" s="19" t="str">
        <f>'N2O calcs'!F18</f>
        <v>rH/M</v>
      </c>
      <c r="G24" s="19" t="str">
        <f>'N2O calcs'!G18</f>
        <v>HMR*</v>
      </c>
      <c r="H24" s="20" t="str">
        <f>'N2O calcs'!H18</f>
        <v>units</v>
      </c>
    </row>
    <row r="25" spans="1:9">
      <c r="A25" s="8" t="str">
        <f>'N2O calcs'!A19</f>
        <v>positive flux dl</v>
      </c>
      <c r="B25" s="21">
        <f>'N2O calcs'!B19</f>
        <v>4.3834958580594643</v>
      </c>
      <c r="C25" s="21">
        <f>'N2O calcs'!C19</f>
        <v>15.101351402459944</v>
      </c>
      <c r="D25" s="21">
        <f>'N2O calcs'!D19</f>
        <v>17.533983432237857</v>
      </c>
      <c r="E25" s="21">
        <f>'N2O calcs'!E19</f>
        <v>12.010501089156143</v>
      </c>
      <c r="F25" s="21">
        <f>'N2O calcs'!F19</f>
        <v>18.301243901287609</v>
      </c>
      <c r="G25" s="21">
        <f>'N2O calcs'!G19</f>
        <v>26.170124525728149</v>
      </c>
      <c r="H25" s="20" t="str">
        <f>'N2O calcs'!H19</f>
        <v>ug N/m2/h</v>
      </c>
    </row>
    <row r="26" spans="1:9" ht="15" thickBot="1">
      <c r="A26" s="11" t="str">
        <f>'N2O calcs'!A20</f>
        <v>negative flux dl</v>
      </c>
      <c r="B26" s="22">
        <f>'N2O calcs'!B20</f>
        <v>-4.3834958580594643</v>
      </c>
      <c r="C26" s="22">
        <f>'N2O calcs'!C20</f>
        <v>-15.101351402459944</v>
      </c>
      <c r="D26" s="22">
        <f>'N2O calcs'!D20</f>
        <v>-17.533983432237857</v>
      </c>
      <c r="E26" s="22">
        <f>'N2O calcs'!E20</f>
        <v>-12.010501089156143</v>
      </c>
      <c r="F26" s="22">
        <f>'N2O calcs'!F20</f>
        <v>-18.301243901287609</v>
      </c>
      <c r="G26" s="22">
        <f>'N2O calcs'!G20</f>
        <v>-26.170124525728149</v>
      </c>
      <c r="H26" s="23" t="str">
        <f>'N2O calcs'!H20</f>
        <v>ug N/m2/h</v>
      </c>
    </row>
    <row r="27" spans="1:9">
      <c r="A27" s="18" t="s">
        <v>60</v>
      </c>
      <c r="B27" s="21"/>
      <c r="C27" s="21"/>
      <c r="D27" s="21"/>
      <c r="E27" s="21"/>
      <c r="F27" s="21"/>
      <c r="G27" s="21"/>
      <c r="H27" s="20"/>
    </row>
    <row r="28" spans="1:9">
      <c r="A28" s="18" t="str">
        <f>'CO2 calcs'!A19</f>
        <v>positive flux dl</v>
      </c>
      <c r="B28" s="21">
        <f>'CO2 calcs'!B19</f>
        <v>71.341302559045474</v>
      </c>
      <c r="C28" s="21">
        <f>'CO2 calcs'!C19</f>
        <v>245.77417530178622</v>
      </c>
      <c r="D28" s="21">
        <f>'CO2 calcs'!D19</f>
        <v>285.36521023618189</v>
      </c>
      <c r="E28" s="21">
        <f>'CO2 calcs'!E19</f>
        <v>195.47065169728515</v>
      </c>
      <c r="F28" s="21">
        <f>'CO2 calcs'!F19</f>
        <v>297.85235817392515</v>
      </c>
      <c r="G28" s="21">
        <f>'CO2 calcs'!G19</f>
        <v>425.91822423310725</v>
      </c>
      <c r="H28" s="20" t="str">
        <f>'CO2 calcs'!H19</f>
        <v>ug CO2-C/m2/h</v>
      </c>
    </row>
    <row r="29" spans="1:9" ht="15" thickBot="1">
      <c r="A29" s="11" t="str">
        <f>'CO2 calcs'!A20</f>
        <v>negative flux dl</v>
      </c>
      <c r="B29" s="22">
        <f>'CO2 calcs'!B20</f>
        <v>-71.341302559045474</v>
      </c>
      <c r="C29" s="22">
        <f>'CO2 calcs'!C20</f>
        <v>-245.77417530178622</v>
      </c>
      <c r="D29" s="22">
        <f>'CO2 calcs'!D20</f>
        <v>-285.36521023618189</v>
      </c>
      <c r="E29" s="22">
        <f>'CO2 calcs'!E20</f>
        <v>-195.47065169728515</v>
      </c>
      <c r="F29" s="22">
        <f>'CO2 calcs'!F20</f>
        <v>-297.85235817392515</v>
      </c>
      <c r="G29" s="22">
        <f>'CO2 calcs'!G20</f>
        <v>-425.91822423310725</v>
      </c>
      <c r="H29" s="23" t="str">
        <f>'CO2 calcs'!H20</f>
        <v>ug CO2-C/m2/h</v>
      </c>
    </row>
    <row r="30" spans="1:9">
      <c r="A30" s="18" t="s">
        <v>61</v>
      </c>
      <c r="B30" s="21"/>
      <c r="C30" s="21"/>
      <c r="D30" s="21"/>
      <c r="E30" s="21"/>
      <c r="F30" s="21"/>
      <c r="G30" s="21"/>
      <c r="H30" s="20"/>
    </row>
    <row r="31" spans="1:9">
      <c r="A31" s="18" t="str">
        <f>'CH4 calcs'!A19</f>
        <v>positive flux dl</v>
      </c>
      <c r="B31" s="21">
        <f>'CH4 calcs'!B19</f>
        <v>16.799640804574928</v>
      </c>
      <c r="C31" s="21">
        <f>'CH4 calcs'!C19</f>
        <v>57.875560383739113</v>
      </c>
      <c r="D31" s="21">
        <f>'CH4 calcs'!D19</f>
        <v>67.198563218299711</v>
      </c>
      <c r="E31" s="21">
        <f>'CH4 calcs'!E19</f>
        <v>46.029952055230602</v>
      </c>
      <c r="F31" s="21">
        <f>'CH4 calcs'!F19</f>
        <v>70.139070224799255</v>
      </c>
      <c r="G31" s="21">
        <f>'CH4 calcs'!G19</f>
        <v>100.2963630123876</v>
      </c>
      <c r="H31" s="20" t="str">
        <f>'CH4 calcs'!H19</f>
        <v>ug CH4-C/m2/h</v>
      </c>
    </row>
    <row r="32" spans="1:9" ht="15" thickBot="1">
      <c r="A32" s="11" t="str">
        <f>'CH4 calcs'!A20</f>
        <v>negative flux dl</v>
      </c>
      <c r="B32" s="22">
        <f>'CH4 calcs'!B20</f>
        <v>-16.799640804574928</v>
      </c>
      <c r="C32" s="22">
        <f>'CH4 calcs'!C20</f>
        <v>-57.875560383739113</v>
      </c>
      <c r="D32" s="22">
        <f>'CH4 calcs'!D20</f>
        <v>-67.198563218299711</v>
      </c>
      <c r="E32" s="22">
        <f>'CH4 calcs'!E20</f>
        <v>-46.029952055230602</v>
      </c>
      <c r="F32" s="22">
        <f>'CH4 calcs'!F20</f>
        <v>-70.139070224799255</v>
      </c>
      <c r="G32" s="22">
        <f>'CH4 calcs'!G20</f>
        <v>-100.2963630123876</v>
      </c>
      <c r="H32" s="23" t="str">
        <f>'CH4 calcs'!H20</f>
        <v>ug CH4-C/m2/h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31.5" bestFit="1" customWidth="1"/>
    <col min="2" max="3" width="17.33203125" customWidth="1"/>
    <col min="4" max="6" width="12.5" customWidth="1"/>
    <col min="7" max="7" width="9.5" bestFit="1" customWidth="1"/>
    <col min="8" max="8" width="11.1640625" bestFit="1" customWidth="1"/>
  </cols>
  <sheetData>
    <row r="1" spans="1:15">
      <c r="A1" t="s">
        <v>45</v>
      </c>
      <c r="B1" s="17">
        <f>'Input and results'!B5</f>
        <v>4</v>
      </c>
      <c r="C1" s="17"/>
      <c r="I1" t="s">
        <v>18</v>
      </c>
      <c r="J1" t="s">
        <v>0</v>
      </c>
      <c r="K1" t="s">
        <v>54</v>
      </c>
      <c r="L1" t="s">
        <v>55</v>
      </c>
      <c r="M1" t="s">
        <v>53</v>
      </c>
      <c r="N1" t="s">
        <v>52</v>
      </c>
      <c r="O1" t="s">
        <v>43</v>
      </c>
    </row>
    <row r="2" spans="1:15">
      <c r="A2" t="s">
        <v>9</v>
      </c>
      <c r="B2" s="17">
        <f>'Input and results'!B6</f>
        <v>1</v>
      </c>
      <c r="C2" s="17"/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</row>
    <row r="3" spans="1:15">
      <c r="A3" s="1" t="s">
        <v>16</v>
      </c>
      <c r="B3" s="17">
        <f>'Input and results'!B7</f>
        <v>18</v>
      </c>
      <c r="C3" s="17"/>
      <c r="I3" t="s">
        <v>19</v>
      </c>
      <c r="J3">
        <v>2.3140000000000001</v>
      </c>
      <c r="K3">
        <v>10.06</v>
      </c>
      <c r="L3">
        <v>7.0949999999999998</v>
      </c>
      <c r="M3">
        <v>9.2899999999999991</v>
      </c>
      <c r="N3">
        <v>8.3689999999999998</v>
      </c>
      <c r="O3" t="s">
        <v>21</v>
      </c>
    </row>
    <row r="4" spans="1:15">
      <c r="A4" s="1" t="s">
        <v>17</v>
      </c>
      <c r="B4" s="17">
        <f>'Input and results'!B8</f>
        <v>0.14249999999999999</v>
      </c>
      <c r="C4" s="17"/>
      <c r="I4" t="s">
        <v>20</v>
      </c>
      <c r="J4">
        <v>2.2109999999999999</v>
      </c>
      <c r="K4">
        <v>7.617</v>
      </c>
      <c r="L4">
        <v>8.8439999999999994</v>
      </c>
      <c r="M4">
        <v>6.0579999999999998</v>
      </c>
      <c r="N4">
        <v>9.2309999999999999</v>
      </c>
      <c r="O4">
        <v>13.2</v>
      </c>
    </row>
    <row r="5" spans="1:15">
      <c r="A5" s="1" t="s">
        <v>22</v>
      </c>
      <c r="B5" s="17">
        <f>'Input and results'!B9</f>
        <v>25</v>
      </c>
      <c r="C5" s="17"/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</row>
    <row r="6" spans="1:15">
      <c r="A6" s="1" t="s">
        <v>24</v>
      </c>
      <c r="B6" s="17">
        <f>'Input and results'!B10</f>
        <v>0.96499999999999997</v>
      </c>
      <c r="C6" s="17"/>
      <c r="I6" t="s">
        <v>19</v>
      </c>
      <c r="J6">
        <v>1.0049999999999999</v>
      </c>
      <c r="K6">
        <v>0.99039999999999995</v>
      </c>
      <c r="L6">
        <v>0.99439999999999995</v>
      </c>
      <c r="M6">
        <v>1.002</v>
      </c>
      <c r="N6">
        <v>1.0009999999999999</v>
      </c>
      <c r="O6" t="s">
        <v>21</v>
      </c>
    </row>
    <row r="7" spans="1:15">
      <c r="A7" t="s">
        <v>51</v>
      </c>
      <c r="B7" s="17">
        <f>'Input and results'!$B$12</f>
        <v>323</v>
      </c>
      <c r="C7" s="17"/>
      <c r="I7" t="s">
        <v>20</v>
      </c>
      <c r="J7">
        <v>0.99750000000000005</v>
      </c>
      <c r="K7">
        <v>1.004</v>
      </c>
      <c r="L7">
        <v>0.99660000000000004</v>
      </c>
      <c r="M7">
        <v>1.0349999999999999</v>
      </c>
      <c r="N7">
        <v>0.98199999999999998</v>
      </c>
      <c r="O7">
        <v>0.99729999999999996</v>
      </c>
    </row>
    <row r="8" spans="1:15">
      <c r="A8" s="1" t="s">
        <v>46</v>
      </c>
      <c r="B8" s="17">
        <f>'Input and results'!$B$16</f>
        <v>4.4000000000000004</v>
      </c>
      <c r="C8" s="17"/>
    </row>
    <row r="9" spans="1:15">
      <c r="B9" t="s">
        <v>0</v>
      </c>
      <c r="C9" t="s">
        <v>54</v>
      </c>
      <c r="D9" t="s">
        <v>55</v>
      </c>
      <c r="E9" t="s">
        <v>53</v>
      </c>
      <c r="F9" t="s">
        <v>52</v>
      </c>
      <c r="G9" t="s">
        <v>43</v>
      </c>
      <c r="H9" t="s">
        <v>3</v>
      </c>
    </row>
    <row r="10" spans="1:15">
      <c r="A10" t="s">
        <v>7</v>
      </c>
      <c r="B10">
        <f t="shared" ref="B10:G10" si="0">IF($B$1=4,J4,IF($B$1=3,J3,"error"))</f>
        <v>2.2109999999999999</v>
      </c>
      <c r="C10">
        <f t="shared" si="0"/>
        <v>7.617</v>
      </c>
      <c r="D10">
        <f t="shared" si="0"/>
        <v>8.8439999999999994</v>
      </c>
      <c r="E10">
        <f t="shared" si="0"/>
        <v>6.0579999999999998</v>
      </c>
      <c r="F10">
        <f t="shared" si="0"/>
        <v>9.2309999999999999</v>
      </c>
      <c r="G10">
        <f t="shared" si="0"/>
        <v>13.2</v>
      </c>
      <c r="H10" t="s">
        <v>11</v>
      </c>
    </row>
    <row r="11" spans="1:15">
      <c r="A11" t="s">
        <v>8</v>
      </c>
      <c r="B11">
        <f t="shared" ref="B11:G11" si="1">IF($B$1=4,J7,IF($B$1=3,J6,"error"))</f>
        <v>0.99750000000000005</v>
      </c>
      <c r="C11">
        <f t="shared" si="1"/>
        <v>1.004</v>
      </c>
      <c r="D11">
        <f t="shared" si="1"/>
        <v>0.99660000000000004</v>
      </c>
      <c r="E11">
        <f t="shared" si="1"/>
        <v>1.0349999999999999</v>
      </c>
      <c r="F11">
        <f t="shared" si="1"/>
        <v>0.98199999999999998</v>
      </c>
      <c r="G11">
        <f t="shared" si="1"/>
        <v>0.99729999999999996</v>
      </c>
      <c r="H11" s="2" t="s">
        <v>12</v>
      </c>
    </row>
    <row r="12" spans="1:15">
      <c r="A12" t="s">
        <v>6</v>
      </c>
      <c r="B12">
        <f>B10*$B$2^-B11</f>
        <v>2.2109999999999999</v>
      </c>
      <c r="C12">
        <f t="shared" ref="C12:G12" si="2">C10*$B$2^-C11</f>
        <v>7.617</v>
      </c>
      <c r="D12">
        <f t="shared" si="2"/>
        <v>8.8439999999999994</v>
      </c>
      <c r="E12">
        <f t="shared" si="2"/>
        <v>6.0579999999999998</v>
      </c>
      <c r="F12">
        <f t="shared" si="2"/>
        <v>9.2309999999999999</v>
      </c>
      <c r="G12">
        <f t="shared" si="2"/>
        <v>13.2</v>
      </c>
      <c r="H12" s="2" t="s">
        <v>4</v>
      </c>
    </row>
    <row r="13" spans="1:15">
      <c r="A13" t="s">
        <v>5</v>
      </c>
      <c r="B13">
        <f t="shared" ref="B13:G13" si="3">B12*$B$7</f>
        <v>714.15299999999991</v>
      </c>
      <c r="C13">
        <f t="shared" si="3"/>
        <v>2460.2910000000002</v>
      </c>
      <c r="D13">
        <f t="shared" si="3"/>
        <v>2856.6119999999996</v>
      </c>
      <c r="E13">
        <f t="shared" si="3"/>
        <v>1956.7339999999999</v>
      </c>
      <c r="F13">
        <f t="shared" si="3"/>
        <v>2981.6129999999998</v>
      </c>
      <c r="G13">
        <f t="shared" si="3"/>
        <v>4263.5999999999995</v>
      </c>
      <c r="H13" t="s">
        <v>31</v>
      </c>
    </row>
    <row r="14" spans="1:15">
      <c r="A14" s="1" t="s">
        <v>13</v>
      </c>
      <c r="B14">
        <f t="shared" ref="B14:G14" si="4">B13*$B$8/100</f>
        <v>31.422731999999996</v>
      </c>
      <c r="C14">
        <f t="shared" si="4"/>
        <v>108.25280400000001</v>
      </c>
      <c r="D14">
        <f t="shared" si="4"/>
        <v>125.69092799999999</v>
      </c>
      <c r="E14">
        <f t="shared" si="4"/>
        <v>86.096295999999995</v>
      </c>
      <c r="F14">
        <f t="shared" si="4"/>
        <v>131.19097199999999</v>
      </c>
      <c r="G14">
        <f t="shared" si="4"/>
        <v>187.5984</v>
      </c>
      <c r="H14" t="s">
        <v>32</v>
      </c>
    </row>
    <row r="15" spans="1:15">
      <c r="A15" s="1" t="s">
        <v>13</v>
      </c>
      <c r="B15">
        <f t="shared" ref="B15:G15" si="5">B14*$B$3/$B$4</f>
        <v>3969.1871999999998</v>
      </c>
      <c r="C15">
        <f t="shared" si="5"/>
        <v>13674.038400000001</v>
      </c>
      <c r="D15">
        <f t="shared" si="5"/>
        <v>15876.748799999999</v>
      </c>
      <c r="E15">
        <f t="shared" si="5"/>
        <v>10875.321599999999</v>
      </c>
      <c r="F15">
        <f t="shared" si="5"/>
        <v>16571.491199999997</v>
      </c>
      <c r="G15">
        <f t="shared" si="5"/>
        <v>23696.640000000003</v>
      </c>
      <c r="H15" t="s">
        <v>34</v>
      </c>
    </row>
    <row r="16" spans="1:15" ht="15" thickBot="1">
      <c r="A16" s="1" t="s">
        <v>13</v>
      </c>
      <c r="B16">
        <f t="shared" ref="B16:G16" si="6">B15*$B$6/0.08206/(273.15+$B$5)</f>
        <v>156.55342350212371</v>
      </c>
      <c r="C16">
        <f t="shared" si="6"/>
        <v>539.33397865928373</v>
      </c>
      <c r="D16">
        <f t="shared" si="6"/>
        <v>626.21369400849483</v>
      </c>
      <c r="E16">
        <f t="shared" si="6"/>
        <v>428.94646746986223</v>
      </c>
      <c r="F16">
        <f t="shared" si="6"/>
        <v>653.61585361741459</v>
      </c>
      <c r="G16">
        <f t="shared" si="6"/>
        <v>934.64730449029094</v>
      </c>
      <c r="H16" t="s">
        <v>26</v>
      </c>
    </row>
    <row r="17" spans="1:8">
      <c r="A17" s="5"/>
      <c r="B17" s="6"/>
      <c r="C17" s="6"/>
      <c r="D17" s="6" t="s">
        <v>28</v>
      </c>
      <c r="E17" s="6"/>
      <c r="F17" s="6"/>
      <c r="G17" s="6"/>
      <c r="H17" s="7"/>
    </row>
    <row r="18" spans="1:8">
      <c r="A18" s="8"/>
      <c r="B18" s="9" t="s">
        <v>0</v>
      </c>
      <c r="C18" s="9" t="s">
        <v>54</v>
      </c>
      <c r="D18" s="9" t="s">
        <v>55</v>
      </c>
      <c r="E18" s="9" t="s">
        <v>53</v>
      </c>
      <c r="F18" s="9" t="s">
        <v>52</v>
      </c>
      <c r="G18" s="9" t="s">
        <v>43</v>
      </c>
      <c r="H18" s="10" t="s">
        <v>3</v>
      </c>
    </row>
    <row r="19" spans="1:8">
      <c r="A19" s="8" t="s">
        <v>13</v>
      </c>
      <c r="B19" s="14">
        <f t="shared" ref="B19:G19" si="7">B16*28/1000</f>
        <v>4.3834958580594643</v>
      </c>
      <c r="C19" s="14">
        <f t="shared" si="7"/>
        <v>15.101351402459944</v>
      </c>
      <c r="D19" s="14">
        <f t="shared" si="7"/>
        <v>17.533983432237857</v>
      </c>
      <c r="E19" s="14">
        <f t="shared" si="7"/>
        <v>12.010501089156143</v>
      </c>
      <c r="F19" s="14">
        <f t="shared" si="7"/>
        <v>18.301243901287609</v>
      </c>
      <c r="G19" s="14">
        <f t="shared" si="7"/>
        <v>26.170124525728149</v>
      </c>
      <c r="H19" s="10" t="s">
        <v>27</v>
      </c>
    </row>
    <row r="20" spans="1:8" ht="15" thickBot="1">
      <c r="A20" s="11" t="s">
        <v>14</v>
      </c>
      <c r="B20" s="15">
        <f t="shared" ref="B20:G20" si="8">B19*-1</f>
        <v>-4.3834958580594643</v>
      </c>
      <c r="C20" s="15">
        <f t="shared" si="8"/>
        <v>-15.101351402459944</v>
      </c>
      <c r="D20" s="15">
        <f t="shared" si="8"/>
        <v>-17.533983432237857</v>
      </c>
      <c r="E20" s="15">
        <f t="shared" si="8"/>
        <v>-12.010501089156143</v>
      </c>
      <c r="F20" s="15">
        <f t="shared" si="8"/>
        <v>-18.301243901287609</v>
      </c>
      <c r="G20" s="15">
        <f t="shared" si="8"/>
        <v>-26.170124525728149</v>
      </c>
      <c r="H20" s="12" t="s">
        <v>27</v>
      </c>
    </row>
    <row r="23" spans="1:8">
      <c r="H23" s="2"/>
    </row>
    <row r="25" spans="1:8">
      <c r="A25" s="1"/>
      <c r="H25" s="2"/>
    </row>
    <row r="26" spans="1:8">
      <c r="A26" s="1"/>
    </row>
    <row r="27" spans="1:8">
      <c r="A27" s="1"/>
    </row>
    <row r="28" spans="1:8">
      <c r="A28" s="1"/>
    </row>
    <row r="29" spans="1:8">
      <c r="A29" s="1"/>
    </row>
    <row r="30" spans="1:8">
      <c r="A30" s="1"/>
    </row>
    <row r="31" spans="1:8">
      <c r="A31" s="1"/>
    </row>
    <row r="32" spans="1:8">
      <c r="A32" s="1"/>
      <c r="D32" s="1"/>
      <c r="E32" s="1"/>
      <c r="F32" s="1"/>
      <c r="G32" s="1"/>
    </row>
  </sheetData>
  <sheetProtection password="D8FF"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31.5" bestFit="1" customWidth="1"/>
    <col min="2" max="3" width="17.33203125" customWidth="1"/>
    <col min="4" max="6" width="12.5" customWidth="1"/>
    <col min="7" max="7" width="9.5" bestFit="1" customWidth="1"/>
    <col min="8" max="8" width="14.6640625" bestFit="1" customWidth="1"/>
  </cols>
  <sheetData>
    <row r="1" spans="1:15">
      <c r="A1" t="s">
        <v>45</v>
      </c>
      <c r="B1" s="17">
        <f>'Input and results'!B5</f>
        <v>4</v>
      </c>
      <c r="C1" s="17"/>
      <c r="I1" t="s">
        <v>18</v>
      </c>
      <c r="J1" t="s">
        <v>0</v>
      </c>
      <c r="K1" t="s">
        <v>54</v>
      </c>
      <c r="L1" t="s">
        <v>55</v>
      </c>
      <c r="M1" t="s">
        <v>53</v>
      </c>
      <c r="N1" t="s">
        <v>52</v>
      </c>
      <c r="O1" t="s">
        <v>43</v>
      </c>
    </row>
    <row r="2" spans="1:15">
      <c r="A2" t="s">
        <v>9</v>
      </c>
      <c r="B2" s="17">
        <f>'Input and results'!B6</f>
        <v>1</v>
      </c>
      <c r="C2" s="17"/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</row>
    <row r="3" spans="1:15">
      <c r="A3" s="1" t="s">
        <v>16</v>
      </c>
      <c r="B3" s="17">
        <f>'Input and results'!B7</f>
        <v>18</v>
      </c>
      <c r="C3" s="17"/>
      <c r="I3" t="s">
        <v>19</v>
      </c>
      <c r="J3">
        <v>2.3140000000000001</v>
      </c>
      <c r="K3">
        <v>10.06</v>
      </c>
      <c r="L3">
        <v>7.0949999999999998</v>
      </c>
      <c r="M3">
        <v>9.2899999999999991</v>
      </c>
      <c r="N3">
        <v>8.3689999999999998</v>
      </c>
      <c r="O3" t="s">
        <v>21</v>
      </c>
    </row>
    <row r="4" spans="1:15">
      <c r="A4" s="1" t="s">
        <v>17</v>
      </c>
      <c r="B4" s="17">
        <f>'Input and results'!B8</f>
        <v>0.14249999999999999</v>
      </c>
      <c r="C4" s="17"/>
      <c r="I4" t="s">
        <v>20</v>
      </c>
      <c r="J4">
        <v>2.2109999999999999</v>
      </c>
      <c r="K4">
        <v>7.617</v>
      </c>
      <c r="L4">
        <v>8.8439999999999994</v>
      </c>
      <c r="M4">
        <v>6.0579999999999998</v>
      </c>
      <c r="N4">
        <v>9.2309999999999999</v>
      </c>
      <c r="O4">
        <v>13.2</v>
      </c>
    </row>
    <row r="5" spans="1:15">
      <c r="A5" s="1" t="s">
        <v>22</v>
      </c>
      <c r="B5" s="17">
        <f>'Input and results'!B9</f>
        <v>25</v>
      </c>
      <c r="C5" s="17"/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</row>
    <row r="6" spans="1:15">
      <c r="A6" s="1" t="s">
        <v>24</v>
      </c>
      <c r="B6" s="17">
        <f>'Input and results'!B10</f>
        <v>0.96499999999999997</v>
      </c>
      <c r="C6" s="17"/>
      <c r="I6" t="s">
        <v>19</v>
      </c>
      <c r="J6">
        <v>1.0049999999999999</v>
      </c>
      <c r="K6">
        <v>0.99039999999999995</v>
      </c>
      <c r="L6">
        <v>0.99439999999999995</v>
      </c>
      <c r="M6">
        <v>1.002</v>
      </c>
      <c r="N6">
        <v>1.0009999999999999</v>
      </c>
      <c r="O6" t="s">
        <v>21</v>
      </c>
    </row>
    <row r="7" spans="1:15">
      <c r="A7" t="s">
        <v>50</v>
      </c>
      <c r="B7" s="17">
        <f>'Input and results'!$B$13</f>
        <v>385.5</v>
      </c>
      <c r="C7" s="17"/>
      <c r="I7" t="s">
        <v>20</v>
      </c>
      <c r="J7">
        <v>0.99750000000000005</v>
      </c>
      <c r="K7">
        <v>1.004</v>
      </c>
      <c r="L7">
        <v>0.99660000000000004</v>
      </c>
      <c r="M7">
        <v>1.0349999999999999</v>
      </c>
      <c r="N7">
        <v>0.98199999999999998</v>
      </c>
      <c r="O7">
        <v>0.99729999999999996</v>
      </c>
    </row>
    <row r="8" spans="1:15">
      <c r="A8" s="16" t="s">
        <v>46</v>
      </c>
      <c r="B8" s="17">
        <f>'Input and results'!$B$17</f>
        <v>0.14000000000000001</v>
      </c>
      <c r="C8" s="17"/>
    </row>
    <row r="9" spans="1:15">
      <c r="B9" t="s">
        <v>0</v>
      </c>
      <c r="C9" t="s">
        <v>54</v>
      </c>
      <c r="D9" t="s">
        <v>55</v>
      </c>
      <c r="E9" t="s">
        <v>53</v>
      </c>
      <c r="F9" t="s">
        <v>52</v>
      </c>
      <c r="G9" t="s">
        <v>43</v>
      </c>
      <c r="H9" t="s">
        <v>3</v>
      </c>
    </row>
    <row r="10" spans="1:15">
      <c r="A10" t="s">
        <v>7</v>
      </c>
      <c r="B10">
        <f t="shared" ref="B10:G10" si="0">IF($B$1=4,J4,IF($B$1=3,J3,"error"))</f>
        <v>2.2109999999999999</v>
      </c>
      <c r="C10">
        <f t="shared" si="0"/>
        <v>7.617</v>
      </c>
      <c r="D10">
        <f t="shared" si="0"/>
        <v>8.8439999999999994</v>
      </c>
      <c r="E10">
        <f t="shared" si="0"/>
        <v>6.0579999999999998</v>
      </c>
      <c r="F10">
        <f t="shared" si="0"/>
        <v>9.2309999999999999</v>
      </c>
      <c r="G10">
        <f t="shared" si="0"/>
        <v>13.2</v>
      </c>
      <c r="H10" t="s">
        <v>11</v>
      </c>
    </row>
    <row r="11" spans="1:15">
      <c r="A11" t="s">
        <v>8</v>
      </c>
      <c r="B11">
        <f t="shared" ref="B11:G11" si="1">IF($B$1=4,J7,IF($B$1=3,J6,"error"))</f>
        <v>0.99750000000000005</v>
      </c>
      <c r="C11">
        <f t="shared" si="1"/>
        <v>1.004</v>
      </c>
      <c r="D11">
        <f t="shared" si="1"/>
        <v>0.99660000000000004</v>
      </c>
      <c r="E11">
        <f t="shared" si="1"/>
        <v>1.0349999999999999</v>
      </c>
      <c r="F11">
        <f t="shared" si="1"/>
        <v>0.98199999999999998</v>
      </c>
      <c r="G11">
        <f t="shared" si="1"/>
        <v>0.99729999999999996</v>
      </c>
      <c r="H11" s="2" t="s">
        <v>12</v>
      </c>
    </row>
    <row r="12" spans="1:15">
      <c r="A12" t="s">
        <v>6</v>
      </c>
      <c r="B12">
        <f t="shared" ref="B12:G12" si="2">B10*$B$2^-B11</f>
        <v>2.2109999999999999</v>
      </c>
      <c r="C12">
        <f t="shared" si="2"/>
        <v>7.617</v>
      </c>
      <c r="D12">
        <f t="shared" si="2"/>
        <v>8.8439999999999994</v>
      </c>
      <c r="E12">
        <f t="shared" si="2"/>
        <v>6.0579999999999998</v>
      </c>
      <c r="F12">
        <f t="shared" si="2"/>
        <v>9.2309999999999999</v>
      </c>
      <c r="G12">
        <f t="shared" si="2"/>
        <v>13.2</v>
      </c>
      <c r="H12" s="2" t="s">
        <v>4</v>
      </c>
    </row>
    <row r="13" spans="1:15">
      <c r="A13" t="s">
        <v>5</v>
      </c>
      <c r="B13">
        <f t="shared" ref="B13:G13" si="3">B12*$B$7</f>
        <v>852.34049999999991</v>
      </c>
      <c r="C13">
        <f t="shared" si="3"/>
        <v>2936.3535000000002</v>
      </c>
      <c r="D13">
        <f t="shared" si="3"/>
        <v>3409.3619999999996</v>
      </c>
      <c r="E13">
        <f t="shared" si="3"/>
        <v>2335.3589999999999</v>
      </c>
      <c r="F13">
        <f t="shared" si="3"/>
        <v>3558.5504999999998</v>
      </c>
      <c r="G13">
        <f t="shared" si="3"/>
        <v>5088.5999999999995</v>
      </c>
      <c r="H13" t="s">
        <v>36</v>
      </c>
    </row>
    <row r="14" spans="1:15">
      <c r="A14" s="1" t="s">
        <v>13</v>
      </c>
      <c r="B14">
        <f t="shared" ref="B14:G14" si="4">B13*$B$8/100</f>
        <v>1.1932767</v>
      </c>
      <c r="C14">
        <f t="shared" si="4"/>
        <v>4.1108949000000008</v>
      </c>
      <c r="D14">
        <f>D13*$B$8/100</f>
        <v>4.7731067999999999</v>
      </c>
      <c r="E14">
        <f t="shared" si="4"/>
        <v>3.2695026</v>
      </c>
      <c r="F14">
        <f t="shared" si="4"/>
        <v>4.9819706999999998</v>
      </c>
      <c r="G14">
        <f t="shared" si="4"/>
        <v>7.1240399999999999</v>
      </c>
      <c r="H14" t="s">
        <v>37</v>
      </c>
    </row>
    <row r="15" spans="1:15">
      <c r="A15" s="1" t="s">
        <v>13</v>
      </c>
      <c r="B15">
        <f t="shared" ref="B15:G15" si="5">B14*$B$3/$B$4</f>
        <v>150.72968842105266</v>
      </c>
      <c r="C15">
        <f t="shared" si="5"/>
        <v>519.27093473684226</v>
      </c>
      <c r="D15">
        <f>D14*$B$3/$B$4</f>
        <v>602.91875368421063</v>
      </c>
      <c r="E15">
        <f t="shared" si="5"/>
        <v>412.98980210526321</v>
      </c>
      <c r="F15">
        <f t="shared" si="5"/>
        <v>629.3015621052632</v>
      </c>
      <c r="G15">
        <f t="shared" si="5"/>
        <v>899.87873684210535</v>
      </c>
      <c r="H15" t="s">
        <v>38</v>
      </c>
    </row>
    <row r="16" spans="1:15" ht="15" thickBot="1">
      <c r="A16" s="1" t="s">
        <v>13</v>
      </c>
      <c r="B16">
        <f t="shared" ref="B16:G16" si="6">B15*$B$6/0.08206/(273.15+$B$5)</f>
        <v>5.9451085465871225</v>
      </c>
      <c r="C16">
        <f t="shared" si="6"/>
        <v>20.481181275148852</v>
      </c>
      <c r="D16">
        <f t="shared" si="6"/>
        <v>23.78043418634849</v>
      </c>
      <c r="E16">
        <f t="shared" si="6"/>
        <v>16.289220974773762</v>
      </c>
      <c r="F16">
        <f t="shared" si="6"/>
        <v>24.821029847827099</v>
      </c>
      <c r="G16">
        <f t="shared" si="6"/>
        <v>35.493185352758935</v>
      </c>
      <c r="H16" t="s">
        <v>39</v>
      </c>
    </row>
    <row r="17" spans="1:8">
      <c r="A17" s="5"/>
      <c r="B17" s="6"/>
      <c r="C17" s="6"/>
      <c r="D17" s="6" t="s">
        <v>28</v>
      </c>
      <c r="E17" s="6"/>
      <c r="F17" s="6"/>
      <c r="G17" s="6"/>
      <c r="H17" s="7"/>
    </row>
    <row r="18" spans="1:8">
      <c r="A18" s="8"/>
      <c r="B18" s="9" t="s">
        <v>0</v>
      </c>
      <c r="C18" s="9" t="s">
        <v>54</v>
      </c>
      <c r="D18" s="9" t="s">
        <v>55</v>
      </c>
      <c r="E18" s="9" t="s">
        <v>53</v>
      </c>
      <c r="F18" s="9" t="s">
        <v>52</v>
      </c>
      <c r="G18" s="9" t="s">
        <v>43</v>
      </c>
      <c r="H18" s="10" t="s">
        <v>3</v>
      </c>
    </row>
    <row r="19" spans="1:8">
      <c r="A19" s="8" t="s">
        <v>13</v>
      </c>
      <c r="B19" s="14">
        <f t="shared" ref="B19:G19" si="7">B16*12</f>
        <v>71.341302559045474</v>
      </c>
      <c r="C19" s="14">
        <f t="shared" si="7"/>
        <v>245.77417530178622</v>
      </c>
      <c r="D19" s="14">
        <f t="shared" si="7"/>
        <v>285.36521023618189</v>
      </c>
      <c r="E19" s="14">
        <f t="shared" si="7"/>
        <v>195.47065169728515</v>
      </c>
      <c r="F19" s="14">
        <f t="shared" si="7"/>
        <v>297.85235817392515</v>
      </c>
      <c r="G19" s="14">
        <f t="shared" si="7"/>
        <v>425.91822423310725</v>
      </c>
      <c r="H19" s="10" t="s">
        <v>40</v>
      </c>
    </row>
    <row r="20" spans="1:8" ht="15" thickBot="1">
      <c r="A20" s="11" t="s">
        <v>14</v>
      </c>
      <c r="B20" s="15">
        <f>B19*-1</f>
        <v>-71.341302559045474</v>
      </c>
      <c r="C20" s="15">
        <f t="shared" ref="C20:G20" si="8">C19*-1</f>
        <v>-245.77417530178622</v>
      </c>
      <c r="D20" s="15">
        <f t="shared" si="8"/>
        <v>-285.36521023618189</v>
      </c>
      <c r="E20" s="15">
        <f t="shared" si="8"/>
        <v>-195.47065169728515</v>
      </c>
      <c r="F20" s="15">
        <f t="shared" si="8"/>
        <v>-297.85235817392515</v>
      </c>
      <c r="G20" s="15">
        <f t="shared" si="8"/>
        <v>-425.91822423310725</v>
      </c>
      <c r="H20" s="12" t="s">
        <v>40</v>
      </c>
    </row>
    <row r="23" spans="1:8">
      <c r="H23" s="2"/>
    </row>
    <row r="25" spans="1:8">
      <c r="A25" s="1"/>
      <c r="H25" s="2"/>
    </row>
    <row r="26" spans="1:8">
      <c r="A26" s="1"/>
    </row>
    <row r="27" spans="1:8">
      <c r="A27" s="1"/>
    </row>
    <row r="28" spans="1:8">
      <c r="A28" s="1"/>
    </row>
    <row r="29" spans="1:8">
      <c r="A29" s="1"/>
    </row>
    <row r="30" spans="1:8">
      <c r="A30" s="1"/>
    </row>
    <row r="31" spans="1:8">
      <c r="A31" s="1"/>
    </row>
    <row r="32" spans="1:8">
      <c r="A32" s="1"/>
      <c r="D32" s="1"/>
      <c r="E32" s="1"/>
      <c r="F32" s="1"/>
      <c r="G32" s="1"/>
    </row>
  </sheetData>
  <sheetProtection password="D8FF"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31.5" bestFit="1" customWidth="1"/>
    <col min="2" max="3" width="17.33203125" customWidth="1"/>
    <col min="4" max="6" width="12.5" customWidth="1"/>
    <col min="7" max="7" width="9.5" bestFit="1" customWidth="1"/>
    <col min="8" max="8" width="14.6640625" bestFit="1" customWidth="1"/>
  </cols>
  <sheetData>
    <row r="1" spans="1:15">
      <c r="A1" t="s">
        <v>45</v>
      </c>
      <c r="B1" s="17">
        <f>'Input and results'!B5</f>
        <v>4</v>
      </c>
      <c r="C1" s="17"/>
      <c r="I1" t="s">
        <v>18</v>
      </c>
      <c r="J1" t="s">
        <v>0</v>
      </c>
      <c r="K1" t="s">
        <v>54</v>
      </c>
      <c r="L1" t="s">
        <v>55</v>
      </c>
      <c r="M1" t="s">
        <v>53</v>
      </c>
      <c r="N1" t="s">
        <v>52</v>
      </c>
      <c r="O1" t="s">
        <v>43</v>
      </c>
    </row>
    <row r="2" spans="1:15">
      <c r="A2" t="s">
        <v>9</v>
      </c>
      <c r="B2" s="17">
        <f>'Input and results'!B6</f>
        <v>1</v>
      </c>
      <c r="C2" s="17"/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</row>
    <row r="3" spans="1:15">
      <c r="A3" s="1" t="s">
        <v>16</v>
      </c>
      <c r="B3" s="17">
        <f>'Input and results'!B7</f>
        <v>18</v>
      </c>
      <c r="C3" s="17"/>
      <c r="I3" t="s">
        <v>19</v>
      </c>
      <c r="J3">
        <v>2.3140000000000001</v>
      </c>
      <c r="K3">
        <v>10.06</v>
      </c>
      <c r="L3">
        <v>7.0949999999999998</v>
      </c>
      <c r="M3">
        <v>9.2899999999999991</v>
      </c>
      <c r="N3">
        <v>8.3689999999999998</v>
      </c>
      <c r="O3" t="s">
        <v>21</v>
      </c>
    </row>
    <row r="4" spans="1:15">
      <c r="A4" s="1" t="s">
        <v>17</v>
      </c>
      <c r="B4" s="17">
        <f>'Input and results'!B8</f>
        <v>0.14249999999999999</v>
      </c>
      <c r="C4" s="17"/>
      <c r="I4" t="s">
        <v>20</v>
      </c>
      <c r="J4">
        <v>2.2109999999999999</v>
      </c>
      <c r="K4">
        <v>7.617</v>
      </c>
      <c r="L4">
        <v>8.8439999999999994</v>
      </c>
      <c r="M4">
        <v>6.0579999999999998</v>
      </c>
      <c r="N4">
        <v>9.2309999999999999</v>
      </c>
      <c r="O4">
        <v>13.2</v>
      </c>
    </row>
    <row r="5" spans="1:15">
      <c r="A5" s="1" t="s">
        <v>22</v>
      </c>
      <c r="B5" s="17">
        <f>'Input and results'!B9</f>
        <v>25</v>
      </c>
      <c r="C5" s="17"/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</row>
    <row r="6" spans="1:15">
      <c r="A6" s="1" t="s">
        <v>24</v>
      </c>
      <c r="B6" s="17">
        <f>'Input and results'!B10</f>
        <v>0.96499999999999997</v>
      </c>
      <c r="C6" s="17"/>
      <c r="I6" t="s">
        <v>19</v>
      </c>
      <c r="J6">
        <v>1.0049999999999999</v>
      </c>
      <c r="K6">
        <v>0.99039999999999995</v>
      </c>
      <c r="L6">
        <v>0.99439999999999995</v>
      </c>
      <c r="M6">
        <v>1.002</v>
      </c>
      <c r="N6">
        <v>1.0009999999999999</v>
      </c>
      <c r="O6" t="s">
        <v>21</v>
      </c>
    </row>
    <row r="7" spans="1:15">
      <c r="A7" t="s">
        <v>49</v>
      </c>
      <c r="B7" s="17">
        <f>'Input and results'!$B$14</f>
        <v>1.79</v>
      </c>
      <c r="C7" s="17"/>
      <c r="I7" t="s">
        <v>20</v>
      </c>
      <c r="J7">
        <v>0.99750000000000005</v>
      </c>
      <c r="K7">
        <v>1.004</v>
      </c>
      <c r="L7">
        <v>0.99660000000000004</v>
      </c>
      <c r="M7">
        <v>1.0349999999999999</v>
      </c>
      <c r="N7">
        <v>0.98199999999999998</v>
      </c>
      <c r="O7">
        <v>0.99729999999999996</v>
      </c>
    </row>
    <row r="8" spans="1:15">
      <c r="A8" s="16" t="s">
        <v>46</v>
      </c>
      <c r="B8" s="17">
        <f>'Input and results'!$B$18</f>
        <v>7.1</v>
      </c>
      <c r="C8" s="17"/>
    </row>
    <row r="9" spans="1:15">
      <c r="B9" t="s">
        <v>0</v>
      </c>
      <c r="C9" t="s">
        <v>54</v>
      </c>
      <c r="D9" t="s">
        <v>55</v>
      </c>
      <c r="E9" t="s">
        <v>53</v>
      </c>
      <c r="F9" t="s">
        <v>52</v>
      </c>
      <c r="G9" t="s">
        <v>43</v>
      </c>
      <c r="H9" t="s">
        <v>3</v>
      </c>
    </row>
    <row r="10" spans="1:15">
      <c r="A10" t="s">
        <v>7</v>
      </c>
      <c r="B10">
        <f t="shared" ref="B10:G10" si="0">IF($B$1=4,J4,IF($B$1=3,J3,"error"))</f>
        <v>2.2109999999999999</v>
      </c>
      <c r="C10">
        <f t="shared" si="0"/>
        <v>7.617</v>
      </c>
      <c r="D10">
        <f t="shared" si="0"/>
        <v>8.8439999999999994</v>
      </c>
      <c r="E10">
        <f t="shared" si="0"/>
        <v>6.0579999999999998</v>
      </c>
      <c r="F10">
        <f t="shared" si="0"/>
        <v>9.2309999999999999</v>
      </c>
      <c r="G10">
        <f t="shared" si="0"/>
        <v>13.2</v>
      </c>
      <c r="H10" t="s">
        <v>11</v>
      </c>
    </row>
    <row r="11" spans="1:15">
      <c r="A11" t="s">
        <v>8</v>
      </c>
      <c r="B11">
        <f t="shared" ref="B11:G11" si="1">IF($B$1=4,J7,IF($B$1=3,J6,"error"))</f>
        <v>0.99750000000000005</v>
      </c>
      <c r="C11">
        <f t="shared" si="1"/>
        <v>1.004</v>
      </c>
      <c r="D11">
        <f t="shared" si="1"/>
        <v>0.99660000000000004</v>
      </c>
      <c r="E11">
        <f t="shared" si="1"/>
        <v>1.0349999999999999</v>
      </c>
      <c r="F11">
        <f t="shared" si="1"/>
        <v>0.98199999999999998</v>
      </c>
      <c r="G11">
        <f t="shared" si="1"/>
        <v>0.99729999999999996</v>
      </c>
      <c r="H11" s="2" t="s">
        <v>12</v>
      </c>
    </row>
    <row r="12" spans="1:15">
      <c r="A12" t="s">
        <v>6</v>
      </c>
      <c r="B12">
        <f t="shared" ref="B12:G12" si="2">B10*$B$2^-B11</f>
        <v>2.2109999999999999</v>
      </c>
      <c r="C12">
        <f t="shared" si="2"/>
        <v>7.617</v>
      </c>
      <c r="D12">
        <f t="shared" si="2"/>
        <v>8.8439999999999994</v>
      </c>
      <c r="E12">
        <f t="shared" si="2"/>
        <v>6.0579999999999998</v>
      </c>
      <c r="F12">
        <f t="shared" si="2"/>
        <v>9.2309999999999999</v>
      </c>
      <c r="G12">
        <f t="shared" si="2"/>
        <v>13.2</v>
      </c>
      <c r="H12" s="2" t="s">
        <v>4</v>
      </c>
    </row>
    <row r="13" spans="1:15">
      <c r="A13" t="s">
        <v>5</v>
      </c>
      <c r="B13">
        <f t="shared" ref="B13:G13" si="3">B12*$B$7</f>
        <v>3.9576899999999999</v>
      </c>
      <c r="C13">
        <f t="shared" si="3"/>
        <v>13.63443</v>
      </c>
      <c r="D13">
        <f t="shared" si="3"/>
        <v>15.83076</v>
      </c>
      <c r="E13">
        <f t="shared" si="3"/>
        <v>10.843819999999999</v>
      </c>
      <c r="F13">
        <f t="shared" si="3"/>
        <v>16.523489999999999</v>
      </c>
      <c r="G13">
        <f t="shared" si="3"/>
        <v>23.628</v>
      </c>
      <c r="H13" t="s">
        <v>36</v>
      </c>
    </row>
    <row r="14" spans="1:15">
      <c r="A14" s="1" t="s">
        <v>13</v>
      </c>
      <c r="B14">
        <f t="shared" ref="B14:G14" si="4">B13*$B$8/100</f>
        <v>0.28099598999999997</v>
      </c>
      <c r="C14">
        <f t="shared" si="4"/>
        <v>0.9680445299999999</v>
      </c>
      <c r="D14">
        <f t="shared" si="4"/>
        <v>1.1239839599999999</v>
      </c>
      <c r="E14">
        <f t="shared" si="4"/>
        <v>0.7699112199999999</v>
      </c>
      <c r="F14">
        <f t="shared" si="4"/>
        <v>1.1731677899999999</v>
      </c>
      <c r="G14">
        <f t="shared" si="4"/>
        <v>1.6775879999999999</v>
      </c>
      <c r="H14" t="s">
        <v>37</v>
      </c>
    </row>
    <row r="15" spans="1:15">
      <c r="A15" s="1" t="s">
        <v>13</v>
      </c>
      <c r="B15">
        <f t="shared" ref="B15:G15" si="5">B14*$B$3/$B$4</f>
        <v>35.494230315789473</v>
      </c>
      <c r="C15">
        <f t="shared" si="5"/>
        <v>122.27930905263158</v>
      </c>
      <c r="D15">
        <f t="shared" si="5"/>
        <v>141.97692126315789</v>
      </c>
      <c r="E15">
        <f t="shared" si="5"/>
        <v>97.251943578947362</v>
      </c>
      <c r="F15">
        <f t="shared" si="5"/>
        <v>148.18961557894738</v>
      </c>
      <c r="G15">
        <f t="shared" si="5"/>
        <v>211.90585263157894</v>
      </c>
      <c r="H15" t="s">
        <v>38</v>
      </c>
    </row>
    <row r="16" spans="1:15" ht="15" thickBot="1">
      <c r="A16" s="1" t="s">
        <v>13</v>
      </c>
      <c r="B16">
        <f t="shared" ref="B16:G16" si="6">B15*$B$6/0.08206/(273.15+$B$5)</f>
        <v>1.3999700670479105</v>
      </c>
      <c r="C16">
        <f t="shared" si="6"/>
        <v>4.8229633653115931</v>
      </c>
      <c r="D16">
        <f t="shared" si="6"/>
        <v>5.599880268191642</v>
      </c>
      <c r="E16">
        <f t="shared" si="6"/>
        <v>3.8358293379358837</v>
      </c>
      <c r="F16">
        <f t="shared" si="6"/>
        <v>5.844922518733271</v>
      </c>
      <c r="G16">
        <f t="shared" si="6"/>
        <v>8.3580302510323001</v>
      </c>
      <c r="H16" t="s">
        <v>39</v>
      </c>
    </row>
    <row r="17" spans="1:8">
      <c r="A17" s="5"/>
      <c r="B17" s="6"/>
      <c r="C17" s="6"/>
      <c r="D17" s="6" t="s">
        <v>28</v>
      </c>
      <c r="E17" s="6"/>
      <c r="F17" s="6"/>
      <c r="G17" s="6"/>
      <c r="H17" s="7"/>
    </row>
    <row r="18" spans="1:8">
      <c r="A18" s="8"/>
      <c r="B18" s="9" t="s">
        <v>0</v>
      </c>
      <c r="C18" s="9" t="s">
        <v>54</v>
      </c>
      <c r="D18" s="9" t="s">
        <v>55</v>
      </c>
      <c r="E18" s="9" t="s">
        <v>53</v>
      </c>
      <c r="F18" s="9" t="s">
        <v>52</v>
      </c>
      <c r="G18" s="9" t="s">
        <v>43</v>
      </c>
      <c r="H18" s="10" t="s">
        <v>3</v>
      </c>
    </row>
    <row r="19" spans="1:8">
      <c r="A19" s="8" t="s">
        <v>13</v>
      </c>
      <c r="B19" s="14">
        <f t="shared" ref="B19:G19" si="7">B16*12</f>
        <v>16.799640804574928</v>
      </c>
      <c r="C19" s="14">
        <f t="shared" si="7"/>
        <v>57.875560383739113</v>
      </c>
      <c r="D19" s="14">
        <f t="shared" si="7"/>
        <v>67.198563218299711</v>
      </c>
      <c r="E19" s="14">
        <f t="shared" si="7"/>
        <v>46.029952055230602</v>
      </c>
      <c r="F19" s="14">
        <f t="shared" si="7"/>
        <v>70.139070224799255</v>
      </c>
      <c r="G19" s="14">
        <f t="shared" si="7"/>
        <v>100.2963630123876</v>
      </c>
      <c r="H19" s="10" t="s">
        <v>42</v>
      </c>
    </row>
    <row r="20" spans="1:8" ht="15" thickBot="1">
      <c r="A20" s="11" t="s">
        <v>14</v>
      </c>
      <c r="B20" s="15">
        <f t="shared" ref="B20:G20" si="8">B19*-1</f>
        <v>-16.799640804574928</v>
      </c>
      <c r="C20" s="15">
        <f t="shared" si="8"/>
        <v>-57.875560383739113</v>
      </c>
      <c r="D20" s="15">
        <f t="shared" si="8"/>
        <v>-67.198563218299711</v>
      </c>
      <c r="E20" s="15">
        <f t="shared" si="8"/>
        <v>-46.029952055230602</v>
      </c>
      <c r="F20" s="15">
        <f t="shared" si="8"/>
        <v>-70.139070224799255</v>
      </c>
      <c r="G20" s="15">
        <f t="shared" si="8"/>
        <v>-100.2963630123876</v>
      </c>
      <c r="H20" s="12" t="s">
        <v>42</v>
      </c>
    </row>
    <row r="23" spans="1:8">
      <c r="H23" s="2"/>
    </row>
    <row r="25" spans="1:8">
      <c r="A25" s="1"/>
      <c r="H25" s="2"/>
    </row>
    <row r="26" spans="1:8">
      <c r="A26" s="1"/>
    </row>
    <row r="27" spans="1:8">
      <c r="A27" s="1"/>
    </row>
    <row r="28" spans="1:8">
      <c r="A28" s="1"/>
    </row>
    <row r="29" spans="1:8">
      <c r="A29" s="1"/>
    </row>
    <row r="30" spans="1:8">
      <c r="A30" s="1"/>
    </row>
    <row r="31" spans="1:8">
      <c r="A31" s="1"/>
    </row>
    <row r="32" spans="1:8">
      <c r="A32" s="1"/>
      <c r="D32" s="1"/>
      <c r="E32" s="1"/>
      <c r="F32" s="1"/>
      <c r="G32" s="1"/>
    </row>
  </sheetData>
  <sheetProtection password="D8FF"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and results</vt:lpstr>
      <vt:lpstr>N2O calcs</vt:lpstr>
      <vt:lpstr>CO2 calcs</vt:lpstr>
      <vt:lpstr>CH4 calcs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V</dc:creator>
  <cp:lastModifiedBy>Christine O'Connell</cp:lastModifiedBy>
  <dcterms:created xsi:type="dcterms:W3CDTF">2014-05-23T11:50:22Z</dcterms:created>
  <dcterms:modified xsi:type="dcterms:W3CDTF">2015-08-04T22:01:00Z</dcterms:modified>
</cp:coreProperties>
</file>