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495" windowWidth="19440" windowHeight="12660" activeTab="2"/>
  </bookViews>
  <sheets>
    <sheet name="Precip. Data Entry 2013" sheetId="1" r:id="rId1"/>
    <sheet name="Precip. Data Entry 2014" sheetId="4" r:id="rId2"/>
    <sheet name="Precip. Data Entry 2015" sheetId="5" r:id="rId3"/>
    <sheet name="Wet &amp; Dry Chart" sheetId="2" r:id="rId4"/>
    <sheet name="Sheet3" sheetId="3" r:id="rId5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32" i="5" l="1"/>
  <c r="C330" i="5"/>
  <c r="C331" i="5"/>
  <c r="C329" i="5"/>
  <c r="C328" i="5"/>
  <c r="C295" i="5" l="1"/>
  <c r="C296" i="5"/>
  <c r="C298" i="5"/>
  <c r="C297" i="5"/>
  <c r="C294" i="5"/>
  <c r="C293" i="5"/>
  <c r="C292" i="5"/>
  <c r="C291" i="5"/>
  <c r="C288" i="5"/>
  <c r="C289" i="5"/>
  <c r="C290" i="5"/>
  <c r="C287" i="5"/>
  <c r="C284" i="5"/>
  <c r="C283" i="5"/>
  <c r="C279" i="5"/>
  <c r="C280" i="5"/>
  <c r="C281" i="5"/>
  <c r="C282" i="5"/>
  <c r="C278" i="5"/>
  <c r="C277" i="5"/>
  <c r="C276" i="5"/>
  <c r="C274" i="5"/>
  <c r="C275" i="5"/>
  <c r="C273" i="5"/>
  <c r="C272" i="5"/>
  <c r="C269" i="5"/>
  <c r="C267" i="5"/>
  <c r="C268" i="5"/>
  <c r="C266" i="5"/>
  <c r="C265" i="5"/>
  <c r="C264" i="5"/>
  <c r="C262" i="5"/>
  <c r="C259" i="5"/>
  <c r="C260" i="5"/>
  <c r="C261" i="5"/>
  <c r="C258" i="5"/>
  <c r="C257" i="5"/>
  <c r="C253" i="5"/>
  <c r="C254" i="5"/>
  <c r="C252" i="5"/>
  <c r="C251" i="5"/>
  <c r="C250" i="5"/>
  <c r="C248" i="5"/>
  <c r="O202" i="5" l="1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C220" i="5"/>
  <c r="C216" i="5"/>
  <c r="C218" i="5"/>
  <c r="C219" i="5"/>
  <c r="C217" i="5"/>
  <c r="C213" i="5"/>
  <c r="C204" i="5"/>
  <c r="C205" i="5"/>
  <c r="C215" i="5"/>
  <c r="C214" i="5"/>
  <c r="C210" i="5"/>
  <c r="C211" i="5"/>
  <c r="C212" i="5"/>
  <c r="C209" i="5"/>
  <c r="C208" i="5"/>
  <c r="C207" i="5"/>
  <c r="C203" i="5"/>
  <c r="C202" i="5"/>
  <c r="C242" i="5"/>
  <c r="C240" i="5"/>
  <c r="C237" i="5"/>
  <c r="C238" i="5"/>
  <c r="C239" i="5"/>
  <c r="C236" i="5"/>
  <c r="C235" i="5"/>
  <c r="C231" i="5"/>
  <c r="C232" i="5"/>
  <c r="C233" i="5"/>
  <c r="C230" i="5"/>
  <c r="C226" i="5"/>
  <c r="C224" i="5"/>
  <c r="C225" i="5"/>
  <c r="C223" i="5"/>
  <c r="C222" i="5"/>
  <c r="C201" i="5" l="1"/>
  <c r="C200" i="5"/>
  <c r="C196" i="5" l="1"/>
  <c r="C197" i="5"/>
  <c r="C198" i="5"/>
  <c r="D201" i="5" l="1"/>
  <c r="D200" i="5"/>
  <c r="C193" i="5"/>
  <c r="D199" i="5" s="1"/>
  <c r="F199" i="5" l="1"/>
  <c r="E199" i="5"/>
  <c r="E200" i="5"/>
  <c r="F200" i="5"/>
  <c r="E201" i="5"/>
  <c r="F201" i="5"/>
  <c r="C192" i="5"/>
  <c r="D196" i="5" l="1"/>
  <c r="D197" i="5"/>
  <c r="D198" i="5"/>
  <c r="D195" i="5"/>
  <c r="C188" i="5"/>
  <c r="G201" i="5" l="1"/>
  <c r="G200" i="5"/>
  <c r="G199" i="5"/>
  <c r="D193" i="5"/>
  <c r="D194" i="5"/>
  <c r="D192" i="5"/>
  <c r="E195" i="5"/>
  <c r="F195" i="5"/>
  <c r="E198" i="5"/>
  <c r="F198" i="5"/>
  <c r="E197" i="5"/>
  <c r="F197" i="5"/>
  <c r="E196" i="5"/>
  <c r="F196" i="5"/>
  <c r="C182" i="5"/>
  <c r="C183" i="5"/>
  <c r="C184" i="5"/>
  <c r="C185" i="5"/>
  <c r="C180" i="5"/>
  <c r="C179" i="5"/>
  <c r="C174" i="5"/>
  <c r="C175" i="5"/>
  <c r="C176" i="5"/>
  <c r="C177" i="5"/>
  <c r="D185" i="5" l="1"/>
  <c r="E185" i="5"/>
  <c r="F185" i="5"/>
  <c r="J196" i="5"/>
  <c r="G189" i="5"/>
  <c r="J195" i="5"/>
  <c r="G188" i="5"/>
  <c r="M200" i="5"/>
  <c r="M201" i="5"/>
  <c r="M199" i="5"/>
  <c r="J193" i="5"/>
  <c r="J194" i="5"/>
  <c r="J192" i="5"/>
  <c r="G186" i="5"/>
  <c r="G187" i="5"/>
  <c r="D179" i="5"/>
  <c r="D180" i="5"/>
  <c r="G185" i="5"/>
  <c r="D181" i="5"/>
  <c r="D178" i="5"/>
  <c r="J201" i="5"/>
  <c r="G195" i="5"/>
  <c r="G194" i="5"/>
  <c r="D187" i="5"/>
  <c r="D188" i="5"/>
  <c r="D182" i="5"/>
  <c r="H201" i="5"/>
  <c r="I201" i="5"/>
  <c r="J198" i="5"/>
  <c r="J199" i="5"/>
  <c r="G191" i="5"/>
  <c r="G192" i="5"/>
  <c r="E192" i="5"/>
  <c r="F192" i="5"/>
  <c r="J200" i="5"/>
  <c r="G193" i="5"/>
  <c r="D186" i="5"/>
  <c r="D184" i="5"/>
  <c r="E194" i="5"/>
  <c r="F194" i="5"/>
  <c r="G198" i="5"/>
  <c r="D191" i="5"/>
  <c r="E193" i="5"/>
  <c r="F193" i="5"/>
  <c r="G197" i="5"/>
  <c r="D190" i="5"/>
  <c r="D183" i="5"/>
  <c r="H199" i="5"/>
  <c r="I199" i="5"/>
  <c r="J197" i="5"/>
  <c r="G190" i="5"/>
  <c r="G196" i="5"/>
  <c r="D189" i="5"/>
  <c r="H200" i="5"/>
  <c r="I200" i="5"/>
  <c r="H198" i="5" l="1"/>
  <c r="I198" i="5"/>
  <c r="E188" i="5"/>
  <c r="F188" i="5"/>
  <c r="E180" i="5"/>
  <c r="F180" i="5"/>
  <c r="N201" i="5"/>
  <c r="O201" i="5"/>
  <c r="H192" i="5"/>
  <c r="I192" i="5"/>
  <c r="E187" i="5"/>
  <c r="F187" i="5"/>
  <c r="E179" i="5"/>
  <c r="F179" i="5"/>
  <c r="N200" i="5"/>
  <c r="O200" i="5"/>
  <c r="E183" i="5"/>
  <c r="F183" i="5"/>
  <c r="H191" i="5"/>
  <c r="I191" i="5"/>
  <c r="H194" i="5"/>
  <c r="I194" i="5"/>
  <c r="H187" i="5"/>
  <c r="I187" i="5"/>
  <c r="H188" i="5"/>
  <c r="I188" i="5"/>
  <c r="E190" i="5"/>
  <c r="F190" i="5"/>
  <c r="E184" i="5"/>
  <c r="F184" i="5"/>
  <c r="K199" i="5"/>
  <c r="L199" i="5"/>
  <c r="H195" i="5"/>
  <c r="I195" i="5"/>
  <c r="H186" i="5"/>
  <c r="I186" i="5"/>
  <c r="K195" i="5"/>
  <c r="L195" i="5"/>
  <c r="F189" i="5"/>
  <c r="E189" i="5"/>
  <c r="H197" i="5"/>
  <c r="I197" i="5"/>
  <c r="E186" i="5"/>
  <c r="F186" i="5"/>
  <c r="K198" i="5"/>
  <c r="L198" i="5"/>
  <c r="K201" i="5"/>
  <c r="L201" i="5"/>
  <c r="L192" i="5"/>
  <c r="K192" i="5"/>
  <c r="H189" i="5"/>
  <c r="I189" i="5"/>
  <c r="H196" i="5"/>
  <c r="I196" i="5"/>
  <c r="H193" i="5"/>
  <c r="I193" i="5"/>
  <c r="E178" i="5"/>
  <c r="F178" i="5"/>
  <c r="K194" i="5"/>
  <c r="L194" i="5"/>
  <c r="K196" i="5"/>
  <c r="L196" i="5"/>
  <c r="H190" i="5"/>
  <c r="I190" i="5"/>
  <c r="K200" i="5"/>
  <c r="L200" i="5"/>
  <c r="E181" i="5"/>
  <c r="F181" i="5"/>
  <c r="K193" i="5"/>
  <c r="L193" i="5"/>
  <c r="K197" i="5"/>
  <c r="L197" i="5"/>
  <c r="E191" i="5"/>
  <c r="F191" i="5"/>
  <c r="E182" i="5"/>
  <c r="F182" i="5"/>
  <c r="H185" i="5"/>
  <c r="I185" i="5"/>
  <c r="N199" i="5"/>
  <c r="O199" i="5"/>
  <c r="C171" i="5"/>
  <c r="C168" i="5"/>
  <c r="C169" i="5"/>
  <c r="C170" i="5"/>
  <c r="D170" i="5" l="1"/>
  <c r="E170" i="5" s="1"/>
  <c r="M197" i="5"/>
  <c r="J190" i="5"/>
  <c r="D176" i="5"/>
  <c r="G183" i="5"/>
  <c r="M196" i="5"/>
  <c r="J189" i="5"/>
  <c r="D175" i="5"/>
  <c r="G182" i="5"/>
  <c r="M193" i="5"/>
  <c r="M194" i="5"/>
  <c r="M195" i="5"/>
  <c r="M192" i="5"/>
  <c r="M191" i="5"/>
  <c r="J186" i="5"/>
  <c r="J187" i="5"/>
  <c r="J188" i="5"/>
  <c r="J184" i="5"/>
  <c r="G178" i="5"/>
  <c r="J185" i="5"/>
  <c r="G179" i="5"/>
  <c r="G180" i="5"/>
  <c r="G181" i="5"/>
  <c r="D174" i="5"/>
  <c r="G177" i="5"/>
  <c r="D173" i="5"/>
  <c r="D172" i="5"/>
  <c r="M198" i="5"/>
  <c r="J191" i="5"/>
  <c r="D177" i="5"/>
  <c r="G184" i="5"/>
  <c r="D171" i="5"/>
  <c r="C161" i="5"/>
  <c r="C162" i="5"/>
  <c r="D166" i="5" s="1"/>
  <c r="C163" i="5"/>
  <c r="G164" i="5" l="1"/>
  <c r="G165" i="5"/>
  <c r="I165" i="5" s="1"/>
  <c r="E166" i="5"/>
  <c r="F166" i="5"/>
  <c r="F170" i="5"/>
  <c r="D165" i="5"/>
  <c r="G167" i="5"/>
  <c r="I167" i="5" s="1"/>
  <c r="H164" i="5"/>
  <c r="I164" i="5"/>
  <c r="H184" i="5"/>
  <c r="I184" i="5"/>
  <c r="N191" i="5"/>
  <c r="O191" i="5"/>
  <c r="L191" i="5"/>
  <c r="K191" i="5"/>
  <c r="H183" i="5"/>
  <c r="I183" i="5"/>
  <c r="N198" i="5"/>
  <c r="O198" i="5"/>
  <c r="E176" i="5"/>
  <c r="F176" i="5"/>
  <c r="N194" i="5"/>
  <c r="O194" i="5"/>
  <c r="E173" i="5"/>
  <c r="F173" i="5"/>
  <c r="K184" i="5"/>
  <c r="L184" i="5"/>
  <c r="N193" i="5"/>
  <c r="O193" i="5"/>
  <c r="N197" i="5"/>
  <c r="O197" i="5"/>
  <c r="H181" i="5"/>
  <c r="I181" i="5"/>
  <c r="K186" i="5"/>
  <c r="L186" i="5"/>
  <c r="N196" i="5"/>
  <c r="O196" i="5"/>
  <c r="O195" i="5"/>
  <c r="N195" i="5"/>
  <c r="H178" i="5"/>
  <c r="I178" i="5"/>
  <c r="M189" i="5"/>
  <c r="G175" i="5"/>
  <c r="J182" i="5"/>
  <c r="D168" i="5"/>
  <c r="M187" i="5"/>
  <c r="M188" i="5"/>
  <c r="M186" i="5"/>
  <c r="J176" i="5"/>
  <c r="M179" i="5"/>
  <c r="J180" i="5"/>
  <c r="M183" i="5"/>
  <c r="G174" i="5"/>
  <c r="J177" i="5"/>
  <c r="M180" i="5"/>
  <c r="J181" i="5"/>
  <c r="M184" i="5"/>
  <c r="J174" i="5"/>
  <c r="M177" i="5"/>
  <c r="J178" i="5"/>
  <c r="M181" i="5"/>
  <c r="M185" i="5"/>
  <c r="J175" i="5"/>
  <c r="M182" i="5"/>
  <c r="M178" i="5"/>
  <c r="J179" i="5"/>
  <c r="G172" i="5"/>
  <c r="G173" i="5"/>
  <c r="J172" i="5"/>
  <c r="J173" i="5"/>
  <c r="G170" i="5"/>
  <c r="J170" i="5"/>
  <c r="G171" i="5"/>
  <c r="J171" i="5"/>
  <c r="G169" i="5"/>
  <c r="G168" i="5"/>
  <c r="H177" i="5"/>
  <c r="I177" i="5"/>
  <c r="K188" i="5"/>
  <c r="L188" i="5"/>
  <c r="H182" i="5"/>
  <c r="I182" i="5"/>
  <c r="K189" i="5"/>
  <c r="L189" i="5"/>
  <c r="E177" i="5"/>
  <c r="F177" i="5"/>
  <c r="H180" i="5"/>
  <c r="I180" i="5"/>
  <c r="H179" i="5"/>
  <c r="I179" i="5"/>
  <c r="N192" i="5"/>
  <c r="O192" i="5"/>
  <c r="K185" i="5"/>
  <c r="L185" i="5"/>
  <c r="M190" i="5"/>
  <c r="G176" i="5"/>
  <c r="J183" i="5"/>
  <c r="D169" i="5"/>
  <c r="E172" i="5"/>
  <c r="F172" i="5"/>
  <c r="K190" i="5"/>
  <c r="L190" i="5"/>
  <c r="D164" i="5"/>
  <c r="E164" i="5" s="1"/>
  <c r="D167" i="5"/>
  <c r="G166" i="5"/>
  <c r="E171" i="5"/>
  <c r="F171" i="5"/>
  <c r="E174" i="5"/>
  <c r="F174" i="5"/>
  <c r="L187" i="5"/>
  <c r="K187" i="5"/>
  <c r="E175" i="5"/>
  <c r="F175" i="5"/>
  <c r="D163" i="5"/>
  <c r="E163" i="5" s="1"/>
  <c r="G163" i="5"/>
  <c r="H163" i="5" s="1"/>
  <c r="H165" i="5" l="1"/>
  <c r="F163" i="5"/>
  <c r="H167" i="5"/>
  <c r="E165" i="5"/>
  <c r="F165" i="5"/>
  <c r="F164" i="5"/>
  <c r="E168" i="5"/>
  <c r="F168" i="5"/>
  <c r="H174" i="5"/>
  <c r="I174" i="5"/>
  <c r="H168" i="5"/>
  <c r="I168" i="5"/>
  <c r="N183" i="5"/>
  <c r="O183" i="5"/>
  <c r="N177" i="5"/>
  <c r="O177" i="5"/>
  <c r="K179" i="5"/>
  <c r="L179" i="5"/>
  <c r="N179" i="5"/>
  <c r="O179" i="5"/>
  <c r="N184" i="5"/>
  <c r="O184" i="5"/>
  <c r="E167" i="5"/>
  <c r="F167" i="5"/>
  <c r="K170" i="5"/>
  <c r="L170" i="5"/>
  <c r="K181" i="5"/>
  <c r="L181" i="5"/>
  <c r="N186" i="5"/>
  <c r="O186" i="5"/>
  <c r="K172" i="5"/>
  <c r="L172" i="5"/>
  <c r="K178" i="5"/>
  <c r="L178" i="5"/>
  <c r="H169" i="5"/>
  <c r="I169" i="5"/>
  <c r="K174" i="5"/>
  <c r="L174" i="5"/>
  <c r="H166" i="5"/>
  <c r="I166" i="5"/>
  <c r="O178" i="5"/>
  <c r="N178" i="5"/>
  <c r="H176" i="5"/>
  <c r="I176" i="5"/>
  <c r="O182" i="5"/>
  <c r="N182" i="5"/>
  <c r="N190" i="5"/>
  <c r="O190" i="5"/>
  <c r="H170" i="5"/>
  <c r="I170" i="5"/>
  <c r="K175" i="5"/>
  <c r="L175" i="5"/>
  <c r="N180" i="5"/>
  <c r="O180" i="5"/>
  <c r="N188" i="5"/>
  <c r="O188" i="5"/>
  <c r="N181" i="5"/>
  <c r="O181" i="5"/>
  <c r="H173" i="5"/>
  <c r="I173" i="5"/>
  <c r="K182" i="5"/>
  <c r="L182" i="5"/>
  <c r="H172" i="5"/>
  <c r="I172" i="5"/>
  <c r="K180" i="5"/>
  <c r="L180" i="5"/>
  <c r="H175" i="5"/>
  <c r="I175" i="5"/>
  <c r="E169" i="5"/>
  <c r="F169" i="5"/>
  <c r="L171" i="5"/>
  <c r="K171" i="5"/>
  <c r="N189" i="5"/>
  <c r="O189" i="5"/>
  <c r="K183" i="5"/>
  <c r="L183" i="5"/>
  <c r="H171" i="5"/>
  <c r="I171" i="5"/>
  <c r="K176" i="5"/>
  <c r="L176" i="5"/>
  <c r="I163" i="5"/>
  <c r="K173" i="5"/>
  <c r="L173" i="5"/>
  <c r="N185" i="5"/>
  <c r="O185" i="5"/>
  <c r="K177" i="5"/>
  <c r="L177" i="5"/>
  <c r="N187" i="5"/>
  <c r="O187" i="5"/>
  <c r="D160" i="5"/>
  <c r="E160" i="5" s="1"/>
  <c r="D161" i="5"/>
  <c r="E161" i="5" s="1"/>
  <c r="D162" i="5"/>
  <c r="E162" i="5" s="1"/>
  <c r="F162" i="5" l="1"/>
  <c r="F161" i="5"/>
  <c r="F160" i="5"/>
  <c r="D157" i="5"/>
  <c r="E157" i="5" s="1"/>
  <c r="D158" i="5"/>
  <c r="E158" i="5" s="1"/>
  <c r="D159" i="5"/>
  <c r="E159" i="5" s="1"/>
  <c r="F159" i="5"/>
  <c r="D156" i="5"/>
  <c r="F158" i="5" l="1"/>
  <c r="F157" i="5"/>
  <c r="C147" i="5" l="1"/>
  <c r="C148" i="5"/>
  <c r="C149" i="5"/>
  <c r="C146" i="5"/>
  <c r="M172" i="5" l="1"/>
  <c r="M173" i="5"/>
  <c r="M171" i="5"/>
  <c r="J164" i="5"/>
  <c r="J165" i="5"/>
  <c r="J166" i="5"/>
  <c r="G157" i="5"/>
  <c r="G158" i="5"/>
  <c r="G159" i="5"/>
  <c r="D152" i="5"/>
  <c r="D151" i="5"/>
  <c r="M176" i="5"/>
  <c r="J169" i="5"/>
  <c r="G162" i="5"/>
  <c r="D155" i="5"/>
  <c r="M174" i="5"/>
  <c r="J167" i="5"/>
  <c r="G160" i="5"/>
  <c r="D153" i="5"/>
  <c r="D150" i="5"/>
  <c r="M175" i="5"/>
  <c r="J168" i="5"/>
  <c r="G161" i="5"/>
  <c r="D154" i="5"/>
  <c r="E154" i="5" l="1"/>
  <c r="F154" i="5"/>
  <c r="O174" i="5"/>
  <c r="N174" i="5"/>
  <c r="H158" i="5"/>
  <c r="I158" i="5"/>
  <c r="K168" i="5"/>
  <c r="L168" i="5"/>
  <c r="K166" i="5"/>
  <c r="L166" i="5"/>
  <c r="H157" i="5"/>
  <c r="I157" i="5"/>
  <c r="N175" i="5"/>
  <c r="O175" i="5"/>
  <c r="K165" i="5"/>
  <c r="L165" i="5"/>
  <c r="H161" i="5"/>
  <c r="I161" i="5"/>
  <c r="K169" i="5"/>
  <c r="L169" i="5"/>
  <c r="E150" i="5"/>
  <c r="F150" i="5"/>
  <c r="N176" i="5"/>
  <c r="O176" i="5"/>
  <c r="K164" i="5"/>
  <c r="L164" i="5"/>
  <c r="H162" i="5"/>
  <c r="I162" i="5"/>
  <c r="E153" i="5"/>
  <c r="F153" i="5"/>
  <c r="E151" i="5"/>
  <c r="F151" i="5"/>
  <c r="N171" i="5"/>
  <c r="O171" i="5"/>
  <c r="E155" i="5"/>
  <c r="F155" i="5"/>
  <c r="H160" i="5"/>
  <c r="I160" i="5"/>
  <c r="E152" i="5"/>
  <c r="F152" i="5"/>
  <c r="N173" i="5"/>
  <c r="O173" i="5"/>
  <c r="K167" i="5"/>
  <c r="L167" i="5"/>
  <c r="H159" i="5"/>
  <c r="I159" i="5"/>
  <c r="N172" i="5"/>
  <c r="O172" i="5"/>
  <c r="C143" i="5"/>
  <c r="C140" i="5"/>
  <c r="C141" i="5"/>
  <c r="C142" i="5"/>
  <c r="M169" i="5" l="1"/>
  <c r="J162" i="5"/>
  <c r="G155" i="5"/>
  <c r="D148" i="5"/>
  <c r="M168" i="5"/>
  <c r="J161" i="5"/>
  <c r="G154" i="5"/>
  <c r="D147" i="5"/>
  <c r="M170" i="5"/>
  <c r="J163" i="5"/>
  <c r="G156" i="5"/>
  <c r="D149" i="5"/>
  <c r="M167" i="5"/>
  <c r="J160" i="5"/>
  <c r="G153" i="5"/>
  <c r="D146" i="5"/>
  <c r="C139" i="5"/>
  <c r="E146" i="5" l="1"/>
  <c r="F146" i="5"/>
  <c r="E147" i="5"/>
  <c r="F147" i="5"/>
  <c r="K161" i="5"/>
  <c r="L161" i="5"/>
  <c r="N168" i="5"/>
  <c r="O168" i="5"/>
  <c r="H154" i="5"/>
  <c r="I154" i="5"/>
  <c r="N167" i="5"/>
  <c r="O167" i="5"/>
  <c r="E149" i="5"/>
  <c r="F149" i="5"/>
  <c r="E148" i="5"/>
  <c r="F148" i="5"/>
  <c r="H156" i="5"/>
  <c r="I156" i="5"/>
  <c r="K160" i="5"/>
  <c r="L160" i="5"/>
  <c r="H155" i="5"/>
  <c r="I155" i="5"/>
  <c r="K163" i="5"/>
  <c r="L163" i="5"/>
  <c r="K162" i="5"/>
  <c r="L162" i="5"/>
  <c r="H153" i="5"/>
  <c r="I153" i="5"/>
  <c r="M166" i="5"/>
  <c r="J159" i="5"/>
  <c r="G152" i="5"/>
  <c r="D145" i="5"/>
  <c r="N170" i="5"/>
  <c r="O170" i="5"/>
  <c r="N169" i="5"/>
  <c r="O169" i="5"/>
  <c r="C138" i="5"/>
  <c r="E145" i="5" l="1"/>
  <c r="F145" i="5"/>
  <c r="K159" i="5"/>
  <c r="L159" i="5"/>
  <c r="M165" i="5"/>
  <c r="M164" i="5"/>
  <c r="J157" i="5"/>
  <c r="J158" i="5"/>
  <c r="G151" i="5"/>
  <c r="G150" i="5"/>
  <c r="D144" i="5"/>
  <c r="D143" i="5"/>
  <c r="I152" i="5"/>
  <c r="H152" i="5"/>
  <c r="N166" i="5"/>
  <c r="O166" i="5"/>
  <c r="K158" i="5" l="1"/>
  <c r="L158" i="5"/>
  <c r="N164" i="5"/>
  <c r="O164" i="5"/>
  <c r="N165" i="5"/>
  <c r="O165" i="5"/>
  <c r="E143" i="5"/>
  <c r="F143" i="5"/>
  <c r="K157" i="5"/>
  <c r="L157" i="5"/>
  <c r="E144" i="5"/>
  <c r="F144" i="5"/>
  <c r="H150" i="5"/>
  <c r="I150" i="5"/>
  <c r="H151" i="5"/>
  <c r="I151" i="5"/>
  <c r="C136" i="5"/>
  <c r="M163" i="5" l="1"/>
  <c r="J156" i="5"/>
  <c r="G149" i="5"/>
  <c r="D142" i="5"/>
  <c r="C131" i="5"/>
  <c r="C132" i="5"/>
  <c r="C133" i="5"/>
  <c r="C134" i="5"/>
  <c r="C135" i="5"/>
  <c r="C130" i="5"/>
  <c r="M158" i="5" l="1"/>
  <c r="J151" i="5"/>
  <c r="G144" i="5"/>
  <c r="D137" i="5"/>
  <c r="D135" i="5"/>
  <c r="M157" i="5"/>
  <c r="M156" i="5"/>
  <c r="J149" i="5"/>
  <c r="J150" i="5"/>
  <c r="G143" i="5"/>
  <c r="G142" i="5"/>
  <c r="D136" i="5"/>
  <c r="M162" i="5"/>
  <c r="J155" i="5"/>
  <c r="G148" i="5"/>
  <c r="D141" i="5"/>
  <c r="F142" i="5"/>
  <c r="E142" i="5"/>
  <c r="H149" i="5"/>
  <c r="I149" i="5"/>
  <c r="M161" i="5"/>
  <c r="J154" i="5"/>
  <c r="G147" i="5"/>
  <c r="D140" i="5"/>
  <c r="M160" i="5"/>
  <c r="J153" i="5"/>
  <c r="G146" i="5"/>
  <c r="D139" i="5"/>
  <c r="K156" i="5"/>
  <c r="L156" i="5"/>
  <c r="M159" i="5"/>
  <c r="J152" i="5"/>
  <c r="G145" i="5"/>
  <c r="D138" i="5"/>
  <c r="N163" i="5"/>
  <c r="O163" i="5"/>
  <c r="K152" i="5" l="1"/>
  <c r="L152" i="5"/>
  <c r="E140" i="5"/>
  <c r="F140" i="5"/>
  <c r="F141" i="5"/>
  <c r="E141" i="5"/>
  <c r="K149" i="5"/>
  <c r="L149" i="5"/>
  <c r="H147" i="5"/>
  <c r="I147" i="5"/>
  <c r="K154" i="5"/>
  <c r="L154" i="5"/>
  <c r="K155" i="5"/>
  <c r="L155" i="5"/>
  <c r="O157" i="5"/>
  <c r="N157" i="5"/>
  <c r="H148" i="5"/>
  <c r="I148" i="5"/>
  <c r="N161" i="5"/>
  <c r="O161" i="5"/>
  <c r="N162" i="5"/>
  <c r="O162" i="5"/>
  <c r="F135" i="5"/>
  <c r="E135" i="5"/>
  <c r="O156" i="5"/>
  <c r="N156" i="5"/>
  <c r="F139" i="5"/>
  <c r="E139" i="5"/>
  <c r="E136" i="5"/>
  <c r="F136" i="5"/>
  <c r="E137" i="5"/>
  <c r="F137" i="5"/>
  <c r="H144" i="5"/>
  <c r="I144" i="5"/>
  <c r="N159" i="5"/>
  <c r="O159" i="5"/>
  <c r="H146" i="5"/>
  <c r="I146" i="5"/>
  <c r="H142" i="5"/>
  <c r="I142" i="5"/>
  <c r="E138" i="5"/>
  <c r="F138" i="5"/>
  <c r="K153" i="5"/>
  <c r="L153" i="5"/>
  <c r="H143" i="5"/>
  <c r="I143" i="5"/>
  <c r="K151" i="5"/>
  <c r="L151" i="5"/>
  <c r="H145" i="5"/>
  <c r="I145" i="5"/>
  <c r="N160" i="5"/>
  <c r="O160" i="5"/>
  <c r="K150" i="5"/>
  <c r="L150" i="5"/>
  <c r="N158" i="5"/>
  <c r="O158" i="5"/>
  <c r="C124" i="5" l="1"/>
  <c r="C125" i="5"/>
  <c r="C126" i="5"/>
  <c r="C127" i="5"/>
  <c r="C128" i="5"/>
  <c r="M154" i="5" l="1"/>
  <c r="J147" i="5"/>
  <c r="G140" i="5"/>
  <c r="D133" i="5"/>
  <c r="M153" i="5"/>
  <c r="J146" i="5"/>
  <c r="G139" i="5"/>
  <c r="D132" i="5"/>
  <c r="M155" i="5"/>
  <c r="J148" i="5"/>
  <c r="G141" i="5"/>
  <c r="D134" i="5"/>
  <c r="M152" i="5"/>
  <c r="J145" i="5"/>
  <c r="G138" i="5"/>
  <c r="D131" i="5"/>
  <c r="M151" i="5"/>
  <c r="M150" i="5"/>
  <c r="J144" i="5"/>
  <c r="J143" i="5"/>
  <c r="G137" i="5"/>
  <c r="G136" i="5"/>
  <c r="D130" i="5"/>
  <c r="D129" i="5"/>
  <c r="E129" i="5" l="1"/>
  <c r="F129" i="5"/>
  <c r="E131" i="5"/>
  <c r="F131" i="5"/>
  <c r="E132" i="5"/>
  <c r="F132" i="5"/>
  <c r="L145" i="5"/>
  <c r="K145" i="5"/>
  <c r="K146" i="5"/>
  <c r="L146" i="5"/>
  <c r="H137" i="5"/>
  <c r="I137" i="5"/>
  <c r="N153" i="5"/>
  <c r="O153" i="5"/>
  <c r="H139" i="5"/>
  <c r="I139" i="5"/>
  <c r="N152" i="5"/>
  <c r="O152" i="5"/>
  <c r="L143" i="5"/>
  <c r="K143" i="5"/>
  <c r="E134" i="5"/>
  <c r="F134" i="5"/>
  <c r="E133" i="5"/>
  <c r="F133" i="5"/>
  <c r="K144" i="5"/>
  <c r="L144" i="5"/>
  <c r="H140" i="5"/>
  <c r="I140" i="5"/>
  <c r="E130" i="5"/>
  <c r="F130" i="5"/>
  <c r="H136" i="5"/>
  <c r="I136" i="5"/>
  <c r="H141" i="5"/>
  <c r="I141" i="5"/>
  <c r="N150" i="5"/>
  <c r="O150" i="5"/>
  <c r="K148" i="5"/>
  <c r="L148" i="5"/>
  <c r="K147" i="5"/>
  <c r="L147" i="5"/>
  <c r="I138" i="5"/>
  <c r="H138" i="5"/>
  <c r="N151" i="5"/>
  <c r="O151" i="5"/>
  <c r="N155" i="5"/>
  <c r="O155" i="5"/>
  <c r="N154" i="5"/>
  <c r="O154" i="5"/>
  <c r="C119" i="5"/>
  <c r="C120" i="5"/>
  <c r="C121" i="5"/>
  <c r="C122" i="5"/>
  <c r="M149" i="5" l="1"/>
  <c r="J142" i="5"/>
  <c r="G135" i="5"/>
  <c r="D128" i="5"/>
  <c r="M148" i="5"/>
  <c r="J141" i="5"/>
  <c r="G134" i="5"/>
  <c r="D127" i="5"/>
  <c r="M147" i="5"/>
  <c r="J140" i="5"/>
  <c r="G133" i="5"/>
  <c r="D126" i="5"/>
  <c r="M146" i="5"/>
  <c r="M145" i="5"/>
  <c r="M144" i="5"/>
  <c r="M143" i="5"/>
  <c r="M142" i="5"/>
  <c r="J139" i="5"/>
  <c r="J138" i="5"/>
  <c r="J137" i="5"/>
  <c r="J136" i="5"/>
  <c r="G131" i="5"/>
  <c r="G132" i="5"/>
  <c r="J135" i="5"/>
  <c r="G130" i="5"/>
  <c r="G129" i="5"/>
  <c r="D124" i="5"/>
  <c r="D125" i="5"/>
  <c r="G128" i="5"/>
  <c r="D123" i="5"/>
  <c r="D122" i="5"/>
  <c r="E122" i="5" s="1"/>
  <c r="F121" i="5"/>
  <c r="D121" i="5"/>
  <c r="E121" i="5" s="1"/>
  <c r="F122" i="5" l="1"/>
  <c r="L135" i="5"/>
  <c r="K135" i="5"/>
  <c r="N143" i="5"/>
  <c r="O143" i="5"/>
  <c r="E127" i="5"/>
  <c r="F127" i="5"/>
  <c r="E123" i="5"/>
  <c r="F123" i="5"/>
  <c r="H131" i="5"/>
  <c r="I131" i="5"/>
  <c r="N145" i="5"/>
  <c r="O145" i="5"/>
  <c r="K141" i="5"/>
  <c r="L141" i="5"/>
  <c r="H132" i="5"/>
  <c r="I132" i="5"/>
  <c r="H128" i="5"/>
  <c r="I128" i="5"/>
  <c r="N146" i="5"/>
  <c r="O146" i="5"/>
  <c r="N148" i="5"/>
  <c r="O148" i="5"/>
  <c r="H134" i="5"/>
  <c r="I134" i="5"/>
  <c r="L136" i="5"/>
  <c r="K136" i="5"/>
  <c r="E125" i="5"/>
  <c r="F125" i="5"/>
  <c r="K137" i="5"/>
  <c r="L137" i="5"/>
  <c r="E126" i="5"/>
  <c r="F126" i="5"/>
  <c r="E128" i="5"/>
  <c r="F128" i="5"/>
  <c r="E124" i="5"/>
  <c r="F124" i="5"/>
  <c r="K138" i="5"/>
  <c r="L138" i="5"/>
  <c r="H133" i="5"/>
  <c r="I133" i="5"/>
  <c r="H135" i="5"/>
  <c r="I135" i="5"/>
  <c r="N144" i="5"/>
  <c r="O144" i="5"/>
  <c r="H129" i="5"/>
  <c r="I129" i="5"/>
  <c r="K139" i="5"/>
  <c r="L139" i="5"/>
  <c r="K140" i="5"/>
  <c r="L140" i="5"/>
  <c r="K142" i="5"/>
  <c r="L142" i="5"/>
  <c r="H130" i="5"/>
  <c r="I130" i="5"/>
  <c r="N142" i="5"/>
  <c r="O142" i="5"/>
  <c r="N147" i="5"/>
  <c r="O147" i="5"/>
  <c r="O149" i="5"/>
  <c r="N149" i="5"/>
  <c r="C113" i="5"/>
  <c r="C114" i="5"/>
  <c r="C112" i="5"/>
  <c r="C111" i="5"/>
  <c r="C110" i="5"/>
  <c r="C109" i="5"/>
  <c r="M137" i="5" l="1"/>
  <c r="J130" i="5"/>
  <c r="G123" i="5"/>
  <c r="M138" i="5"/>
  <c r="J131" i="5"/>
  <c r="G124" i="5"/>
  <c r="M141" i="5"/>
  <c r="J134" i="5"/>
  <c r="G127" i="5"/>
  <c r="D120" i="5"/>
  <c r="M140" i="5"/>
  <c r="J133" i="5"/>
  <c r="G126" i="5"/>
  <c r="D119" i="5"/>
  <c r="M139" i="5"/>
  <c r="J132" i="5"/>
  <c r="G125" i="5"/>
  <c r="D117" i="5"/>
  <c r="D116" i="5"/>
  <c r="D118" i="5"/>
  <c r="M136" i="5"/>
  <c r="J129" i="5"/>
  <c r="G122" i="5"/>
  <c r="D115" i="5"/>
  <c r="C97" i="5"/>
  <c r="L132" i="5" l="1"/>
  <c r="K132" i="5"/>
  <c r="K134" i="5"/>
  <c r="L134" i="5"/>
  <c r="H124" i="5"/>
  <c r="I124" i="5"/>
  <c r="K131" i="5"/>
  <c r="L131" i="5"/>
  <c r="N141" i="5"/>
  <c r="O141" i="5"/>
  <c r="E118" i="5"/>
  <c r="F118" i="5"/>
  <c r="L133" i="5"/>
  <c r="K133" i="5"/>
  <c r="N138" i="5"/>
  <c r="O138" i="5"/>
  <c r="N139" i="5"/>
  <c r="O139" i="5"/>
  <c r="F119" i="5"/>
  <c r="E119" i="5"/>
  <c r="N140" i="5"/>
  <c r="O140" i="5"/>
  <c r="H123" i="5"/>
  <c r="I123" i="5"/>
  <c r="H122" i="5"/>
  <c r="I122" i="5"/>
  <c r="K129" i="5"/>
  <c r="L129" i="5"/>
  <c r="H126" i="5"/>
  <c r="I126" i="5"/>
  <c r="F116" i="5"/>
  <c r="E116" i="5"/>
  <c r="F117" i="5"/>
  <c r="E117" i="5"/>
  <c r="F120" i="5"/>
  <c r="E120" i="5"/>
  <c r="K130" i="5"/>
  <c r="L130" i="5"/>
  <c r="F115" i="5"/>
  <c r="E115" i="5"/>
  <c r="N136" i="5"/>
  <c r="O136" i="5"/>
  <c r="H125" i="5"/>
  <c r="I125" i="5"/>
  <c r="H127" i="5"/>
  <c r="I127" i="5"/>
  <c r="O137" i="5"/>
  <c r="N137" i="5"/>
  <c r="C108" i="5"/>
  <c r="C106" i="5"/>
  <c r="C107" i="5"/>
  <c r="C105" i="5"/>
  <c r="C103" i="5"/>
  <c r="C102" i="5"/>
  <c r="C101" i="5"/>
  <c r="C98" i="5"/>
  <c r="C99" i="5"/>
  <c r="C100" i="5"/>
  <c r="J117" i="5" l="1"/>
  <c r="D108" i="5"/>
  <c r="E108" i="5" s="1"/>
  <c r="D103" i="5"/>
  <c r="F103" i="5" s="1"/>
  <c r="L117" i="5"/>
  <c r="K117" i="5"/>
  <c r="M134" i="5"/>
  <c r="J127" i="5"/>
  <c r="G120" i="5"/>
  <c r="D113" i="5"/>
  <c r="M135" i="5"/>
  <c r="J128" i="5"/>
  <c r="G121" i="5"/>
  <c r="D114" i="5"/>
  <c r="M126" i="5"/>
  <c r="J119" i="5"/>
  <c r="G112" i="5"/>
  <c r="M133" i="5"/>
  <c r="J126" i="5"/>
  <c r="G119" i="5"/>
  <c r="D112" i="5"/>
  <c r="M125" i="5"/>
  <c r="J118" i="5"/>
  <c r="G111" i="5"/>
  <c r="M128" i="5"/>
  <c r="J121" i="5"/>
  <c r="G114" i="5"/>
  <c r="D107" i="5"/>
  <c r="G110" i="5"/>
  <c r="M127" i="5"/>
  <c r="J120" i="5"/>
  <c r="G113" i="5"/>
  <c r="M124" i="5"/>
  <c r="M129" i="5"/>
  <c r="J122" i="5"/>
  <c r="G115" i="5"/>
  <c r="D106" i="5"/>
  <c r="M130" i="5"/>
  <c r="J123" i="5"/>
  <c r="G116" i="5"/>
  <c r="D109" i="5"/>
  <c r="D105" i="5"/>
  <c r="M131" i="5"/>
  <c r="M132" i="5"/>
  <c r="J125" i="5"/>
  <c r="J124" i="5"/>
  <c r="G117" i="5"/>
  <c r="D110" i="5"/>
  <c r="D111" i="5"/>
  <c r="G118" i="5"/>
  <c r="D104" i="5"/>
  <c r="C96" i="5"/>
  <c r="C95" i="5"/>
  <c r="C94" i="5"/>
  <c r="C92" i="5"/>
  <c r="C93" i="5"/>
  <c r="C91" i="5"/>
  <c r="F108" i="5" l="1"/>
  <c r="D96" i="5"/>
  <c r="E96" i="5" s="1"/>
  <c r="E103" i="5"/>
  <c r="M119" i="5"/>
  <c r="J112" i="5"/>
  <c r="G105" i="5"/>
  <c r="D98" i="5"/>
  <c r="I118" i="5"/>
  <c r="H118" i="5"/>
  <c r="E105" i="5"/>
  <c r="F105" i="5"/>
  <c r="N129" i="5"/>
  <c r="O129" i="5"/>
  <c r="K121" i="5"/>
  <c r="L121" i="5"/>
  <c r="N133" i="5"/>
  <c r="O133" i="5"/>
  <c r="F113" i="5"/>
  <c r="E113" i="5"/>
  <c r="N124" i="5"/>
  <c r="O124" i="5"/>
  <c r="M122" i="5"/>
  <c r="J115" i="5"/>
  <c r="D101" i="5"/>
  <c r="G108" i="5"/>
  <c r="E110" i="5"/>
  <c r="F110" i="5"/>
  <c r="H116" i="5"/>
  <c r="I116" i="5"/>
  <c r="I113" i="5"/>
  <c r="H113" i="5"/>
  <c r="I111" i="5"/>
  <c r="H111" i="5"/>
  <c r="K119" i="5"/>
  <c r="L119" i="5"/>
  <c r="K127" i="5"/>
  <c r="L127" i="5"/>
  <c r="O128" i="5"/>
  <c r="N128" i="5"/>
  <c r="H117" i="5"/>
  <c r="I117" i="5"/>
  <c r="K123" i="5"/>
  <c r="L123" i="5"/>
  <c r="K120" i="5"/>
  <c r="L120" i="5"/>
  <c r="L118" i="5"/>
  <c r="K118" i="5"/>
  <c r="O126" i="5"/>
  <c r="N126" i="5"/>
  <c r="N134" i="5"/>
  <c r="O134" i="5"/>
  <c r="M121" i="5"/>
  <c r="J114" i="5"/>
  <c r="G107" i="5"/>
  <c r="D100" i="5"/>
  <c r="I112" i="5"/>
  <c r="H112" i="5"/>
  <c r="M123" i="5"/>
  <c r="G109" i="5"/>
  <c r="J116" i="5"/>
  <c r="D102" i="5"/>
  <c r="K124" i="5"/>
  <c r="L124" i="5"/>
  <c r="N130" i="5"/>
  <c r="O130" i="5"/>
  <c r="O127" i="5"/>
  <c r="N127" i="5"/>
  <c r="N125" i="5"/>
  <c r="O125" i="5"/>
  <c r="F114" i="5"/>
  <c r="E114" i="5"/>
  <c r="F109" i="5"/>
  <c r="E109" i="5"/>
  <c r="K125" i="5"/>
  <c r="L125" i="5"/>
  <c r="F106" i="5"/>
  <c r="E106" i="5"/>
  <c r="I110" i="5"/>
  <c r="H110" i="5"/>
  <c r="F112" i="5"/>
  <c r="E112" i="5"/>
  <c r="H121" i="5"/>
  <c r="I121" i="5"/>
  <c r="H120" i="5"/>
  <c r="I120" i="5"/>
  <c r="M118" i="5"/>
  <c r="J110" i="5"/>
  <c r="M117" i="5"/>
  <c r="J111" i="5"/>
  <c r="G103" i="5"/>
  <c r="G104" i="5"/>
  <c r="D97" i="5"/>
  <c r="N132" i="5"/>
  <c r="O132" i="5"/>
  <c r="I115" i="5"/>
  <c r="H115" i="5"/>
  <c r="F107" i="5"/>
  <c r="E107" i="5"/>
  <c r="H119" i="5"/>
  <c r="I119" i="5"/>
  <c r="K128" i="5"/>
  <c r="L128" i="5"/>
  <c r="E111" i="5"/>
  <c r="F111" i="5"/>
  <c r="M120" i="5"/>
  <c r="J113" i="5"/>
  <c r="G106" i="5"/>
  <c r="D99" i="5"/>
  <c r="E104" i="5"/>
  <c r="F104" i="5"/>
  <c r="N131" i="5"/>
  <c r="O131" i="5"/>
  <c r="K122" i="5"/>
  <c r="L122" i="5"/>
  <c r="I114" i="5"/>
  <c r="H114" i="5"/>
  <c r="K126" i="5"/>
  <c r="L126" i="5"/>
  <c r="N135" i="5"/>
  <c r="O135" i="5"/>
  <c r="C89" i="5"/>
  <c r="C88" i="5"/>
  <c r="C39" i="5"/>
  <c r="C38" i="5"/>
  <c r="C37" i="5"/>
  <c r="C36" i="5"/>
  <c r="C35" i="5"/>
  <c r="C34" i="5"/>
  <c r="C33" i="5"/>
  <c r="C32" i="5"/>
  <c r="C30" i="5"/>
  <c r="C29" i="5"/>
  <c r="C28" i="5"/>
  <c r="C26" i="5"/>
  <c r="C25" i="5"/>
  <c r="C24" i="5"/>
  <c r="C23" i="5"/>
  <c r="C22" i="5"/>
  <c r="C21" i="5"/>
  <c r="C20" i="5"/>
  <c r="C16" i="5"/>
  <c r="C15" i="5"/>
  <c r="C14" i="5"/>
  <c r="C13" i="5"/>
  <c r="C11" i="5"/>
  <c r="C10" i="5"/>
  <c r="C9" i="5"/>
  <c r="C40" i="5"/>
  <c r="C71" i="5"/>
  <c r="C72" i="5"/>
  <c r="C70" i="5"/>
  <c r="C68" i="5"/>
  <c r="C66" i="5"/>
  <c r="C64" i="5"/>
  <c r="C65" i="5"/>
  <c r="C63" i="5"/>
  <c r="C62" i="5"/>
  <c r="C61" i="5"/>
  <c r="C60" i="5"/>
  <c r="C57" i="5"/>
  <c r="C58" i="5"/>
  <c r="C59" i="5"/>
  <c r="C56" i="5"/>
  <c r="C54" i="5"/>
  <c r="C53" i="5"/>
  <c r="C50" i="5"/>
  <c r="C51" i="5"/>
  <c r="C52" i="5"/>
  <c r="C49" i="5"/>
  <c r="C46" i="5"/>
  <c r="C47" i="5"/>
  <c r="C48" i="5"/>
  <c r="C45" i="5"/>
  <c r="C41" i="5"/>
  <c r="C42" i="5"/>
  <c r="C43" i="5"/>
  <c r="C44" i="5"/>
  <c r="D355" i="4"/>
  <c r="D356" i="4"/>
  <c r="F356" i="4" s="1"/>
  <c r="G367" i="4"/>
  <c r="I367" i="4" s="1"/>
  <c r="D368" i="4"/>
  <c r="F368" i="4" s="1"/>
  <c r="C373" i="4"/>
  <c r="C372" i="4"/>
  <c r="C367" i="4"/>
  <c r="C368" i="4"/>
  <c r="D373" i="4" s="1"/>
  <c r="C369" i="4"/>
  <c r="C370" i="4"/>
  <c r="C371" i="4"/>
  <c r="C366" i="4"/>
  <c r="D372" i="4" s="1"/>
  <c r="F372" i="4" s="1"/>
  <c r="C363" i="4"/>
  <c r="C364" i="4"/>
  <c r="D369" i="4" s="1"/>
  <c r="C362" i="4"/>
  <c r="C360" i="4"/>
  <c r="G373" i="4" s="1"/>
  <c r="H373" i="4" s="1"/>
  <c r="C359" i="4"/>
  <c r="D365" i="4" s="1"/>
  <c r="C358" i="4"/>
  <c r="G369" i="4" s="1"/>
  <c r="C356" i="4"/>
  <c r="D362" i="4" s="1"/>
  <c r="F362" i="4" s="1"/>
  <c r="C357" i="4"/>
  <c r="D363" i="4" s="1"/>
  <c r="C355" i="4"/>
  <c r="D361" i="4" s="1"/>
  <c r="C354" i="4"/>
  <c r="D359" i="4" s="1"/>
  <c r="C348" i="4"/>
  <c r="D354" i="4" s="1"/>
  <c r="F354" i="4" s="1"/>
  <c r="C349" i="4"/>
  <c r="J368" i="4" s="1"/>
  <c r="C350" i="4"/>
  <c r="J370" i="4" s="1"/>
  <c r="C347" i="4"/>
  <c r="J367" i="4" s="1"/>
  <c r="C345" i="4"/>
  <c r="C344" i="4"/>
  <c r="C340" i="4"/>
  <c r="G353" i="4" s="1"/>
  <c r="C341" i="4"/>
  <c r="G354" i="4" s="1"/>
  <c r="H354" i="4" s="1"/>
  <c r="C342" i="4"/>
  <c r="D348" i="4" s="1"/>
  <c r="C343" i="4"/>
  <c r="J362" i="4" s="1"/>
  <c r="C339" i="4"/>
  <c r="D345" i="4" s="1"/>
  <c r="C338" i="4"/>
  <c r="M364" i="4" s="1"/>
  <c r="N364" i="4" s="1"/>
  <c r="C337" i="4"/>
  <c r="D343" i="4" s="1"/>
  <c r="C335" i="4"/>
  <c r="M362" i="4" s="1"/>
  <c r="C336" i="4"/>
  <c r="C334" i="4"/>
  <c r="J354" i="4" s="1"/>
  <c r="C333" i="4"/>
  <c r="J353" i="4" s="1"/>
  <c r="C332" i="4"/>
  <c r="D338" i="4" s="1"/>
  <c r="F338" i="4" s="1"/>
  <c r="C331" i="4"/>
  <c r="C330" i="4"/>
  <c r="D336" i="4" s="1"/>
  <c r="F336" i="4" s="1"/>
  <c r="C328" i="4"/>
  <c r="C329" i="4"/>
  <c r="C327" i="4"/>
  <c r="G339" i="4" s="1"/>
  <c r="C325" i="4"/>
  <c r="C324" i="4"/>
  <c r="C323" i="4"/>
  <c r="M350" i="4" s="1"/>
  <c r="C320" i="4"/>
  <c r="C321" i="4"/>
  <c r="C322" i="4"/>
  <c r="C319" i="4"/>
  <c r="C318" i="4"/>
  <c r="M345" i="4" s="1"/>
  <c r="C317" i="4"/>
  <c r="M344" i="4" s="1"/>
  <c r="C314" i="4"/>
  <c r="C315" i="4"/>
  <c r="C316" i="4"/>
  <c r="M343" i="4" s="1"/>
  <c r="C313" i="4"/>
  <c r="C278" i="4"/>
  <c r="C279" i="4"/>
  <c r="C280" i="4"/>
  <c r="C277" i="4"/>
  <c r="C276" i="4"/>
  <c r="C275" i="4"/>
  <c r="C272" i="4"/>
  <c r="C273" i="4"/>
  <c r="C274" i="4"/>
  <c r="C271" i="4"/>
  <c r="C270" i="4"/>
  <c r="D21" i="5" l="1"/>
  <c r="E21" i="5" s="1"/>
  <c r="D32" i="5"/>
  <c r="E32" i="5" s="1"/>
  <c r="F96" i="5"/>
  <c r="M63" i="5"/>
  <c r="N63" i="5" s="1"/>
  <c r="M65" i="5"/>
  <c r="O65" i="5" s="1"/>
  <c r="G32" i="5"/>
  <c r="D27" i="5"/>
  <c r="E27" i="5" s="1"/>
  <c r="M59" i="5"/>
  <c r="N59" i="5" s="1"/>
  <c r="M37" i="5"/>
  <c r="D23" i="5"/>
  <c r="F23" i="5" s="1"/>
  <c r="D30" i="5"/>
  <c r="E30" i="5" s="1"/>
  <c r="D26" i="5"/>
  <c r="F26" i="5" s="1"/>
  <c r="G39" i="5"/>
  <c r="K370" i="4"/>
  <c r="L370" i="4"/>
  <c r="E365" i="4"/>
  <c r="F365" i="4"/>
  <c r="N65" i="5"/>
  <c r="H369" i="4"/>
  <c r="I369" i="4"/>
  <c r="K362" i="4"/>
  <c r="L362" i="4"/>
  <c r="K368" i="4"/>
  <c r="L368" i="4"/>
  <c r="E373" i="4"/>
  <c r="F373" i="4"/>
  <c r="E363" i="4"/>
  <c r="F363" i="4"/>
  <c r="E343" i="4"/>
  <c r="F343" i="4"/>
  <c r="K367" i="4"/>
  <c r="L367" i="4"/>
  <c r="O343" i="4"/>
  <c r="N343" i="4"/>
  <c r="K353" i="4"/>
  <c r="L353" i="4"/>
  <c r="F348" i="4"/>
  <c r="E348" i="4"/>
  <c r="K354" i="4"/>
  <c r="L354" i="4"/>
  <c r="E359" i="4"/>
  <c r="F359" i="4"/>
  <c r="E369" i="4"/>
  <c r="F369" i="4"/>
  <c r="N345" i="4"/>
  <c r="O345" i="4"/>
  <c r="I339" i="4"/>
  <c r="H339" i="4"/>
  <c r="I353" i="4"/>
  <c r="H353" i="4"/>
  <c r="E361" i="4"/>
  <c r="F361" i="4"/>
  <c r="F101" i="5"/>
  <c r="E101" i="5"/>
  <c r="G344" i="4"/>
  <c r="H344" i="4" s="1"/>
  <c r="D337" i="4"/>
  <c r="D325" i="4"/>
  <c r="J339" i="4"/>
  <c r="G342" i="4"/>
  <c r="H342" i="4" s="1"/>
  <c r="D335" i="4"/>
  <c r="M356" i="4"/>
  <c r="D350" i="4"/>
  <c r="F350" i="4" s="1"/>
  <c r="J342" i="4"/>
  <c r="D328" i="4"/>
  <c r="F328" i="4" s="1"/>
  <c r="G335" i="4"/>
  <c r="G341" i="4"/>
  <c r="D334" i="4"/>
  <c r="F334" i="4" s="1"/>
  <c r="D351" i="4"/>
  <c r="M372" i="4"/>
  <c r="N372" i="4" s="1"/>
  <c r="M371" i="4"/>
  <c r="D371" i="4"/>
  <c r="D370" i="4"/>
  <c r="G368" i="4"/>
  <c r="H367" i="4"/>
  <c r="J366" i="4"/>
  <c r="J364" i="4"/>
  <c r="M358" i="4"/>
  <c r="J357" i="4"/>
  <c r="E356" i="4"/>
  <c r="G355" i="4"/>
  <c r="J352" i="4"/>
  <c r="M349" i="4"/>
  <c r="J347" i="4"/>
  <c r="D341" i="4"/>
  <c r="M41" i="5"/>
  <c r="D31" i="5"/>
  <c r="J55" i="5"/>
  <c r="E355" i="4"/>
  <c r="F355" i="4"/>
  <c r="O63" i="5"/>
  <c r="E345" i="4"/>
  <c r="F345" i="4"/>
  <c r="M370" i="4"/>
  <c r="G365" i="4"/>
  <c r="H365" i="4" s="1"/>
  <c r="J361" i="4"/>
  <c r="J360" i="4"/>
  <c r="J359" i="4"/>
  <c r="J358" i="4"/>
  <c r="G357" i="4"/>
  <c r="D352" i="4"/>
  <c r="F352" i="4" s="1"/>
  <c r="G348" i="4"/>
  <c r="H348" i="4" s="1"/>
  <c r="M43" i="5"/>
  <c r="J36" i="5"/>
  <c r="K36" i="5" s="1"/>
  <c r="D22" i="5"/>
  <c r="G29" i="5"/>
  <c r="J47" i="5"/>
  <c r="G40" i="5"/>
  <c r="D34" i="5"/>
  <c r="M54" i="5"/>
  <c r="J48" i="5"/>
  <c r="G41" i="5"/>
  <c r="M55" i="5"/>
  <c r="D33" i="5"/>
  <c r="M64" i="5"/>
  <c r="E26" i="5"/>
  <c r="G35" i="5"/>
  <c r="H35" i="5" s="1"/>
  <c r="J42" i="5"/>
  <c r="K42" i="5" s="1"/>
  <c r="M52" i="5"/>
  <c r="N52" i="5" s="1"/>
  <c r="D327" i="4"/>
  <c r="J341" i="4"/>
  <c r="G366" i="4"/>
  <c r="G352" i="4"/>
  <c r="H352" i="4" s="1"/>
  <c r="I39" i="5"/>
  <c r="H39" i="5"/>
  <c r="D349" i="4"/>
  <c r="J372" i="4"/>
  <c r="J371" i="4"/>
  <c r="M369" i="4"/>
  <c r="D367" i="4"/>
  <c r="D366" i="4"/>
  <c r="D364" i="4"/>
  <c r="G362" i="4"/>
  <c r="H362" i="4" s="1"/>
  <c r="G360" i="4"/>
  <c r="H360" i="4" s="1"/>
  <c r="G358" i="4"/>
  <c r="H358" i="4" s="1"/>
  <c r="M355" i="4"/>
  <c r="J349" i="4"/>
  <c r="D347" i="4"/>
  <c r="D323" i="4"/>
  <c r="I32" i="5"/>
  <c r="H32" i="5"/>
  <c r="M56" i="5"/>
  <c r="J58" i="5"/>
  <c r="K58" i="5" s="1"/>
  <c r="D326" i="4"/>
  <c r="F326" i="4" s="1"/>
  <c r="J340" i="4"/>
  <c r="G333" i="4"/>
  <c r="J335" i="4"/>
  <c r="G328" i="4"/>
  <c r="H328" i="4" s="1"/>
  <c r="M342" i="4"/>
  <c r="G345" i="4"/>
  <c r="D320" i="4"/>
  <c r="F320" i="4" s="1"/>
  <c r="G327" i="4"/>
  <c r="M341" i="4"/>
  <c r="J334" i="4"/>
  <c r="M351" i="4"/>
  <c r="D330" i="4"/>
  <c r="F330" i="4" s="1"/>
  <c r="J344" i="4"/>
  <c r="D339" i="4"/>
  <c r="J373" i="4"/>
  <c r="G372" i="4"/>
  <c r="M368" i="4"/>
  <c r="N368" i="4" s="1"/>
  <c r="M367" i="4"/>
  <c r="G363" i="4"/>
  <c r="G361" i="4"/>
  <c r="D360" i="4"/>
  <c r="F360" i="4" s="1"/>
  <c r="D358" i="4"/>
  <c r="F358" i="4" s="1"/>
  <c r="D357" i="4"/>
  <c r="M346" i="4"/>
  <c r="G337" i="4"/>
  <c r="M36" i="5"/>
  <c r="O36" i="5" s="1"/>
  <c r="M57" i="5"/>
  <c r="M66" i="5"/>
  <c r="N66" i="5" s="1"/>
  <c r="G28" i="5"/>
  <c r="H28" i="5" s="1"/>
  <c r="J35" i="5"/>
  <c r="G326" i="4"/>
  <c r="H326" i="4" s="1"/>
  <c r="D319" i="4"/>
  <c r="M340" i="4"/>
  <c r="J333" i="4"/>
  <c r="J365" i="4"/>
  <c r="J348" i="4"/>
  <c r="G332" i="4"/>
  <c r="H332" i="4" s="1"/>
  <c r="G347" i="4"/>
  <c r="D340" i="4"/>
  <c r="M366" i="4"/>
  <c r="G359" i="4"/>
  <c r="J355" i="4"/>
  <c r="D353" i="4"/>
  <c r="J350" i="4"/>
  <c r="M347" i="4"/>
  <c r="D321" i="4"/>
  <c r="N37" i="5"/>
  <c r="O37" i="5"/>
  <c r="M49" i="5"/>
  <c r="J51" i="5"/>
  <c r="D43" i="5"/>
  <c r="D16" i="5"/>
  <c r="D344" i="4"/>
  <c r="F344" i="4" s="1"/>
  <c r="G351" i="4"/>
  <c r="G364" i="4"/>
  <c r="D322" i="4"/>
  <c r="F322" i="4" s="1"/>
  <c r="J336" i="4"/>
  <c r="G329" i="4"/>
  <c r="D329" i="4"/>
  <c r="J343" i="4"/>
  <c r="G336" i="4"/>
  <c r="H336" i="4" s="1"/>
  <c r="J337" i="4"/>
  <c r="G330" i="4"/>
  <c r="H330" i="4" s="1"/>
  <c r="D331" i="4"/>
  <c r="M352" i="4"/>
  <c r="J345" i="4"/>
  <c r="G338" i="4"/>
  <c r="H338" i="4" s="1"/>
  <c r="J338" i="4"/>
  <c r="D324" i="4"/>
  <c r="G331" i="4"/>
  <c r="G340" i="4"/>
  <c r="H340" i="4" s="1"/>
  <c r="M353" i="4"/>
  <c r="M354" i="4"/>
  <c r="D333" i="4"/>
  <c r="J346" i="4"/>
  <c r="D332" i="4"/>
  <c r="D342" i="4"/>
  <c r="F342" i="4" s="1"/>
  <c r="G349" i="4"/>
  <c r="D346" i="4"/>
  <c r="F346" i="4" s="1"/>
  <c r="G371" i="4"/>
  <c r="G370" i="4"/>
  <c r="J369" i="4"/>
  <c r="M365" i="4"/>
  <c r="M363" i="4"/>
  <c r="J356" i="4"/>
  <c r="J351" i="4"/>
  <c r="G350" i="4"/>
  <c r="H350" i="4" s="1"/>
  <c r="M348" i="4"/>
  <c r="D17" i="5"/>
  <c r="M50" i="5"/>
  <c r="N50" i="5" s="1"/>
  <c r="D37" i="5"/>
  <c r="E37" i="5" s="1"/>
  <c r="G50" i="5"/>
  <c r="J57" i="5"/>
  <c r="G343" i="4"/>
  <c r="M357" i="4"/>
  <c r="M373" i="4"/>
  <c r="J363" i="4"/>
  <c r="O117" i="5"/>
  <c r="N117" i="5"/>
  <c r="M361" i="4"/>
  <c r="M360" i="4"/>
  <c r="M359" i="4"/>
  <c r="G356" i="4"/>
  <c r="H356" i="4" s="1"/>
  <c r="G346" i="4"/>
  <c r="H346" i="4" s="1"/>
  <c r="G334" i="4"/>
  <c r="H334" i="4" s="1"/>
  <c r="G25" i="5"/>
  <c r="G37" i="5"/>
  <c r="M61" i="5"/>
  <c r="J54" i="5"/>
  <c r="D40" i="5"/>
  <c r="D20" i="5"/>
  <c r="G47" i="5"/>
  <c r="G43" i="5"/>
  <c r="H43" i="5" s="1"/>
  <c r="G36" i="5"/>
  <c r="H36" i="5" s="1"/>
  <c r="G24" i="5"/>
  <c r="J50" i="5"/>
  <c r="K50" i="5" s="1"/>
  <c r="J43" i="5"/>
  <c r="J39" i="5"/>
  <c r="J31" i="5"/>
  <c r="M53" i="5"/>
  <c r="M46" i="5"/>
  <c r="M42" i="5"/>
  <c r="N42" i="5" s="1"/>
  <c r="M39" i="5"/>
  <c r="M116" i="5"/>
  <c r="J109" i="5"/>
  <c r="G102" i="5"/>
  <c r="D95" i="5"/>
  <c r="N120" i="5"/>
  <c r="O120" i="5"/>
  <c r="L111" i="5"/>
  <c r="K111" i="5"/>
  <c r="I108" i="5"/>
  <c r="H108" i="5"/>
  <c r="D36" i="5"/>
  <c r="D29" i="5"/>
  <c r="E29" i="5" s="1"/>
  <c r="G42" i="5"/>
  <c r="G31" i="5"/>
  <c r="G27" i="5"/>
  <c r="H27" i="5" s="1"/>
  <c r="G23" i="5"/>
  <c r="J49" i="5"/>
  <c r="J46" i="5"/>
  <c r="J34" i="5"/>
  <c r="K34" i="5" s="1"/>
  <c r="M62" i="5"/>
  <c r="M58" i="5"/>
  <c r="N58" i="5" s="1"/>
  <c r="M48" i="5"/>
  <c r="L110" i="5"/>
  <c r="K110" i="5"/>
  <c r="F100" i="5"/>
  <c r="E100" i="5"/>
  <c r="K115" i="5"/>
  <c r="L115" i="5"/>
  <c r="F98" i="5"/>
  <c r="E98" i="5"/>
  <c r="D42" i="5"/>
  <c r="D39" i="5"/>
  <c r="D25" i="5"/>
  <c r="D19" i="5"/>
  <c r="G49" i="5"/>
  <c r="G46" i="5"/>
  <c r="G34" i="5"/>
  <c r="J28" i="5"/>
  <c r="K28" i="5" s="1"/>
  <c r="J56" i="5"/>
  <c r="J53" i="5"/>
  <c r="J41" i="5"/>
  <c r="J38" i="5"/>
  <c r="J30" i="5"/>
  <c r="M45" i="5"/>
  <c r="M38" i="5"/>
  <c r="O118" i="5"/>
  <c r="N118" i="5"/>
  <c r="H107" i="5"/>
  <c r="I107" i="5"/>
  <c r="N122" i="5"/>
  <c r="O122" i="5"/>
  <c r="I105" i="5"/>
  <c r="H105" i="5"/>
  <c r="D15" i="5"/>
  <c r="F15" i="5" s="1"/>
  <c r="D35" i="5"/>
  <c r="D45" i="5"/>
  <c r="G38" i="5"/>
  <c r="G26" i="5"/>
  <c r="J52" i="5"/>
  <c r="K52" i="5" s="1"/>
  <c r="J45" i="5"/>
  <c r="J33" i="5"/>
  <c r="M51" i="5"/>
  <c r="M44" i="5"/>
  <c r="N44" i="5" s="1"/>
  <c r="E102" i="5"/>
  <c r="F102" i="5"/>
  <c r="K114" i="5"/>
  <c r="L114" i="5"/>
  <c r="K112" i="5"/>
  <c r="L112" i="5"/>
  <c r="D41" i="5"/>
  <c r="D28" i="5"/>
  <c r="D18" i="5"/>
  <c r="G22" i="5"/>
  <c r="I22" i="5" s="1"/>
  <c r="G48" i="5"/>
  <c r="G33" i="5"/>
  <c r="G30" i="5"/>
  <c r="J44" i="5"/>
  <c r="K44" i="5" s="1"/>
  <c r="J40" i="5"/>
  <c r="J37" i="5"/>
  <c r="J32" i="5"/>
  <c r="K32" i="5" s="1"/>
  <c r="J29" i="5"/>
  <c r="M47" i="5"/>
  <c r="M40" i="5"/>
  <c r="F99" i="5"/>
  <c r="E99" i="5"/>
  <c r="E97" i="5"/>
  <c r="F97" i="5"/>
  <c r="L116" i="5"/>
  <c r="K116" i="5"/>
  <c r="N121" i="5"/>
  <c r="O121" i="5"/>
  <c r="N119" i="5"/>
  <c r="O119" i="5"/>
  <c r="D38" i="5"/>
  <c r="D24" i="5"/>
  <c r="G52" i="5"/>
  <c r="H52" i="5" s="1"/>
  <c r="G45" i="5"/>
  <c r="J59" i="5"/>
  <c r="M60" i="5"/>
  <c r="N60" i="5" s="1"/>
  <c r="H106" i="5"/>
  <c r="I106" i="5"/>
  <c r="I104" i="5"/>
  <c r="H104" i="5"/>
  <c r="H109" i="5"/>
  <c r="I109" i="5"/>
  <c r="D44" i="5"/>
  <c r="G51" i="5"/>
  <c r="H51" i="5" s="1"/>
  <c r="G44" i="5"/>
  <c r="H44" i="5" s="1"/>
  <c r="M115" i="5"/>
  <c r="J108" i="5"/>
  <c r="G101" i="5"/>
  <c r="D94" i="5"/>
  <c r="L113" i="5"/>
  <c r="K113" i="5"/>
  <c r="I103" i="5"/>
  <c r="H103" i="5"/>
  <c r="O123" i="5"/>
  <c r="N123" i="5"/>
  <c r="O52" i="5"/>
  <c r="O44" i="5"/>
  <c r="O66" i="5"/>
  <c r="O50" i="5"/>
  <c r="O42" i="5"/>
  <c r="L50" i="5"/>
  <c r="L28" i="5"/>
  <c r="I43" i="5"/>
  <c r="I27" i="5"/>
  <c r="I28" i="5"/>
  <c r="I36" i="5"/>
  <c r="F29" i="5"/>
  <c r="F21" i="5"/>
  <c r="E15" i="5"/>
  <c r="N360" i="4"/>
  <c r="O360" i="4"/>
  <c r="N352" i="4"/>
  <c r="O352" i="4"/>
  <c r="N344" i="4"/>
  <c r="O344" i="4"/>
  <c r="I373" i="4"/>
  <c r="H368" i="4"/>
  <c r="I368" i="4"/>
  <c r="N358" i="4"/>
  <c r="O358" i="4"/>
  <c r="N350" i="4"/>
  <c r="O350" i="4"/>
  <c r="N342" i="4"/>
  <c r="O342" i="4"/>
  <c r="E368" i="4"/>
  <c r="O364" i="4"/>
  <c r="E362" i="4"/>
  <c r="E354" i="4"/>
  <c r="E346" i="4"/>
  <c r="E338" i="4"/>
  <c r="E330" i="4"/>
  <c r="E322" i="4"/>
  <c r="H372" i="4"/>
  <c r="I372" i="4"/>
  <c r="E372" i="4"/>
  <c r="O368" i="4"/>
  <c r="H366" i="4"/>
  <c r="I366" i="4"/>
  <c r="E360" i="4"/>
  <c r="E352" i="4"/>
  <c r="E344" i="4"/>
  <c r="E336" i="4"/>
  <c r="E328" i="4"/>
  <c r="E320" i="4"/>
  <c r="N356" i="4"/>
  <c r="O356" i="4"/>
  <c r="I365" i="4"/>
  <c r="N362" i="4"/>
  <c r="O362" i="4"/>
  <c r="N354" i="4"/>
  <c r="O354" i="4"/>
  <c r="N346" i="4"/>
  <c r="O346" i="4"/>
  <c r="H364" i="4"/>
  <c r="I364" i="4"/>
  <c r="N348" i="4"/>
  <c r="O348" i="4"/>
  <c r="N340" i="4"/>
  <c r="O340" i="4"/>
  <c r="O372" i="4"/>
  <c r="H370" i="4"/>
  <c r="I370" i="4"/>
  <c r="E358" i="4"/>
  <c r="E350" i="4"/>
  <c r="E342" i="4"/>
  <c r="E334" i="4"/>
  <c r="E326" i="4"/>
  <c r="I362" i="4"/>
  <c r="I360" i="4"/>
  <c r="I358" i="4"/>
  <c r="I356" i="4"/>
  <c r="I354" i="4"/>
  <c r="I352" i="4"/>
  <c r="I350" i="4"/>
  <c r="I348" i="4"/>
  <c r="I346" i="4"/>
  <c r="I344" i="4"/>
  <c r="I342" i="4"/>
  <c r="I340" i="4"/>
  <c r="I338" i="4"/>
  <c r="I336" i="4"/>
  <c r="I334" i="4"/>
  <c r="I332" i="4"/>
  <c r="I330" i="4"/>
  <c r="I328" i="4"/>
  <c r="I326" i="4"/>
  <c r="F32" i="5" l="1"/>
  <c r="F27" i="5"/>
  <c r="F37" i="5"/>
  <c r="L58" i="5"/>
  <c r="L32" i="5"/>
  <c r="I52" i="5"/>
  <c r="L36" i="5"/>
  <c r="L42" i="5"/>
  <c r="F30" i="5"/>
  <c r="E23" i="5"/>
  <c r="O59" i="5"/>
  <c r="O58" i="5"/>
  <c r="O60" i="5"/>
  <c r="I35" i="5"/>
  <c r="L52" i="5"/>
  <c r="N36" i="5"/>
  <c r="E38" i="5"/>
  <c r="F38" i="5"/>
  <c r="F18" i="5"/>
  <c r="E18" i="5"/>
  <c r="H38" i="5"/>
  <c r="I38" i="5"/>
  <c r="K38" i="5"/>
  <c r="L38" i="5"/>
  <c r="E19" i="5"/>
  <c r="F19" i="5"/>
  <c r="F36" i="5"/>
  <c r="E36" i="5"/>
  <c r="I102" i="5"/>
  <c r="H102" i="5"/>
  <c r="K39" i="5"/>
  <c r="L39" i="5"/>
  <c r="E40" i="5"/>
  <c r="F40" i="5"/>
  <c r="N373" i="4"/>
  <c r="O373" i="4"/>
  <c r="H371" i="4"/>
  <c r="I371" i="4"/>
  <c r="O353" i="4"/>
  <c r="N353" i="4"/>
  <c r="E331" i="4"/>
  <c r="F331" i="4"/>
  <c r="N366" i="4"/>
  <c r="O366" i="4"/>
  <c r="K333" i="4"/>
  <c r="L333" i="4"/>
  <c r="I361" i="4"/>
  <c r="H361" i="4"/>
  <c r="N56" i="5"/>
  <c r="O56" i="5"/>
  <c r="E349" i="4"/>
  <c r="F349" i="4"/>
  <c r="K48" i="5"/>
  <c r="L48" i="5"/>
  <c r="N43" i="5"/>
  <c r="O43" i="5"/>
  <c r="L360" i="4"/>
  <c r="K360" i="4"/>
  <c r="N349" i="4"/>
  <c r="O349" i="4"/>
  <c r="I341" i="4"/>
  <c r="H341" i="4"/>
  <c r="K339" i="4"/>
  <c r="L339" i="4"/>
  <c r="L37" i="5"/>
  <c r="K37" i="5"/>
  <c r="E28" i="5"/>
  <c r="F28" i="5"/>
  <c r="E45" i="5"/>
  <c r="F45" i="5"/>
  <c r="L41" i="5"/>
  <c r="K41" i="5"/>
  <c r="E25" i="5"/>
  <c r="F25" i="5"/>
  <c r="L46" i="5"/>
  <c r="K46" i="5"/>
  <c r="L109" i="5"/>
  <c r="K109" i="5"/>
  <c r="K43" i="5"/>
  <c r="L43" i="5"/>
  <c r="N357" i="4"/>
  <c r="O357" i="4"/>
  <c r="F340" i="4"/>
  <c r="E340" i="4"/>
  <c r="H363" i="4"/>
  <c r="I363" i="4"/>
  <c r="O351" i="4"/>
  <c r="N351" i="4"/>
  <c r="K335" i="4"/>
  <c r="L335" i="4"/>
  <c r="N54" i="5"/>
  <c r="O54" i="5"/>
  <c r="K361" i="4"/>
  <c r="L361" i="4"/>
  <c r="K352" i="4"/>
  <c r="L352" i="4"/>
  <c r="I335" i="4"/>
  <c r="H335" i="4"/>
  <c r="E325" i="4"/>
  <c r="F325" i="4"/>
  <c r="E44" i="5"/>
  <c r="F44" i="5"/>
  <c r="K40" i="5"/>
  <c r="L40" i="5"/>
  <c r="E41" i="5"/>
  <c r="F41" i="5"/>
  <c r="E35" i="5"/>
  <c r="F35" i="5"/>
  <c r="L53" i="5"/>
  <c r="K53" i="5"/>
  <c r="E39" i="5"/>
  <c r="F39" i="5"/>
  <c r="L49" i="5"/>
  <c r="K49" i="5"/>
  <c r="O116" i="5"/>
  <c r="N116" i="5"/>
  <c r="N359" i="4"/>
  <c r="O359" i="4"/>
  <c r="H343" i="4"/>
  <c r="I343" i="4"/>
  <c r="K351" i="4"/>
  <c r="L351" i="4"/>
  <c r="I349" i="4"/>
  <c r="H349" i="4"/>
  <c r="H331" i="4"/>
  <c r="I331" i="4"/>
  <c r="K337" i="4"/>
  <c r="L337" i="4"/>
  <c r="I351" i="4"/>
  <c r="H351" i="4"/>
  <c r="E321" i="4"/>
  <c r="F321" i="4"/>
  <c r="I347" i="4"/>
  <c r="H347" i="4"/>
  <c r="E319" i="4"/>
  <c r="F319" i="4"/>
  <c r="N367" i="4"/>
  <c r="O367" i="4"/>
  <c r="K334" i="4"/>
  <c r="L334" i="4"/>
  <c r="I333" i="4"/>
  <c r="H333" i="4"/>
  <c r="F364" i="4"/>
  <c r="E364" i="4"/>
  <c r="F34" i="5"/>
  <c r="E34" i="5"/>
  <c r="H355" i="4"/>
  <c r="I355" i="4"/>
  <c r="F370" i="4"/>
  <c r="E370" i="4"/>
  <c r="E337" i="4"/>
  <c r="F337" i="4"/>
  <c r="N51" i="5"/>
  <c r="O51" i="5"/>
  <c r="K56" i="5"/>
  <c r="L56" i="5"/>
  <c r="F42" i="5"/>
  <c r="E42" i="5"/>
  <c r="I23" i="5"/>
  <c r="H23" i="5"/>
  <c r="N39" i="5"/>
  <c r="O39" i="5"/>
  <c r="I24" i="5"/>
  <c r="H24" i="5"/>
  <c r="L54" i="5"/>
  <c r="K54" i="5"/>
  <c r="L57" i="5"/>
  <c r="K57" i="5"/>
  <c r="K356" i="4"/>
  <c r="L356" i="4"/>
  <c r="F324" i="4"/>
  <c r="E324" i="4"/>
  <c r="O347" i="4"/>
  <c r="N347" i="4"/>
  <c r="I337" i="4"/>
  <c r="H337" i="4"/>
  <c r="O341" i="4"/>
  <c r="N341" i="4"/>
  <c r="K340" i="4"/>
  <c r="L340" i="4"/>
  <c r="E323" i="4"/>
  <c r="F323" i="4"/>
  <c r="F366" i="4"/>
  <c r="E366" i="4"/>
  <c r="I40" i="5"/>
  <c r="H40" i="5"/>
  <c r="N370" i="4"/>
  <c r="O370" i="4"/>
  <c r="K55" i="5"/>
  <c r="L55" i="5"/>
  <c r="E371" i="4"/>
  <c r="F371" i="4"/>
  <c r="K342" i="4"/>
  <c r="L342" i="4"/>
  <c r="H22" i="5"/>
  <c r="I51" i="5"/>
  <c r="L44" i="5"/>
  <c r="E94" i="5"/>
  <c r="F94" i="5"/>
  <c r="K59" i="5"/>
  <c r="L59" i="5"/>
  <c r="H30" i="5"/>
  <c r="I30" i="5"/>
  <c r="L33" i="5"/>
  <c r="K33" i="5"/>
  <c r="N61" i="5"/>
  <c r="O61" i="5"/>
  <c r="N361" i="4"/>
  <c r="O361" i="4"/>
  <c r="H50" i="5"/>
  <c r="I50" i="5"/>
  <c r="N363" i="4"/>
  <c r="O363" i="4"/>
  <c r="F332" i="4"/>
  <c r="E332" i="4"/>
  <c r="K338" i="4"/>
  <c r="L338" i="4"/>
  <c r="K343" i="4"/>
  <c r="L343" i="4"/>
  <c r="E16" i="5"/>
  <c r="F16" i="5"/>
  <c r="K350" i="4"/>
  <c r="L350" i="4"/>
  <c r="L35" i="5"/>
  <c r="K35" i="5"/>
  <c r="H327" i="4"/>
  <c r="I327" i="4"/>
  <c r="E347" i="4"/>
  <c r="F347" i="4"/>
  <c r="E367" i="4"/>
  <c r="F367" i="4"/>
  <c r="N64" i="5"/>
  <c r="O64" i="5"/>
  <c r="K47" i="5"/>
  <c r="L47" i="5"/>
  <c r="E31" i="5"/>
  <c r="F31" i="5"/>
  <c r="K357" i="4"/>
  <c r="L357" i="4"/>
  <c r="N371" i="4"/>
  <c r="O371" i="4"/>
  <c r="H101" i="5"/>
  <c r="I101" i="5"/>
  <c r="H45" i="5"/>
  <c r="I45" i="5"/>
  <c r="N40" i="5"/>
  <c r="O40" i="5"/>
  <c r="I33" i="5"/>
  <c r="H33" i="5"/>
  <c r="L45" i="5"/>
  <c r="K45" i="5"/>
  <c r="N38" i="5"/>
  <c r="O38" i="5"/>
  <c r="H34" i="5"/>
  <c r="I34" i="5"/>
  <c r="O48" i="5"/>
  <c r="N48" i="5"/>
  <c r="I31" i="5"/>
  <c r="H31" i="5"/>
  <c r="N46" i="5"/>
  <c r="O46" i="5"/>
  <c r="H37" i="5"/>
  <c r="I37" i="5"/>
  <c r="N365" i="4"/>
  <c r="O365" i="4"/>
  <c r="K346" i="4"/>
  <c r="L346" i="4"/>
  <c r="E329" i="4"/>
  <c r="F329" i="4"/>
  <c r="E43" i="5"/>
  <c r="F43" i="5"/>
  <c r="E353" i="4"/>
  <c r="F353" i="4"/>
  <c r="E357" i="4"/>
  <c r="F357" i="4"/>
  <c r="K373" i="4"/>
  <c r="L373" i="4"/>
  <c r="K349" i="4"/>
  <c r="L349" i="4"/>
  <c r="O369" i="4"/>
  <c r="N369" i="4"/>
  <c r="K341" i="4"/>
  <c r="L341" i="4"/>
  <c r="E33" i="5"/>
  <c r="F33" i="5"/>
  <c r="H29" i="5"/>
  <c r="I29" i="5"/>
  <c r="I357" i="4"/>
  <c r="H357" i="4"/>
  <c r="O41" i="5"/>
  <c r="N41" i="5"/>
  <c r="I44" i="5"/>
  <c r="L34" i="5"/>
  <c r="L108" i="5"/>
  <c r="K108" i="5"/>
  <c r="N47" i="5"/>
  <c r="O47" i="5"/>
  <c r="I48" i="5"/>
  <c r="H48" i="5"/>
  <c r="N45" i="5"/>
  <c r="O45" i="5"/>
  <c r="H46" i="5"/>
  <c r="I46" i="5"/>
  <c r="H42" i="5"/>
  <c r="I42" i="5"/>
  <c r="N53" i="5"/>
  <c r="O53" i="5"/>
  <c r="H47" i="5"/>
  <c r="I47" i="5"/>
  <c r="I25" i="5"/>
  <c r="H25" i="5"/>
  <c r="K369" i="4"/>
  <c r="L369" i="4"/>
  <c r="E333" i="4"/>
  <c r="F333" i="4"/>
  <c r="K345" i="4"/>
  <c r="L345" i="4"/>
  <c r="I329" i="4"/>
  <c r="H329" i="4"/>
  <c r="K51" i="5"/>
  <c r="L51" i="5"/>
  <c r="L355" i="4"/>
  <c r="K355" i="4"/>
  <c r="L348" i="4"/>
  <c r="K348" i="4"/>
  <c r="E339" i="4"/>
  <c r="F339" i="4"/>
  <c r="I345" i="4"/>
  <c r="H345" i="4"/>
  <c r="N355" i="4"/>
  <c r="O355" i="4"/>
  <c r="L371" i="4"/>
  <c r="K371" i="4"/>
  <c r="E327" i="4"/>
  <c r="F327" i="4"/>
  <c r="O55" i="5"/>
  <c r="N55" i="5"/>
  <c r="E22" i="5"/>
  <c r="F22" i="5"/>
  <c r="K358" i="4"/>
  <c r="L358" i="4"/>
  <c r="E341" i="4"/>
  <c r="F341" i="4"/>
  <c r="K364" i="4"/>
  <c r="L364" i="4"/>
  <c r="E351" i="4"/>
  <c r="F351" i="4"/>
  <c r="E335" i="4"/>
  <c r="F335" i="4"/>
  <c r="O115" i="5"/>
  <c r="N115" i="5"/>
  <c r="E24" i="5"/>
  <c r="F24" i="5"/>
  <c r="L29" i="5"/>
  <c r="K29" i="5"/>
  <c r="H26" i="5"/>
  <c r="I26" i="5"/>
  <c r="K30" i="5"/>
  <c r="L30" i="5"/>
  <c r="I49" i="5"/>
  <c r="H49" i="5"/>
  <c r="O62" i="5"/>
  <c r="N62" i="5"/>
  <c r="E95" i="5"/>
  <c r="F95" i="5"/>
  <c r="K31" i="5"/>
  <c r="L31" i="5"/>
  <c r="E20" i="5"/>
  <c r="F20" i="5"/>
  <c r="L363" i="4"/>
  <c r="K363" i="4"/>
  <c r="E17" i="5"/>
  <c r="F17" i="5"/>
  <c r="K336" i="4"/>
  <c r="L336" i="4"/>
  <c r="O49" i="5"/>
  <c r="N49" i="5"/>
  <c r="H359" i="4"/>
  <c r="I359" i="4"/>
  <c r="L365" i="4"/>
  <c r="K365" i="4"/>
  <c r="O57" i="5"/>
  <c r="N57" i="5"/>
  <c r="K344" i="4"/>
  <c r="L344" i="4"/>
  <c r="K372" i="4"/>
  <c r="L372" i="4"/>
  <c r="I41" i="5"/>
  <c r="H41" i="5"/>
  <c r="K359" i="4"/>
  <c r="L359" i="4"/>
  <c r="K347" i="4"/>
  <c r="L347" i="4"/>
  <c r="K366" i="4"/>
  <c r="L366" i="4"/>
  <c r="C54" i="4"/>
  <c r="C85" i="5"/>
  <c r="C86" i="5"/>
  <c r="C87" i="5"/>
  <c r="C84" i="5"/>
  <c r="C82" i="5"/>
  <c r="C80" i="5"/>
  <c r="C78" i="5"/>
  <c r="C79" i="5"/>
  <c r="C77" i="5"/>
  <c r="C76" i="5"/>
  <c r="C75" i="5"/>
  <c r="C74" i="5"/>
  <c r="C73" i="5"/>
  <c r="J67" i="5"/>
  <c r="L67" i="5" s="1"/>
  <c r="G65" i="5"/>
  <c r="J63" i="5"/>
  <c r="L63" i="5" s="1"/>
  <c r="D62" i="5"/>
  <c r="F62" i="5" s="1"/>
  <c r="G59" i="5"/>
  <c r="D61" i="5"/>
  <c r="D57" i="5"/>
  <c r="D52" i="5"/>
  <c r="D53" i="5"/>
  <c r="E53" i="5" s="1"/>
  <c r="G55" i="5"/>
  <c r="H55" i="5" s="1"/>
  <c r="J61" i="5"/>
  <c r="K61" i="5" s="1"/>
  <c r="M67" i="5"/>
  <c r="M100" i="5" l="1"/>
  <c r="J93" i="5"/>
  <c r="M92" i="5"/>
  <c r="M91" i="5"/>
  <c r="M97" i="5"/>
  <c r="M93" i="5"/>
  <c r="M96" i="5"/>
  <c r="M98" i="5"/>
  <c r="M99" i="5"/>
  <c r="M94" i="5"/>
  <c r="J91" i="5"/>
  <c r="J92" i="5"/>
  <c r="M95" i="5"/>
  <c r="M109" i="5"/>
  <c r="M108" i="5"/>
  <c r="J102" i="5"/>
  <c r="J101" i="5"/>
  <c r="G95" i="5"/>
  <c r="G94" i="5"/>
  <c r="M101" i="5"/>
  <c r="J94" i="5"/>
  <c r="M110" i="5"/>
  <c r="M111" i="5"/>
  <c r="J103" i="5"/>
  <c r="G97" i="5"/>
  <c r="J104" i="5"/>
  <c r="G96" i="5"/>
  <c r="M102" i="5"/>
  <c r="J95" i="5"/>
  <c r="M114" i="5"/>
  <c r="J107" i="5"/>
  <c r="G100" i="5"/>
  <c r="D93" i="5"/>
  <c r="M103" i="5"/>
  <c r="J96" i="5"/>
  <c r="M113" i="5"/>
  <c r="J106" i="5"/>
  <c r="G99" i="5"/>
  <c r="D92" i="5"/>
  <c r="J97" i="5"/>
  <c r="M104" i="5"/>
  <c r="M112" i="5"/>
  <c r="J105" i="5"/>
  <c r="G98" i="5"/>
  <c r="D91" i="5"/>
  <c r="M106" i="5"/>
  <c r="J99" i="5"/>
  <c r="G92" i="5"/>
  <c r="J98" i="5"/>
  <c r="M105" i="5"/>
  <c r="G91" i="5"/>
  <c r="M107" i="5"/>
  <c r="J100" i="5"/>
  <c r="G93" i="5"/>
  <c r="D79" i="5"/>
  <c r="F79" i="5" s="1"/>
  <c r="G90" i="5"/>
  <c r="H90" i="5" s="1"/>
  <c r="M78" i="5"/>
  <c r="N78" i="5" s="1"/>
  <c r="F57" i="5"/>
  <c r="E57" i="5"/>
  <c r="F61" i="5"/>
  <c r="E61" i="5"/>
  <c r="F52" i="5"/>
  <c r="E52" i="5"/>
  <c r="M87" i="5"/>
  <c r="I65" i="5"/>
  <c r="H65" i="5"/>
  <c r="D58" i="5"/>
  <c r="J86" i="5"/>
  <c r="G79" i="5"/>
  <c r="D85" i="5"/>
  <c r="D49" i="5"/>
  <c r="I55" i="5"/>
  <c r="G60" i="5"/>
  <c r="J77" i="5"/>
  <c r="D51" i="5"/>
  <c r="G58" i="5"/>
  <c r="J65" i="5"/>
  <c r="J64" i="5"/>
  <c r="F53" i="5"/>
  <c r="D56" i="5"/>
  <c r="G72" i="5"/>
  <c r="G68" i="5"/>
  <c r="J90" i="5"/>
  <c r="D76" i="5"/>
  <c r="G71" i="5"/>
  <c r="G82" i="5"/>
  <c r="D84" i="5"/>
  <c r="M73" i="5"/>
  <c r="J66" i="5"/>
  <c r="G63" i="5"/>
  <c r="M77" i="5"/>
  <c r="D55" i="5"/>
  <c r="J70" i="5"/>
  <c r="G53" i="5"/>
  <c r="D63" i="5"/>
  <c r="G70" i="5"/>
  <c r="M89" i="5"/>
  <c r="D67" i="5"/>
  <c r="J83" i="5"/>
  <c r="M90" i="5"/>
  <c r="D69" i="5"/>
  <c r="D68" i="5"/>
  <c r="G76" i="5"/>
  <c r="M85" i="5"/>
  <c r="M68" i="5"/>
  <c r="D70" i="5"/>
  <c r="M74" i="5"/>
  <c r="M76" i="5"/>
  <c r="D86" i="5"/>
  <c r="J82" i="5"/>
  <c r="M84" i="5"/>
  <c r="J89" i="5"/>
  <c r="D46" i="5"/>
  <c r="D50" i="5"/>
  <c r="J87" i="5"/>
  <c r="G80" i="5"/>
  <c r="D73" i="5"/>
  <c r="G73" i="5"/>
  <c r="O67" i="5"/>
  <c r="N67" i="5"/>
  <c r="I59" i="5"/>
  <c r="H59" i="5"/>
  <c r="G85" i="5"/>
  <c r="D78" i="5"/>
  <c r="G78" i="5"/>
  <c r="M80" i="5"/>
  <c r="M79" i="5"/>
  <c r="J72" i="5"/>
  <c r="M70" i="5"/>
  <c r="E62" i="5"/>
  <c r="D74" i="5"/>
  <c r="G83" i="5"/>
  <c r="G75" i="5"/>
  <c r="L61" i="5"/>
  <c r="M75" i="5"/>
  <c r="J68" i="5"/>
  <c r="G61" i="5"/>
  <c r="D54" i="5"/>
  <c r="M81" i="5"/>
  <c r="G67" i="5"/>
  <c r="D60" i="5"/>
  <c r="M82" i="5"/>
  <c r="J74" i="5"/>
  <c r="J75" i="5"/>
  <c r="D48" i="5"/>
  <c r="D66" i="5"/>
  <c r="D77" i="5"/>
  <c r="G89" i="5"/>
  <c r="D82" i="5"/>
  <c r="G88" i="5"/>
  <c r="G62" i="5"/>
  <c r="J73" i="5"/>
  <c r="M83" i="5"/>
  <c r="J76" i="5"/>
  <c r="G69" i="5"/>
  <c r="J69" i="5"/>
  <c r="M72" i="5"/>
  <c r="K63" i="5"/>
  <c r="D72" i="5"/>
  <c r="K67" i="5"/>
  <c r="D80" i="5"/>
  <c r="G87" i="5"/>
  <c r="G86" i="5"/>
  <c r="G64" i="5"/>
  <c r="J81" i="5"/>
  <c r="M71" i="5"/>
  <c r="G54" i="5"/>
  <c r="J78" i="5"/>
  <c r="D59" i="5"/>
  <c r="M88" i="5"/>
  <c r="J62" i="5"/>
  <c r="D65" i="5"/>
  <c r="J80" i="5"/>
  <c r="D87" i="5"/>
  <c r="D89" i="5"/>
  <c r="G57" i="5"/>
  <c r="J60" i="5"/>
  <c r="G77" i="5"/>
  <c r="G66" i="5"/>
  <c r="J71" i="5"/>
  <c r="G74" i="5"/>
  <c r="D81" i="5"/>
  <c r="J88" i="5"/>
  <c r="G56" i="5"/>
  <c r="D64" i="5"/>
  <c r="M69" i="5"/>
  <c r="G84" i="5"/>
  <c r="D75" i="5"/>
  <c r="J84" i="5"/>
  <c r="D90" i="5"/>
  <c r="D83" i="5"/>
  <c r="D47" i="5"/>
  <c r="M86" i="5"/>
  <c r="J85" i="5"/>
  <c r="D71" i="5"/>
  <c r="J79" i="5"/>
  <c r="G81" i="5"/>
  <c r="D88" i="5"/>
  <c r="G280" i="4"/>
  <c r="I280" i="4" s="1"/>
  <c r="G281" i="4"/>
  <c r="H281" i="4" s="1"/>
  <c r="G282" i="4"/>
  <c r="H282" i="4" s="1"/>
  <c r="D273" i="4"/>
  <c r="F273" i="4" s="1"/>
  <c r="D274" i="4"/>
  <c r="E274" i="4" s="1"/>
  <c r="D275" i="4"/>
  <c r="E275" i="4" s="1"/>
  <c r="D276" i="4"/>
  <c r="E276" i="4" s="1"/>
  <c r="D277" i="4"/>
  <c r="F277" i="4" s="1"/>
  <c r="D278" i="4"/>
  <c r="F278" i="4" s="1"/>
  <c r="D279" i="4"/>
  <c r="F279" i="4" s="1"/>
  <c r="D280" i="4"/>
  <c r="F280" i="4" s="1"/>
  <c r="D281" i="4"/>
  <c r="E281" i="4" s="1"/>
  <c r="D282" i="4"/>
  <c r="F282" i="4" s="1"/>
  <c r="D303" i="4"/>
  <c r="F303" i="4" s="1"/>
  <c r="C312" i="4"/>
  <c r="C311" i="4"/>
  <c r="C310" i="4"/>
  <c r="C309" i="4"/>
  <c r="C306" i="4"/>
  <c r="C307" i="4"/>
  <c r="D311" i="4" s="1"/>
  <c r="C308" i="4"/>
  <c r="C305" i="4"/>
  <c r="C304" i="4"/>
  <c r="D308" i="4" s="1"/>
  <c r="C300" i="4"/>
  <c r="C301" i="4"/>
  <c r="C299" i="4"/>
  <c r="D304" i="4" s="1"/>
  <c r="C297" i="4"/>
  <c r="C296" i="4"/>
  <c r="D302" i="4" s="1"/>
  <c r="C293" i="4"/>
  <c r="G306" i="4" s="1"/>
  <c r="C294" i="4"/>
  <c r="C295" i="4"/>
  <c r="G308" i="4" s="1"/>
  <c r="C292" i="4"/>
  <c r="J312" i="4" s="1"/>
  <c r="C291" i="4"/>
  <c r="J311" i="4" s="1"/>
  <c r="C290" i="4"/>
  <c r="D296" i="4" s="1"/>
  <c r="C289" i="4"/>
  <c r="C283" i="4"/>
  <c r="M294" i="4" s="1"/>
  <c r="N294" i="4" s="1"/>
  <c r="O78" i="5" l="1"/>
  <c r="F308" i="4"/>
  <c r="E308" i="4"/>
  <c r="F302" i="4"/>
  <c r="E302" i="4"/>
  <c r="K311" i="4"/>
  <c r="L311" i="4"/>
  <c r="K312" i="4"/>
  <c r="L312" i="4"/>
  <c r="I308" i="4"/>
  <c r="H308" i="4"/>
  <c r="F311" i="4"/>
  <c r="E311" i="4"/>
  <c r="I306" i="4"/>
  <c r="H306" i="4"/>
  <c r="F296" i="4"/>
  <c r="E296" i="4"/>
  <c r="F304" i="4"/>
  <c r="E304" i="4"/>
  <c r="D310" i="4"/>
  <c r="M313" i="4"/>
  <c r="M314" i="4"/>
  <c r="M315" i="4"/>
  <c r="M316" i="4"/>
  <c r="M333" i="4"/>
  <c r="J326" i="4"/>
  <c r="G319" i="4"/>
  <c r="G323" i="4"/>
  <c r="M337" i="4"/>
  <c r="J330" i="4"/>
  <c r="D316" i="4"/>
  <c r="M321" i="4"/>
  <c r="J314" i="4"/>
  <c r="G318" i="4"/>
  <c r="M332" i="4"/>
  <c r="J325" i="4"/>
  <c r="D312" i="4"/>
  <c r="D288" i="4"/>
  <c r="G300" i="4"/>
  <c r="G292" i="4"/>
  <c r="G284" i="4"/>
  <c r="H284" i="4" s="1"/>
  <c r="J307" i="4"/>
  <c r="J299" i="4"/>
  <c r="L299" i="4" s="1"/>
  <c r="J291" i="4"/>
  <c r="K291" i="4" s="1"/>
  <c r="M309" i="4"/>
  <c r="M301" i="4"/>
  <c r="N301" i="4" s="1"/>
  <c r="H92" i="5"/>
  <c r="I92" i="5"/>
  <c r="K97" i="5"/>
  <c r="L97" i="5"/>
  <c r="I100" i="5"/>
  <c r="H100" i="5"/>
  <c r="L103" i="5"/>
  <c r="K103" i="5"/>
  <c r="K102" i="5"/>
  <c r="L102" i="5"/>
  <c r="N98" i="5"/>
  <c r="O98" i="5"/>
  <c r="D295" i="4"/>
  <c r="D287" i="4"/>
  <c r="F287" i="4" s="1"/>
  <c r="G307" i="4"/>
  <c r="G299" i="4"/>
  <c r="G291" i="4"/>
  <c r="I291" i="4" s="1"/>
  <c r="G283" i="4"/>
  <c r="J306" i="4"/>
  <c r="J298" i="4"/>
  <c r="L298" i="4" s="1"/>
  <c r="J290" i="4"/>
  <c r="L290" i="4" s="1"/>
  <c r="M308" i="4"/>
  <c r="O308" i="4" s="1"/>
  <c r="M300" i="4"/>
  <c r="N300" i="4" s="1"/>
  <c r="L99" i="5"/>
  <c r="K99" i="5"/>
  <c r="E92" i="5"/>
  <c r="F92" i="5"/>
  <c r="L107" i="5"/>
  <c r="K107" i="5"/>
  <c r="O111" i="5"/>
  <c r="N111" i="5"/>
  <c r="N108" i="5"/>
  <c r="O108" i="5"/>
  <c r="N96" i="5"/>
  <c r="O96" i="5"/>
  <c r="G320" i="4"/>
  <c r="M334" i="4"/>
  <c r="D313" i="4"/>
  <c r="J327" i="4"/>
  <c r="D294" i="4"/>
  <c r="D286" i="4"/>
  <c r="E286" i="4" s="1"/>
  <c r="G298" i="4"/>
  <c r="G290" i="4"/>
  <c r="I290" i="4" s="1"/>
  <c r="J305" i="4"/>
  <c r="J297" i="4"/>
  <c r="L297" i="4" s="1"/>
  <c r="J289" i="4"/>
  <c r="L289" i="4" s="1"/>
  <c r="M307" i="4"/>
  <c r="O307" i="4" s="1"/>
  <c r="M299" i="4"/>
  <c r="O299" i="4" s="1"/>
  <c r="H93" i="5"/>
  <c r="I93" i="5"/>
  <c r="N106" i="5"/>
  <c r="O106" i="5"/>
  <c r="I99" i="5"/>
  <c r="H99" i="5"/>
  <c r="O114" i="5"/>
  <c r="N114" i="5"/>
  <c r="N110" i="5"/>
  <c r="O110" i="5"/>
  <c r="O109" i="5"/>
  <c r="N109" i="5"/>
  <c r="N93" i="5"/>
  <c r="O93" i="5"/>
  <c r="M320" i="4"/>
  <c r="J313" i="4"/>
  <c r="D293" i="4"/>
  <c r="D285" i="4"/>
  <c r="G305" i="4"/>
  <c r="G297" i="4"/>
  <c r="G289" i="4"/>
  <c r="I289" i="4" s="1"/>
  <c r="J304" i="4"/>
  <c r="J296" i="4"/>
  <c r="L296" i="4" s="1"/>
  <c r="J288" i="4"/>
  <c r="K288" i="4" s="1"/>
  <c r="M306" i="4"/>
  <c r="O306" i="4" s="1"/>
  <c r="M298" i="4"/>
  <c r="E79" i="5"/>
  <c r="L100" i="5"/>
  <c r="K100" i="5"/>
  <c r="E91" i="5"/>
  <c r="F91" i="5"/>
  <c r="L106" i="5"/>
  <c r="K106" i="5"/>
  <c r="K95" i="5"/>
  <c r="L95" i="5"/>
  <c r="K94" i="5"/>
  <c r="L94" i="5"/>
  <c r="N95" i="5"/>
  <c r="O95" i="5"/>
  <c r="O97" i="5"/>
  <c r="N97" i="5"/>
  <c r="G321" i="4"/>
  <c r="M335" i="4"/>
  <c r="D314" i="4"/>
  <c r="J328" i="4"/>
  <c r="D309" i="4"/>
  <c r="E303" i="4"/>
  <c r="M317" i="4"/>
  <c r="J318" i="4"/>
  <c r="J319" i="4"/>
  <c r="M325" i="4"/>
  <c r="M326" i="4"/>
  <c r="G322" i="4"/>
  <c r="D315" i="4"/>
  <c r="M336" i="4"/>
  <c r="J329" i="4"/>
  <c r="D300" i="4"/>
  <c r="D292" i="4"/>
  <c r="D284" i="4"/>
  <c r="E284" i="4" s="1"/>
  <c r="G312" i="4"/>
  <c r="G304" i="4"/>
  <c r="G296" i="4"/>
  <c r="G288" i="4"/>
  <c r="I288" i="4" s="1"/>
  <c r="J303" i="4"/>
  <c r="J295" i="4"/>
  <c r="K295" i="4" s="1"/>
  <c r="J287" i="4"/>
  <c r="M305" i="4"/>
  <c r="O305" i="4" s="1"/>
  <c r="M297" i="4"/>
  <c r="O297" i="4" s="1"/>
  <c r="N107" i="5"/>
  <c r="O107" i="5"/>
  <c r="H98" i="5"/>
  <c r="I98" i="5"/>
  <c r="N113" i="5"/>
  <c r="O113" i="5"/>
  <c r="O102" i="5"/>
  <c r="N102" i="5"/>
  <c r="O101" i="5"/>
  <c r="N101" i="5"/>
  <c r="K92" i="5"/>
  <c r="L92" i="5"/>
  <c r="N91" i="5"/>
  <c r="O91" i="5"/>
  <c r="D283" i="4"/>
  <c r="F283" i="4" s="1"/>
  <c r="G311" i="4"/>
  <c r="G303" i="4"/>
  <c r="G295" i="4"/>
  <c r="G287" i="4"/>
  <c r="I287" i="4" s="1"/>
  <c r="J310" i="4"/>
  <c r="J302" i="4"/>
  <c r="J294" i="4"/>
  <c r="M312" i="4"/>
  <c r="M304" i="4"/>
  <c r="O304" i="4" s="1"/>
  <c r="M296" i="4"/>
  <c r="N296" i="4" s="1"/>
  <c r="H91" i="5"/>
  <c r="I91" i="5"/>
  <c r="L105" i="5"/>
  <c r="K105" i="5"/>
  <c r="K96" i="5"/>
  <c r="L96" i="5"/>
  <c r="H96" i="5"/>
  <c r="I96" i="5"/>
  <c r="H94" i="5"/>
  <c r="I94" i="5"/>
  <c r="K91" i="5"/>
  <c r="L91" i="5"/>
  <c r="N92" i="5"/>
  <c r="O92" i="5"/>
  <c r="J317" i="4"/>
  <c r="M324" i="4"/>
  <c r="M318" i="4"/>
  <c r="D299" i="4"/>
  <c r="M319" i="4"/>
  <c r="M327" i="4"/>
  <c r="J320" i="4"/>
  <c r="G313" i="4"/>
  <c r="G324" i="4"/>
  <c r="M338" i="4"/>
  <c r="D317" i="4"/>
  <c r="J331" i="4"/>
  <c r="D306" i="4"/>
  <c r="D298" i="4"/>
  <c r="D290" i="4"/>
  <c r="G310" i="4"/>
  <c r="G302" i="4"/>
  <c r="G294" i="4"/>
  <c r="I294" i="4" s="1"/>
  <c r="G286" i="4"/>
  <c r="I286" i="4" s="1"/>
  <c r="J309" i="4"/>
  <c r="J301" i="4"/>
  <c r="J293" i="4"/>
  <c r="K293" i="4" s="1"/>
  <c r="M311" i="4"/>
  <c r="M303" i="4"/>
  <c r="O303" i="4" s="1"/>
  <c r="M295" i="4"/>
  <c r="O295" i="4" s="1"/>
  <c r="O105" i="5"/>
  <c r="N105" i="5"/>
  <c r="N112" i="5"/>
  <c r="O112" i="5"/>
  <c r="O103" i="5"/>
  <c r="N103" i="5"/>
  <c r="L104" i="5"/>
  <c r="K104" i="5"/>
  <c r="H95" i="5"/>
  <c r="I95" i="5"/>
  <c r="N94" i="5"/>
  <c r="O94" i="5"/>
  <c r="K93" i="5"/>
  <c r="L93" i="5"/>
  <c r="J316" i="4"/>
  <c r="M323" i="4"/>
  <c r="D301" i="4"/>
  <c r="M328" i="4"/>
  <c r="J321" i="4"/>
  <c r="G314" i="4"/>
  <c r="D307" i="4"/>
  <c r="D291" i="4"/>
  <c r="J315" i="4"/>
  <c r="M322" i="4"/>
  <c r="G316" i="4"/>
  <c r="M329" i="4"/>
  <c r="M330" i="4"/>
  <c r="M331" i="4"/>
  <c r="J322" i="4"/>
  <c r="J323" i="4"/>
  <c r="J324" i="4"/>
  <c r="G315" i="4"/>
  <c r="G317" i="4"/>
  <c r="G325" i="4"/>
  <c r="M339" i="4"/>
  <c r="D318" i="4"/>
  <c r="J332" i="4"/>
  <c r="D305" i="4"/>
  <c r="D297" i="4"/>
  <c r="D289" i="4"/>
  <c r="G309" i="4"/>
  <c r="G301" i="4"/>
  <c r="G293" i="4"/>
  <c r="I293" i="4" s="1"/>
  <c r="G285" i="4"/>
  <c r="H285" i="4" s="1"/>
  <c r="J308" i="4"/>
  <c r="J300" i="4"/>
  <c r="J292" i="4"/>
  <c r="L292" i="4" s="1"/>
  <c r="M310" i="4"/>
  <c r="M302" i="4"/>
  <c r="N302" i="4" s="1"/>
  <c r="L98" i="5"/>
  <c r="K98" i="5"/>
  <c r="O104" i="5"/>
  <c r="N104" i="5"/>
  <c r="F93" i="5"/>
  <c r="E93" i="5"/>
  <c r="I97" i="5"/>
  <c r="H97" i="5"/>
  <c r="L101" i="5"/>
  <c r="K101" i="5"/>
  <c r="N99" i="5"/>
  <c r="O99" i="5"/>
  <c r="O100" i="5"/>
  <c r="N100" i="5"/>
  <c r="I90" i="5"/>
  <c r="N308" i="4"/>
  <c r="E287" i="4"/>
  <c r="H294" i="4"/>
  <c r="F286" i="4"/>
  <c r="F284" i="4"/>
  <c r="H291" i="4"/>
  <c r="K298" i="4"/>
  <c r="H293" i="4"/>
  <c r="K297" i="4"/>
  <c r="N307" i="4"/>
  <c r="K299" i="4"/>
  <c r="N306" i="4"/>
  <c r="N305" i="4"/>
  <c r="K296" i="4"/>
  <c r="E283" i="4"/>
  <c r="H290" i="4"/>
  <c r="E279" i="4"/>
  <c r="H289" i="4"/>
  <c r="N304" i="4"/>
  <c r="H288" i="4"/>
  <c r="H287" i="4"/>
  <c r="F281" i="4"/>
  <c r="N299" i="4"/>
  <c r="L295" i="4"/>
  <c r="N303" i="4"/>
  <c r="E282" i="4"/>
  <c r="E280" i="4"/>
  <c r="E278" i="4"/>
  <c r="O301" i="4"/>
  <c r="K292" i="4"/>
  <c r="O302" i="4"/>
  <c r="L293" i="4"/>
  <c r="O300" i="4"/>
  <c r="E277" i="4"/>
  <c r="H286" i="4"/>
  <c r="I285" i="4"/>
  <c r="I284" i="4"/>
  <c r="H280" i="4"/>
  <c r="F276" i="4"/>
  <c r="F275" i="4"/>
  <c r="E273" i="4"/>
  <c r="I282" i="4"/>
  <c r="F274" i="4"/>
  <c r="I281" i="4"/>
  <c r="L291" i="4"/>
  <c r="L288" i="4"/>
  <c r="O294" i="4"/>
  <c r="N297" i="4"/>
  <c r="K289" i="4"/>
  <c r="N295" i="4"/>
  <c r="K290" i="4"/>
  <c r="O296" i="4"/>
  <c r="K78" i="5"/>
  <c r="L78" i="5"/>
  <c r="H64" i="5"/>
  <c r="I64" i="5"/>
  <c r="F72" i="5"/>
  <c r="E72" i="5"/>
  <c r="H89" i="5"/>
  <c r="I89" i="5"/>
  <c r="L87" i="5"/>
  <c r="K87" i="5"/>
  <c r="F69" i="5"/>
  <c r="E69" i="5"/>
  <c r="K90" i="5"/>
  <c r="L90" i="5"/>
  <c r="E51" i="5"/>
  <c r="F51" i="5"/>
  <c r="E49" i="5"/>
  <c r="F49" i="5"/>
  <c r="I54" i="5"/>
  <c r="H54" i="5"/>
  <c r="F77" i="5"/>
  <c r="E77" i="5"/>
  <c r="L89" i="5"/>
  <c r="K89" i="5"/>
  <c r="O90" i="5"/>
  <c r="N90" i="5"/>
  <c r="I68" i="5"/>
  <c r="H68" i="5"/>
  <c r="H84" i="5"/>
  <c r="I84" i="5"/>
  <c r="H77" i="5"/>
  <c r="I77" i="5"/>
  <c r="L88" i="5"/>
  <c r="K88" i="5"/>
  <c r="E46" i="5"/>
  <c r="F46" i="5"/>
  <c r="F67" i="5"/>
  <c r="E67" i="5"/>
  <c r="F56" i="5"/>
  <c r="E56" i="5"/>
  <c r="E88" i="5"/>
  <c r="F88" i="5"/>
  <c r="H81" i="5"/>
  <c r="I81" i="5"/>
  <c r="E75" i="5"/>
  <c r="F75" i="5"/>
  <c r="I74" i="5"/>
  <c r="H74" i="5"/>
  <c r="F89" i="5"/>
  <c r="E89" i="5"/>
  <c r="F59" i="5"/>
  <c r="E59" i="5"/>
  <c r="L81" i="5"/>
  <c r="K81" i="5"/>
  <c r="F80" i="5"/>
  <c r="E80" i="5"/>
  <c r="K69" i="5"/>
  <c r="L69" i="5"/>
  <c r="E60" i="5"/>
  <c r="F60" i="5"/>
  <c r="I80" i="5"/>
  <c r="H80" i="5"/>
  <c r="F86" i="5"/>
  <c r="E86" i="5"/>
  <c r="F68" i="5"/>
  <c r="E68" i="5"/>
  <c r="I53" i="5"/>
  <c r="H53" i="5"/>
  <c r="E76" i="5"/>
  <c r="F76" i="5"/>
  <c r="I58" i="5"/>
  <c r="H58" i="5"/>
  <c r="I79" i="5"/>
  <c r="H79" i="5"/>
  <c r="K79" i="5"/>
  <c r="L79" i="5"/>
  <c r="L71" i="5"/>
  <c r="K71" i="5"/>
  <c r="H69" i="5"/>
  <c r="I69" i="5"/>
  <c r="H67" i="5"/>
  <c r="I67" i="5"/>
  <c r="I75" i="5"/>
  <c r="H75" i="5"/>
  <c r="L70" i="5"/>
  <c r="K70" i="5"/>
  <c r="I66" i="5"/>
  <c r="H66" i="5"/>
  <c r="F87" i="5"/>
  <c r="E87" i="5"/>
  <c r="L76" i="5"/>
  <c r="K76" i="5"/>
  <c r="O81" i="5"/>
  <c r="N81" i="5"/>
  <c r="N76" i="5"/>
  <c r="O76" i="5"/>
  <c r="F55" i="5"/>
  <c r="E55" i="5"/>
  <c r="K86" i="5"/>
  <c r="L86" i="5"/>
  <c r="O87" i="5"/>
  <c r="N87" i="5"/>
  <c r="F54" i="5"/>
  <c r="E54" i="5"/>
  <c r="O77" i="5"/>
  <c r="N77" i="5"/>
  <c r="K85" i="5"/>
  <c r="L85" i="5"/>
  <c r="E90" i="5"/>
  <c r="F90" i="5"/>
  <c r="F48" i="5"/>
  <c r="E48" i="5"/>
  <c r="F70" i="5"/>
  <c r="E70" i="5"/>
  <c r="F85" i="5"/>
  <c r="E85" i="5"/>
  <c r="N86" i="5"/>
  <c r="O86" i="5"/>
  <c r="E64" i="5"/>
  <c r="F64" i="5"/>
  <c r="L60" i="5"/>
  <c r="K60" i="5"/>
  <c r="F65" i="5"/>
  <c r="E65" i="5"/>
  <c r="H86" i="5"/>
  <c r="I86" i="5"/>
  <c r="I62" i="5"/>
  <c r="H62" i="5"/>
  <c r="H88" i="5"/>
  <c r="I88" i="5"/>
  <c r="K75" i="5"/>
  <c r="L75" i="5"/>
  <c r="K68" i="5"/>
  <c r="L68" i="5"/>
  <c r="O70" i="5"/>
  <c r="N70" i="5"/>
  <c r="I78" i="5"/>
  <c r="H78" i="5"/>
  <c r="L82" i="5"/>
  <c r="K82" i="5"/>
  <c r="O68" i="5"/>
  <c r="N68" i="5"/>
  <c r="O89" i="5"/>
  <c r="N89" i="5"/>
  <c r="L66" i="5"/>
  <c r="K66" i="5"/>
  <c r="I82" i="5"/>
  <c r="H82" i="5"/>
  <c r="E71" i="5"/>
  <c r="F71" i="5"/>
  <c r="N83" i="5"/>
  <c r="O83" i="5"/>
  <c r="L83" i="5"/>
  <c r="K83" i="5"/>
  <c r="N69" i="5"/>
  <c r="O69" i="5"/>
  <c r="K73" i="5"/>
  <c r="L73" i="5"/>
  <c r="I61" i="5"/>
  <c r="H61" i="5"/>
  <c r="N80" i="5"/>
  <c r="O80" i="5"/>
  <c r="O84" i="5"/>
  <c r="N84" i="5"/>
  <c r="H63" i="5"/>
  <c r="I63" i="5"/>
  <c r="E84" i="5"/>
  <c r="F84" i="5"/>
  <c r="E47" i="5"/>
  <c r="F47" i="5"/>
  <c r="H56" i="5"/>
  <c r="I56" i="5"/>
  <c r="I57" i="5"/>
  <c r="H57" i="5"/>
  <c r="K62" i="5"/>
  <c r="L62" i="5"/>
  <c r="I87" i="5"/>
  <c r="H87" i="5"/>
  <c r="E82" i="5"/>
  <c r="F82" i="5"/>
  <c r="K74" i="5"/>
  <c r="L74" i="5"/>
  <c r="N75" i="5"/>
  <c r="O75" i="5"/>
  <c r="H83" i="5"/>
  <c r="I83" i="5"/>
  <c r="L72" i="5"/>
  <c r="K72" i="5"/>
  <c r="F78" i="5"/>
  <c r="E78" i="5"/>
  <c r="I73" i="5"/>
  <c r="H73" i="5"/>
  <c r="O85" i="5"/>
  <c r="N85" i="5"/>
  <c r="I70" i="5"/>
  <c r="H70" i="5"/>
  <c r="N73" i="5"/>
  <c r="O73" i="5"/>
  <c r="I71" i="5"/>
  <c r="H71" i="5"/>
  <c r="L64" i="5"/>
  <c r="K64" i="5"/>
  <c r="L77" i="5"/>
  <c r="K77" i="5"/>
  <c r="N71" i="5"/>
  <c r="O71" i="5"/>
  <c r="F66" i="5"/>
  <c r="E66" i="5"/>
  <c r="E50" i="5"/>
  <c r="F50" i="5"/>
  <c r="N74" i="5"/>
  <c r="O74" i="5"/>
  <c r="H72" i="5"/>
  <c r="I72" i="5"/>
  <c r="E58" i="5"/>
  <c r="F58" i="5"/>
  <c r="L80" i="5"/>
  <c r="K80" i="5"/>
  <c r="F83" i="5"/>
  <c r="E83" i="5"/>
  <c r="K84" i="5"/>
  <c r="L84" i="5"/>
  <c r="E81" i="5"/>
  <c r="F81" i="5"/>
  <c r="O88" i="5"/>
  <c r="N88" i="5"/>
  <c r="O72" i="5"/>
  <c r="N72" i="5"/>
  <c r="O82" i="5"/>
  <c r="N82" i="5"/>
  <c r="F74" i="5"/>
  <c r="E74" i="5"/>
  <c r="N79" i="5"/>
  <c r="O79" i="5"/>
  <c r="H85" i="5"/>
  <c r="I85" i="5"/>
  <c r="E73" i="5"/>
  <c r="F73" i="5"/>
  <c r="I76" i="5"/>
  <c r="H76" i="5"/>
  <c r="F63" i="5"/>
  <c r="E63" i="5"/>
  <c r="K65" i="5"/>
  <c r="L65" i="5"/>
  <c r="I60" i="5"/>
  <c r="H60" i="5"/>
  <c r="C220" i="4"/>
  <c r="C215" i="4"/>
  <c r="C216" i="4"/>
  <c r="C217" i="4"/>
  <c r="C218" i="4"/>
  <c r="C214" i="4"/>
  <c r="C212" i="4"/>
  <c r="C194" i="4"/>
  <c r="C195" i="4"/>
  <c r="C196" i="4"/>
  <c r="C209" i="4"/>
  <c r="C210" i="4"/>
  <c r="C211" i="4"/>
  <c r="C208" i="4"/>
  <c r="C206" i="4"/>
  <c r="C202" i="4"/>
  <c r="C203" i="4"/>
  <c r="C201" i="4"/>
  <c r="C200" i="4"/>
  <c r="C199" i="4"/>
  <c r="C198" i="4"/>
  <c r="C193" i="4"/>
  <c r="C192" i="4"/>
  <c r="C157" i="4"/>
  <c r="C156" i="4"/>
  <c r="C152" i="4"/>
  <c r="C153" i="4"/>
  <c r="C154" i="4"/>
  <c r="C155" i="4"/>
  <c r="C151" i="4"/>
  <c r="C249" i="4"/>
  <c r="C250" i="4"/>
  <c r="C251" i="4"/>
  <c r="C252" i="4"/>
  <c r="C253" i="4"/>
  <c r="C248" i="4"/>
  <c r="C247" i="4"/>
  <c r="C246" i="4"/>
  <c r="C243" i="4"/>
  <c r="C244" i="4"/>
  <c r="C245" i="4"/>
  <c r="C242" i="4"/>
  <c r="C241" i="4"/>
  <c r="C240" i="4"/>
  <c r="C239" i="4"/>
  <c r="C236" i="4"/>
  <c r="C237" i="4"/>
  <c r="C238" i="4"/>
  <c r="C235" i="4"/>
  <c r="C233" i="4"/>
  <c r="C232" i="4"/>
  <c r="C230" i="4"/>
  <c r="C231" i="4"/>
  <c r="C229" i="4"/>
  <c r="C228" i="4"/>
  <c r="C227" i="4"/>
  <c r="C226" i="4"/>
  <c r="C222" i="4"/>
  <c r="C223" i="4"/>
  <c r="C224" i="4"/>
  <c r="C225" i="4"/>
  <c r="C221" i="4"/>
  <c r="C264" i="4"/>
  <c r="C265" i="4"/>
  <c r="C266" i="4"/>
  <c r="C263" i="4"/>
  <c r="C262" i="4"/>
  <c r="C261" i="4"/>
  <c r="C260" i="4"/>
  <c r="C258" i="4"/>
  <c r="C259" i="4"/>
  <c r="C257" i="4"/>
  <c r="C256" i="4"/>
  <c r="C255" i="4"/>
  <c r="C254" i="4"/>
  <c r="C187" i="4"/>
  <c r="C188" i="4"/>
  <c r="C189" i="4"/>
  <c r="C186" i="4"/>
  <c r="C181" i="4"/>
  <c r="C182" i="4"/>
  <c r="C183" i="4"/>
  <c r="C180" i="4"/>
  <c r="C179" i="4"/>
  <c r="C178" i="4"/>
  <c r="C177" i="4"/>
  <c r="C173" i="4"/>
  <c r="C174" i="4"/>
  <c r="C175" i="4"/>
  <c r="C176" i="4"/>
  <c r="C172" i="4"/>
  <c r="C165" i="4"/>
  <c r="C166" i="4"/>
  <c r="C167" i="4"/>
  <c r="C168" i="4"/>
  <c r="C169" i="4"/>
  <c r="C164" i="4"/>
  <c r="C162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3" i="4"/>
  <c r="C136" i="4"/>
  <c r="C132" i="4"/>
  <c r="C131" i="4"/>
  <c r="C130" i="4"/>
  <c r="C117" i="4"/>
  <c r="C314" i="1"/>
  <c r="C315" i="1"/>
  <c r="C316" i="1"/>
  <c r="C317" i="1"/>
  <c r="C318" i="1"/>
  <c r="C319" i="1"/>
  <c r="C320" i="1"/>
  <c r="C321" i="1"/>
  <c r="C322" i="1"/>
  <c r="D323" i="1" s="1"/>
  <c r="C323" i="1"/>
  <c r="C324" i="1"/>
  <c r="C325" i="1"/>
  <c r="C326" i="1"/>
  <c r="C327" i="1"/>
  <c r="C328" i="1"/>
  <c r="C329" i="1"/>
  <c r="C330" i="1"/>
  <c r="D333" i="1" s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13" i="1"/>
  <c r="D319" i="1" s="1"/>
  <c r="D329" i="1"/>
  <c r="C238" i="1"/>
  <c r="C239" i="1"/>
  <c r="C240" i="1"/>
  <c r="C241" i="1"/>
  <c r="C242" i="1"/>
  <c r="M268" i="1" s="1"/>
  <c r="O268" i="1" s="1"/>
  <c r="C243" i="1"/>
  <c r="C244" i="1"/>
  <c r="C245" i="1"/>
  <c r="C246" i="1"/>
  <c r="C247" i="1"/>
  <c r="C249" i="1"/>
  <c r="C250" i="1"/>
  <c r="C251" i="1"/>
  <c r="C252" i="1"/>
  <c r="C253" i="1"/>
  <c r="C254" i="1"/>
  <c r="D254" i="1" s="1"/>
  <c r="C255" i="1"/>
  <c r="C256" i="1"/>
  <c r="C257" i="1"/>
  <c r="C258" i="1"/>
  <c r="C259" i="1"/>
  <c r="C260" i="1"/>
  <c r="C262" i="1"/>
  <c r="C263" i="1"/>
  <c r="C264" i="1"/>
  <c r="C265" i="1"/>
  <c r="C266" i="1"/>
  <c r="C267" i="1"/>
  <c r="C268" i="1"/>
  <c r="C270" i="1"/>
  <c r="C154" i="1"/>
  <c r="C155" i="1"/>
  <c r="C156" i="1"/>
  <c r="C157" i="1"/>
  <c r="C158" i="1"/>
  <c r="C159" i="1"/>
  <c r="C160" i="1"/>
  <c r="C161" i="1"/>
  <c r="C162" i="1"/>
  <c r="M189" i="1" s="1"/>
  <c r="C163" i="1"/>
  <c r="C164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M204" i="1" s="1"/>
  <c r="C178" i="1"/>
  <c r="C179" i="1"/>
  <c r="C180" i="1"/>
  <c r="C181" i="1"/>
  <c r="C182" i="1"/>
  <c r="C183" i="1"/>
  <c r="C184" i="1"/>
  <c r="C185" i="1"/>
  <c r="C186" i="1"/>
  <c r="D187" i="1" s="1"/>
  <c r="C187" i="1"/>
  <c r="C188" i="1"/>
  <c r="C189" i="1"/>
  <c r="C190" i="1"/>
  <c r="C191" i="1"/>
  <c r="C192" i="1"/>
  <c r="C193" i="1"/>
  <c r="D196" i="1" s="1"/>
  <c r="C194" i="1"/>
  <c r="C195" i="1"/>
  <c r="C196" i="1"/>
  <c r="C197" i="1"/>
  <c r="C198" i="1"/>
  <c r="C199" i="1"/>
  <c r="C200" i="1"/>
  <c r="C202" i="1"/>
  <c r="D204" i="1" s="1"/>
  <c r="F204" i="1" s="1"/>
  <c r="C203" i="1"/>
  <c r="D209" i="1" s="1"/>
  <c r="M203" i="1"/>
  <c r="C204" i="1"/>
  <c r="C205" i="1"/>
  <c r="C206" i="1"/>
  <c r="C207" i="1"/>
  <c r="C208" i="1"/>
  <c r="C209" i="1"/>
  <c r="C210" i="1"/>
  <c r="C211" i="1"/>
  <c r="C212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4" i="1"/>
  <c r="C236" i="1"/>
  <c r="C237" i="1"/>
  <c r="D206" i="1"/>
  <c r="F206" i="1" s="1"/>
  <c r="D207" i="1"/>
  <c r="C146" i="1"/>
  <c r="C147" i="1"/>
  <c r="C148" i="1"/>
  <c r="C149" i="1"/>
  <c r="C150" i="1"/>
  <c r="C151" i="1"/>
  <c r="C152" i="1"/>
  <c r="C153" i="1"/>
  <c r="J176" i="1"/>
  <c r="L176" i="1" s="1"/>
  <c r="D174" i="1"/>
  <c r="C133" i="1"/>
  <c r="C134" i="1"/>
  <c r="C136" i="1"/>
  <c r="C137" i="1"/>
  <c r="C138" i="1"/>
  <c r="C139" i="1"/>
  <c r="C140" i="1"/>
  <c r="C141" i="1"/>
  <c r="C143" i="1"/>
  <c r="C144" i="1"/>
  <c r="D160" i="1"/>
  <c r="D170" i="1"/>
  <c r="F170" i="1" s="1"/>
  <c r="E170" i="1"/>
  <c r="C126" i="1"/>
  <c r="C127" i="1"/>
  <c r="C128" i="1"/>
  <c r="C129" i="1"/>
  <c r="C130" i="1"/>
  <c r="C131" i="1"/>
  <c r="C132" i="1"/>
  <c r="C124" i="1"/>
  <c r="C125" i="1"/>
  <c r="C122" i="1"/>
  <c r="C121" i="1"/>
  <c r="C120" i="1"/>
  <c r="C119" i="1"/>
  <c r="C118" i="1"/>
  <c r="C117" i="1"/>
  <c r="G124" i="1" s="1"/>
  <c r="C116" i="1"/>
  <c r="C110" i="1"/>
  <c r="C111" i="1"/>
  <c r="C112" i="1"/>
  <c r="C113" i="1"/>
  <c r="C114" i="1"/>
  <c r="C115" i="1"/>
  <c r="C108" i="1"/>
  <c r="C96" i="1"/>
  <c r="C97" i="1"/>
  <c r="C98" i="1"/>
  <c r="C99" i="1"/>
  <c r="C100" i="1"/>
  <c r="C103" i="1"/>
  <c r="C104" i="1"/>
  <c r="C105" i="1"/>
  <c r="M129" i="1" s="1"/>
  <c r="O129" i="1" s="1"/>
  <c r="C106" i="1"/>
  <c r="C107" i="1"/>
  <c r="C83" i="1"/>
  <c r="C84" i="1"/>
  <c r="C85" i="1"/>
  <c r="C86" i="1"/>
  <c r="C88" i="1"/>
  <c r="C93" i="1"/>
  <c r="G105" i="1" s="1"/>
  <c r="H105" i="1" s="1"/>
  <c r="C95" i="1"/>
  <c r="C65" i="1"/>
  <c r="C66" i="1"/>
  <c r="C67" i="1"/>
  <c r="C71" i="1"/>
  <c r="J88" i="1" s="1"/>
  <c r="C72" i="1"/>
  <c r="C73" i="1"/>
  <c r="C74" i="1"/>
  <c r="J89" i="1" s="1"/>
  <c r="L89" i="1" s="1"/>
  <c r="C75" i="1"/>
  <c r="C76" i="1"/>
  <c r="C77" i="1"/>
  <c r="C78" i="1"/>
  <c r="C79" i="1"/>
  <c r="D106" i="1"/>
  <c r="C62" i="1"/>
  <c r="C63" i="1"/>
  <c r="C64" i="1"/>
  <c r="C61" i="1"/>
  <c r="J77" i="1" s="1"/>
  <c r="L77" i="1" s="1"/>
  <c r="C60" i="1"/>
  <c r="C59" i="1"/>
  <c r="C55" i="1"/>
  <c r="C56" i="1"/>
  <c r="C57" i="1"/>
  <c r="C58" i="1"/>
  <c r="C54" i="1"/>
  <c r="C53" i="1"/>
  <c r="C52" i="1"/>
  <c r="C51" i="1"/>
  <c r="C48" i="1"/>
  <c r="C49" i="1"/>
  <c r="C50" i="1"/>
  <c r="C46" i="1"/>
  <c r="C47" i="1"/>
  <c r="C45" i="1"/>
  <c r="C44" i="1"/>
  <c r="C41" i="1"/>
  <c r="C42" i="1"/>
  <c r="C43" i="1"/>
  <c r="C40" i="1"/>
  <c r="D46" i="1" s="1"/>
  <c r="C39" i="1"/>
  <c r="C38" i="1"/>
  <c r="C37" i="1"/>
  <c r="C34" i="1"/>
  <c r="C35" i="1"/>
  <c r="C36" i="1"/>
  <c r="C33" i="1"/>
  <c r="C32" i="1"/>
  <c r="C31" i="1"/>
  <c r="C25" i="1"/>
  <c r="C26" i="1"/>
  <c r="C27" i="1"/>
  <c r="C28" i="1"/>
  <c r="C29" i="1"/>
  <c r="C30" i="1"/>
  <c r="C24" i="1"/>
  <c r="C9" i="1"/>
  <c r="C10" i="1"/>
  <c r="C20" i="1"/>
  <c r="C21" i="1"/>
  <c r="C22" i="1"/>
  <c r="C23" i="1"/>
  <c r="C19" i="1"/>
  <c r="C18" i="1"/>
  <c r="C17" i="1"/>
  <c r="C11" i="1"/>
  <c r="C12" i="1"/>
  <c r="C13" i="1"/>
  <c r="C14" i="1"/>
  <c r="C15" i="1"/>
  <c r="C16" i="1"/>
  <c r="D83" i="1"/>
  <c r="D34" i="1"/>
  <c r="F34" i="1" s="1"/>
  <c r="D25" i="1"/>
  <c r="D107" i="1"/>
  <c r="G107" i="1"/>
  <c r="I107" i="1" s="1"/>
  <c r="M122" i="1"/>
  <c r="D72" i="1"/>
  <c r="J118" i="1"/>
  <c r="K118" i="1" s="1"/>
  <c r="J167" i="1"/>
  <c r="G129" i="1"/>
  <c r="D122" i="1"/>
  <c r="D120" i="1"/>
  <c r="E120" i="1" s="1"/>
  <c r="D126" i="1"/>
  <c r="F126" i="1" s="1"/>
  <c r="M93" i="1"/>
  <c r="N93" i="1" s="1"/>
  <c r="J30" i="1"/>
  <c r="D22" i="1"/>
  <c r="E22" i="1"/>
  <c r="D23" i="1"/>
  <c r="F23" i="1"/>
  <c r="D24" i="1"/>
  <c r="D32" i="1"/>
  <c r="G65" i="1"/>
  <c r="H65" i="1" s="1"/>
  <c r="G228" i="1"/>
  <c r="H228" i="1" s="1"/>
  <c r="G91" i="1"/>
  <c r="I91" i="1" s="1"/>
  <c r="M105" i="1"/>
  <c r="D92" i="1"/>
  <c r="E92" i="1" s="1"/>
  <c r="D151" i="1"/>
  <c r="F151" i="1" s="1"/>
  <c r="G158" i="1"/>
  <c r="D346" i="1"/>
  <c r="F346" i="1" s="1"/>
  <c r="D84" i="1"/>
  <c r="F84" i="1"/>
  <c r="G101" i="1"/>
  <c r="J229" i="1"/>
  <c r="K229" i="1" s="1"/>
  <c r="G210" i="1"/>
  <c r="I210" i="1" s="1"/>
  <c r="J266" i="1"/>
  <c r="K266" i="1" s="1"/>
  <c r="D243" i="1"/>
  <c r="F243" i="1" s="1"/>
  <c r="D81" i="1"/>
  <c r="E81" i="1" s="1"/>
  <c r="D123" i="1"/>
  <c r="D152" i="1"/>
  <c r="M222" i="1"/>
  <c r="N222" i="1" s="1"/>
  <c r="D264" i="1"/>
  <c r="G264" i="1"/>
  <c r="D255" i="1"/>
  <c r="J270" i="1"/>
  <c r="K270" i="1" s="1"/>
  <c r="D250" i="1"/>
  <c r="F250" i="1" s="1"/>
  <c r="G255" i="1"/>
  <c r="I255" i="1" s="1"/>
  <c r="D246" i="1"/>
  <c r="G256" i="1"/>
  <c r="D94" i="1"/>
  <c r="G94" i="1"/>
  <c r="I94" i="1" s="1"/>
  <c r="G95" i="1"/>
  <c r="J103" i="1"/>
  <c r="D88" i="1"/>
  <c r="D89" i="1"/>
  <c r="G148" i="1"/>
  <c r="I148" i="1" s="1"/>
  <c r="D142" i="1"/>
  <c r="F142" i="1" s="1"/>
  <c r="D218" i="1"/>
  <c r="E218" i="1" s="1"/>
  <c r="J93" i="1"/>
  <c r="L93" i="1" s="1"/>
  <c r="M202" i="1"/>
  <c r="N202" i="1" s="1"/>
  <c r="G188" i="1"/>
  <c r="D171" i="1"/>
  <c r="G171" i="1"/>
  <c r="I171" i="1" s="1"/>
  <c r="D162" i="1"/>
  <c r="J115" i="1"/>
  <c r="K176" i="1"/>
  <c r="M220" i="1"/>
  <c r="N220" i="1" s="1"/>
  <c r="G207" i="1"/>
  <c r="G204" i="1"/>
  <c r="H204" i="1" s="1"/>
  <c r="G206" i="1"/>
  <c r="J200" i="1"/>
  <c r="J209" i="1"/>
  <c r="G202" i="1"/>
  <c r="I202" i="1" s="1"/>
  <c r="D195" i="1"/>
  <c r="D61" i="1"/>
  <c r="F61" i="1" s="1"/>
  <c r="J110" i="1"/>
  <c r="J111" i="1"/>
  <c r="K111" i="1" s="1"/>
  <c r="G115" i="1"/>
  <c r="J216" i="1"/>
  <c r="L216" i="1" s="1"/>
  <c r="D203" i="1"/>
  <c r="E203" i="1" s="1"/>
  <c r="M162" i="1"/>
  <c r="O162" i="1" s="1"/>
  <c r="G163" i="1"/>
  <c r="M179" i="1"/>
  <c r="O179" i="1"/>
  <c r="M178" i="1"/>
  <c r="G213" i="1"/>
  <c r="H213" i="1" s="1"/>
  <c r="M230" i="1"/>
  <c r="O230" i="1" s="1"/>
  <c r="D193" i="1"/>
  <c r="J207" i="1"/>
  <c r="K207" i="1"/>
  <c r="M201" i="1"/>
  <c r="J185" i="1"/>
  <c r="K185" i="1" s="1"/>
  <c r="M192" i="1"/>
  <c r="O192" i="1" s="1"/>
  <c r="J186" i="1"/>
  <c r="K186" i="1"/>
  <c r="M193" i="1"/>
  <c r="G179" i="1"/>
  <c r="H179" i="1" s="1"/>
  <c r="M184" i="1"/>
  <c r="J227" i="1"/>
  <c r="L227" i="1" s="1"/>
  <c r="D229" i="1"/>
  <c r="F229" i="1" s="1"/>
  <c r="M251" i="1"/>
  <c r="O251" i="1" s="1"/>
  <c r="J233" i="1"/>
  <c r="K233" i="1" s="1"/>
  <c r="J234" i="1"/>
  <c r="L234" i="1" s="1"/>
  <c r="G224" i="1"/>
  <c r="H224" i="1" s="1"/>
  <c r="M207" i="1"/>
  <c r="J205" i="1"/>
  <c r="K205" i="1"/>
  <c r="J206" i="1"/>
  <c r="L206" i="1"/>
  <c r="J203" i="1"/>
  <c r="K203" i="1"/>
  <c r="G199" i="1"/>
  <c r="D189" i="1"/>
  <c r="F189" i="1" s="1"/>
  <c r="J202" i="1"/>
  <c r="G198" i="1"/>
  <c r="I198" i="1"/>
  <c r="D188" i="1"/>
  <c r="J201" i="1"/>
  <c r="K201" i="1" s="1"/>
  <c r="M208" i="1"/>
  <c r="G194" i="1"/>
  <c r="H194" i="1"/>
  <c r="D184" i="1"/>
  <c r="J198" i="1"/>
  <c r="K198" i="1" s="1"/>
  <c r="G190" i="1"/>
  <c r="M205" i="1"/>
  <c r="N205" i="1"/>
  <c r="G189" i="1"/>
  <c r="J193" i="1"/>
  <c r="K193" i="1" s="1"/>
  <c r="D179" i="1"/>
  <c r="F179" i="1" s="1"/>
  <c r="M200" i="1"/>
  <c r="O200" i="1"/>
  <c r="J192" i="1"/>
  <c r="G185" i="1"/>
  <c r="I185" i="1" s="1"/>
  <c r="G181" i="1"/>
  <c r="M196" i="1"/>
  <c r="N196" i="1"/>
  <c r="M186" i="1"/>
  <c r="M188" i="1"/>
  <c r="N188" i="1" s="1"/>
  <c r="J182" i="1"/>
  <c r="J179" i="1"/>
  <c r="L179" i="1"/>
  <c r="D165" i="1"/>
  <c r="D169" i="1"/>
  <c r="F169" i="1" s="1"/>
  <c r="G175" i="1"/>
  <c r="M183" i="1"/>
  <c r="N183" i="1"/>
  <c r="G167" i="1"/>
  <c r="D161" i="1"/>
  <c r="F161" i="1" s="1"/>
  <c r="J175" i="1"/>
  <c r="L175" i="1" s="1"/>
  <c r="M176" i="1"/>
  <c r="N176" i="1"/>
  <c r="M195" i="1"/>
  <c r="G269" i="1"/>
  <c r="H269" i="1" s="1"/>
  <c r="J267" i="1"/>
  <c r="L267" i="1" s="1"/>
  <c r="G260" i="1"/>
  <c r="I260" i="1"/>
  <c r="M266" i="1"/>
  <c r="G252" i="1"/>
  <c r="H252" i="1" s="1"/>
  <c r="G233" i="1"/>
  <c r="H233" i="1" s="1"/>
  <c r="G230" i="1"/>
  <c r="I230" i="1" s="1"/>
  <c r="D198" i="1"/>
  <c r="M216" i="1"/>
  <c r="O216" i="1"/>
  <c r="E206" i="1"/>
  <c r="J247" i="1"/>
  <c r="K247" i="1" s="1"/>
  <c r="G209" i="1"/>
  <c r="H209" i="1" s="1"/>
  <c r="D344" i="1"/>
  <c r="E344" i="1" s="1"/>
  <c r="D340" i="1"/>
  <c r="D341" i="1"/>
  <c r="F341" i="1"/>
  <c r="D337" i="1"/>
  <c r="G338" i="1"/>
  <c r="I338" i="1" s="1"/>
  <c r="G344" i="1"/>
  <c r="H344" i="1" s="1"/>
  <c r="D334" i="1"/>
  <c r="F334" i="1"/>
  <c r="G336" i="1"/>
  <c r="G339" i="1"/>
  <c r="G342" i="1"/>
  <c r="D335" i="1"/>
  <c r="G337" i="1"/>
  <c r="G340" i="1"/>
  <c r="I340" i="1" s="1"/>
  <c r="G343" i="1"/>
  <c r="I343" i="1" s="1"/>
  <c r="D332" i="1"/>
  <c r="F332" i="1"/>
  <c r="D232" i="1"/>
  <c r="E232" i="1"/>
  <c r="M238" i="1"/>
  <c r="O238" i="1"/>
  <c r="G217" i="1"/>
  <c r="I217" i="1"/>
  <c r="G214" i="1"/>
  <c r="H214" i="1"/>
  <c r="D190" i="1"/>
  <c r="M211" i="1"/>
  <c r="N211" i="1" s="1"/>
  <c r="J204" i="1"/>
  <c r="D338" i="1"/>
  <c r="F338" i="1"/>
  <c r="J224" i="1"/>
  <c r="K224" i="1"/>
  <c r="M217" i="1"/>
  <c r="O217" i="1"/>
  <c r="D186" i="1"/>
  <c r="M190" i="1"/>
  <c r="N190" i="1" s="1"/>
  <c r="M182" i="1"/>
  <c r="G266" i="1"/>
  <c r="I266" i="1"/>
  <c r="G257" i="1"/>
  <c r="G346" i="1"/>
  <c r="H346" i="1" s="1"/>
  <c r="J197" i="1"/>
  <c r="L197" i="1" s="1"/>
  <c r="D182" i="1"/>
  <c r="E182" i="1" s="1"/>
  <c r="M206" i="1"/>
  <c r="O206" i="1"/>
  <c r="M198" i="1"/>
  <c r="J189" i="1"/>
  <c r="D175" i="1"/>
  <c r="M197" i="1"/>
  <c r="O197" i="1" s="1"/>
  <c r="J181" i="1"/>
  <c r="J174" i="1"/>
  <c r="K174" i="1"/>
  <c r="D265" i="1"/>
  <c r="M269" i="1"/>
  <c r="N269" i="1" s="1"/>
  <c r="J262" i="1"/>
  <c r="D202" i="1"/>
  <c r="D194" i="1"/>
  <c r="F194" i="1" s="1"/>
  <c r="D266" i="1"/>
  <c r="E266" i="1" s="1"/>
  <c r="G263" i="1"/>
  <c r="I263" i="1" s="1"/>
  <c r="G254" i="1"/>
  <c r="I254" i="1"/>
  <c r="D342" i="1"/>
  <c r="G334" i="1"/>
  <c r="I334" i="1" s="1"/>
  <c r="G333" i="1"/>
  <c r="G345" i="1"/>
  <c r="H345" i="1"/>
  <c r="D343" i="1"/>
  <c r="E343" i="1"/>
  <c r="F329" i="1"/>
  <c r="E329" i="1"/>
  <c r="J256" i="1"/>
  <c r="K256" i="1"/>
  <c r="M209" i="1"/>
  <c r="N209" i="1"/>
  <c r="G270" i="1"/>
  <c r="G262" i="1"/>
  <c r="G341" i="1"/>
  <c r="G331" i="1"/>
  <c r="I331" i="1" s="1"/>
  <c r="G332" i="1"/>
  <c r="H332" i="1" s="1"/>
  <c r="G329" i="1"/>
  <c r="I329" i="1"/>
  <c r="O209" i="1"/>
  <c r="L186" i="1"/>
  <c r="K77" i="1"/>
  <c r="E265" i="1"/>
  <c r="F265" i="1"/>
  <c r="F182" i="1"/>
  <c r="F186" i="1"/>
  <c r="E186" i="1"/>
  <c r="H343" i="1"/>
  <c r="I344" i="1"/>
  <c r="K267" i="1"/>
  <c r="K175" i="1"/>
  <c r="L182" i="1"/>
  <c r="K182" i="1"/>
  <c r="E179" i="1"/>
  <c r="O208" i="1"/>
  <c r="N208" i="1"/>
  <c r="N192" i="1"/>
  <c r="O178" i="1"/>
  <c r="N178" i="1"/>
  <c r="H115" i="1"/>
  <c r="I115" i="1"/>
  <c r="E195" i="1"/>
  <c r="F195" i="1"/>
  <c r="F94" i="1"/>
  <c r="E94" i="1"/>
  <c r="L270" i="1"/>
  <c r="E243" i="1"/>
  <c r="E346" i="1"/>
  <c r="E126" i="1"/>
  <c r="F120" i="1"/>
  <c r="N129" i="1"/>
  <c r="H329" i="1"/>
  <c r="L256" i="1"/>
  <c r="L174" i="1"/>
  <c r="K197" i="1"/>
  <c r="N217" i="1"/>
  <c r="H217" i="1"/>
  <c r="H338" i="1"/>
  <c r="I209" i="1"/>
  <c r="I233" i="1"/>
  <c r="E161" i="1"/>
  <c r="L193" i="1"/>
  <c r="K206" i="1"/>
  <c r="N251" i="1"/>
  <c r="L185" i="1"/>
  <c r="N179" i="1"/>
  <c r="L111" i="1"/>
  <c r="H202" i="1"/>
  <c r="H171" i="1"/>
  <c r="O202" i="1"/>
  <c r="E264" i="1"/>
  <c r="F264" i="1"/>
  <c r="L30" i="1"/>
  <c r="K30" i="1"/>
  <c r="N206" i="1"/>
  <c r="E332" i="1"/>
  <c r="K179" i="1"/>
  <c r="H94" i="1"/>
  <c r="I332" i="1"/>
  <c r="N186" i="1"/>
  <c r="O186" i="1"/>
  <c r="F188" i="1"/>
  <c r="E188" i="1"/>
  <c r="F88" i="1"/>
  <c r="E88" i="1"/>
  <c r="E250" i="1"/>
  <c r="N122" i="1"/>
  <c r="O122" i="1"/>
  <c r="E194" i="1"/>
  <c r="E341" i="1"/>
  <c r="O196" i="1"/>
  <c r="L207" i="1"/>
  <c r="K93" i="1"/>
  <c r="E152" i="1"/>
  <c r="F152" i="1"/>
  <c r="F122" i="1"/>
  <c r="E122" i="1"/>
  <c r="F202" i="1"/>
  <c r="E202" i="1"/>
  <c r="I181" i="1"/>
  <c r="H181" i="1"/>
  <c r="H190" i="1"/>
  <c r="I190" i="1"/>
  <c r="L202" i="1"/>
  <c r="K202" i="1"/>
  <c r="O207" i="1"/>
  <c r="N207" i="1"/>
  <c r="N184" i="1"/>
  <c r="O184" i="1"/>
  <c r="F193" i="1"/>
  <c r="E193" i="1"/>
  <c r="I206" i="1"/>
  <c r="H206" i="1"/>
  <c r="L115" i="1"/>
  <c r="K115" i="1"/>
  <c r="F162" i="1"/>
  <c r="E162" i="1"/>
  <c r="H188" i="1"/>
  <c r="I188" i="1"/>
  <c r="H95" i="1"/>
  <c r="I95" i="1"/>
  <c r="H255" i="1"/>
  <c r="L266" i="1"/>
  <c r="H101" i="1"/>
  <c r="I101" i="1"/>
  <c r="N105" i="1"/>
  <c r="O105" i="1"/>
  <c r="I105" i="1"/>
  <c r="O269" i="1"/>
  <c r="E334" i="1"/>
  <c r="I194" i="1"/>
  <c r="I337" i="1"/>
  <c r="H337" i="1"/>
  <c r="F198" i="1"/>
  <c r="E198" i="1"/>
  <c r="H167" i="1"/>
  <c r="I167" i="1"/>
  <c r="L200" i="1"/>
  <c r="K200" i="1"/>
  <c r="H331" i="1"/>
  <c r="N197" i="1"/>
  <c r="O183" i="1"/>
  <c r="I213" i="1"/>
  <c r="L118" i="1"/>
  <c r="K89" i="1"/>
  <c r="F175" i="1"/>
  <c r="E175" i="1"/>
  <c r="H342" i="1"/>
  <c r="I342" i="1"/>
  <c r="F344" i="1"/>
  <c r="I224" i="1"/>
  <c r="I179" i="1"/>
  <c r="F203" i="1"/>
  <c r="E61" i="1"/>
  <c r="I204" i="1"/>
  <c r="F218" i="1"/>
  <c r="E255" i="1"/>
  <c r="F255" i="1"/>
  <c r="F123" i="1"/>
  <c r="E123" i="1"/>
  <c r="E32" i="1"/>
  <c r="F32" i="1"/>
  <c r="E72" i="1"/>
  <c r="F72" i="1"/>
  <c r="H254" i="1"/>
  <c r="O190" i="1"/>
  <c r="H260" i="1"/>
  <c r="N200" i="1"/>
  <c r="N230" i="1"/>
  <c r="E89" i="1"/>
  <c r="F89" i="1"/>
  <c r="L181" i="1"/>
  <c r="K181" i="1"/>
  <c r="K204" i="1"/>
  <c r="L204" i="1"/>
  <c r="F337" i="1"/>
  <c r="E337" i="1"/>
  <c r="O195" i="1"/>
  <c r="N195" i="1"/>
  <c r="I189" i="1"/>
  <c r="H189" i="1"/>
  <c r="O201" i="1"/>
  <c r="N201" i="1"/>
  <c r="H163" i="1"/>
  <c r="I163" i="1"/>
  <c r="H207" i="1"/>
  <c r="I207" i="1"/>
  <c r="F246" i="1"/>
  <c r="E246" i="1"/>
  <c r="O222" i="1"/>
  <c r="H210" i="1"/>
  <c r="E107" i="1"/>
  <c r="F107" i="1"/>
  <c r="I345" i="1"/>
  <c r="I346" i="1"/>
  <c r="O211" i="1"/>
  <c r="E335" i="1"/>
  <c r="F335" i="1"/>
  <c r="O205" i="1"/>
  <c r="N162" i="1"/>
  <c r="L110" i="1"/>
  <c r="K110" i="1"/>
  <c r="K103" i="1"/>
  <c r="L103" i="1"/>
  <c r="I341" i="1"/>
  <c r="H341" i="1"/>
  <c r="H333" i="1"/>
  <c r="I333" i="1"/>
  <c r="I257" i="1"/>
  <c r="H257" i="1"/>
  <c r="E190" i="1"/>
  <c r="F190" i="1"/>
  <c r="E340" i="1"/>
  <c r="F340" i="1"/>
  <c r="H175" i="1"/>
  <c r="I175" i="1"/>
  <c r="H262" i="1"/>
  <c r="I262" i="1"/>
  <c r="H334" i="1"/>
  <c r="K189" i="1"/>
  <c r="L189" i="1"/>
  <c r="H266" i="1"/>
  <c r="I214" i="1"/>
  <c r="N238" i="1"/>
  <c r="I339" i="1"/>
  <c r="H339" i="1"/>
  <c r="L247" i="1"/>
  <c r="H230" i="1"/>
  <c r="I252" i="1"/>
  <c r="H185" i="1"/>
  <c r="L198" i="1"/>
  <c r="E189" i="1"/>
  <c r="L233" i="1"/>
  <c r="E229" i="1"/>
  <c r="I270" i="1"/>
  <c r="H270" i="1"/>
  <c r="E342" i="1"/>
  <c r="F342" i="1"/>
  <c r="L262" i="1"/>
  <c r="K262" i="1"/>
  <c r="N198" i="1"/>
  <c r="O198" i="1"/>
  <c r="N182" i="1"/>
  <c r="O182" i="1"/>
  <c r="H336" i="1"/>
  <c r="I336" i="1"/>
  <c r="N266" i="1"/>
  <c r="O266" i="1"/>
  <c r="E165" i="1"/>
  <c r="F165" i="1"/>
  <c r="L192" i="1"/>
  <c r="K192" i="1"/>
  <c r="F184" i="1"/>
  <c r="E184" i="1"/>
  <c r="I199" i="1"/>
  <c r="H199" i="1"/>
  <c r="O193" i="1"/>
  <c r="N193" i="1"/>
  <c r="L209" i="1"/>
  <c r="K209" i="1"/>
  <c r="F171" i="1"/>
  <c r="E171" i="1"/>
  <c r="H256" i="1"/>
  <c r="I256" i="1"/>
  <c r="H264" i="1"/>
  <c r="I264" i="1"/>
  <c r="F81" i="1"/>
  <c r="L229" i="1"/>
  <c r="E84" i="1"/>
  <c r="I158" i="1"/>
  <c r="H158" i="1"/>
  <c r="F92" i="1"/>
  <c r="H91" i="1"/>
  <c r="I65" i="1"/>
  <c r="F24" i="1"/>
  <c r="E24" i="1"/>
  <c r="F22" i="1"/>
  <c r="H129" i="1"/>
  <c r="I129" i="1"/>
  <c r="K167" i="1"/>
  <c r="L167" i="1"/>
  <c r="C105" i="4"/>
  <c r="C120" i="4"/>
  <c r="C119" i="4"/>
  <c r="C118" i="4"/>
  <c r="C116" i="4"/>
  <c r="C115" i="4"/>
  <c r="C113" i="4"/>
  <c r="C112" i="4"/>
  <c r="C111" i="4"/>
  <c r="C110" i="4"/>
  <c r="C109" i="4"/>
  <c r="G121" i="4" s="1"/>
  <c r="C108" i="4"/>
  <c r="C107" i="4"/>
  <c r="G119" i="4" s="1"/>
  <c r="H119" i="4" s="1"/>
  <c r="C96" i="4"/>
  <c r="C97" i="4"/>
  <c r="C98" i="4"/>
  <c r="M148" i="4"/>
  <c r="N148" i="4" s="1"/>
  <c r="M149" i="4"/>
  <c r="N149" i="4" s="1"/>
  <c r="M150" i="4"/>
  <c r="N150" i="4" s="1"/>
  <c r="M151" i="4"/>
  <c r="N151" i="4" s="1"/>
  <c r="M152" i="4"/>
  <c r="N152" i="4" s="1"/>
  <c r="M153" i="4"/>
  <c r="N153" i="4" s="1"/>
  <c r="M154" i="4"/>
  <c r="O154" i="4" s="1"/>
  <c r="C104" i="4"/>
  <c r="C103" i="4"/>
  <c r="C102" i="4"/>
  <c r="M125" i="4" s="1"/>
  <c r="O125" i="4" s="1"/>
  <c r="C101" i="4"/>
  <c r="G113" i="4"/>
  <c r="C100" i="4"/>
  <c r="C95" i="4"/>
  <c r="C94" i="4"/>
  <c r="D97" i="4"/>
  <c r="C87" i="4"/>
  <c r="C86" i="4"/>
  <c r="C82" i="4"/>
  <c r="C83" i="4"/>
  <c r="C84" i="4"/>
  <c r="C81" i="4"/>
  <c r="C78" i="4"/>
  <c r="C76" i="4"/>
  <c r="C49" i="4"/>
  <c r="C52" i="4"/>
  <c r="C55" i="4"/>
  <c r="C56" i="4"/>
  <c r="C57" i="4"/>
  <c r="C58" i="4"/>
  <c r="C59" i="4"/>
  <c r="C60" i="4"/>
  <c r="C61" i="4"/>
  <c r="C62" i="4"/>
  <c r="C63" i="4"/>
  <c r="M85" i="4" s="1"/>
  <c r="C64" i="4"/>
  <c r="C65" i="4"/>
  <c r="C68" i="4"/>
  <c r="C69" i="4"/>
  <c r="J87" i="4" s="1"/>
  <c r="C70" i="4"/>
  <c r="C71" i="4"/>
  <c r="G84" i="4"/>
  <c r="C73" i="4"/>
  <c r="C74" i="4"/>
  <c r="C75" i="4"/>
  <c r="C77" i="4"/>
  <c r="C46" i="4"/>
  <c r="C47" i="4"/>
  <c r="C48" i="4"/>
  <c r="C39" i="4"/>
  <c r="C40" i="4"/>
  <c r="C41" i="4"/>
  <c r="C42" i="4"/>
  <c r="C43" i="4"/>
  <c r="G55" i="4" s="1"/>
  <c r="H55" i="4" s="1"/>
  <c r="C44" i="4"/>
  <c r="C45" i="4"/>
  <c r="C38" i="4"/>
  <c r="C25" i="4"/>
  <c r="M50" i="4" s="1"/>
  <c r="C24" i="4"/>
  <c r="C36" i="4"/>
  <c r="C34" i="4"/>
  <c r="C35" i="4"/>
  <c r="C33" i="4"/>
  <c r="C32" i="4"/>
  <c r="D38" i="4" s="1"/>
  <c r="F38" i="4" s="1"/>
  <c r="C30" i="4"/>
  <c r="C27" i="4"/>
  <c r="D33" i="4" s="1"/>
  <c r="C28" i="4"/>
  <c r="C29" i="4"/>
  <c r="C26" i="4"/>
  <c r="C20" i="4"/>
  <c r="C21" i="4"/>
  <c r="C22" i="4"/>
  <c r="C19" i="4"/>
  <c r="C18" i="4"/>
  <c r="C17" i="4"/>
  <c r="C11" i="4"/>
  <c r="D17" i="4" s="1"/>
  <c r="C12" i="4"/>
  <c r="C13" i="4"/>
  <c r="D19" i="4" s="1"/>
  <c r="C14" i="4"/>
  <c r="C15" i="4"/>
  <c r="C16" i="4"/>
  <c r="C10" i="4"/>
  <c r="D16" i="4" s="1"/>
  <c r="E16" i="4" s="1"/>
  <c r="C9" i="4"/>
  <c r="D15" i="4"/>
  <c r="F15" i="4" s="1"/>
  <c r="G269" i="4"/>
  <c r="I269" i="4" s="1"/>
  <c r="M262" i="4"/>
  <c r="D261" i="4"/>
  <c r="E261" i="4"/>
  <c r="D245" i="4"/>
  <c r="D238" i="4"/>
  <c r="F238" i="4" s="1"/>
  <c r="G233" i="4"/>
  <c r="H233" i="4" s="1"/>
  <c r="M259" i="4"/>
  <c r="D222" i="4"/>
  <c r="E222" i="4"/>
  <c r="D221" i="4"/>
  <c r="F221" i="4"/>
  <c r="D219" i="4"/>
  <c r="M207" i="4"/>
  <c r="N207" i="4" s="1"/>
  <c r="D196" i="4"/>
  <c r="E196" i="4" s="1"/>
  <c r="G207" i="4"/>
  <c r="H207" i="4" s="1"/>
  <c r="J187" i="4"/>
  <c r="K187" i="4" s="1"/>
  <c r="M177" i="4"/>
  <c r="G164" i="4"/>
  <c r="I164" i="4" s="1"/>
  <c r="G176" i="4"/>
  <c r="I176" i="4"/>
  <c r="G162" i="4"/>
  <c r="H162" i="4"/>
  <c r="D161" i="4"/>
  <c r="G160" i="4"/>
  <c r="H160" i="4" s="1"/>
  <c r="D159" i="4"/>
  <c r="F159" i="4" s="1"/>
  <c r="D155" i="4"/>
  <c r="E155" i="4" s="1"/>
  <c r="D153" i="4"/>
  <c r="D151" i="4"/>
  <c r="F151" i="4" s="1"/>
  <c r="D149" i="4"/>
  <c r="D147" i="4"/>
  <c r="E147" i="4"/>
  <c r="D152" i="4"/>
  <c r="M141" i="4"/>
  <c r="O141" i="4" s="1"/>
  <c r="J135" i="4"/>
  <c r="K135" i="4" s="1"/>
  <c r="O153" i="4"/>
  <c r="E221" i="4"/>
  <c r="I233" i="4"/>
  <c r="M140" i="4"/>
  <c r="N140" i="4" s="1"/>
  <c r="J133" i="4"/>
  <c r="K133" i="4" s="1"/>
  <c r="D118" i="4"/>
  <c r="G122" i="4"/>
  <c r="G138" i="4"/>
  <c r="H138" i="4" s="1"/>
  <c r="G136" i="4"/>
  <c r="D130" i="4"/>
  <c r="J145" i="4"/>
  <c r="K145" i="4" s="1"/>
  <c r="G137" i="4"/>
  <c r="H137" i="4" s="1"/>
  <c r="D131" i="4"/>
  <c r="F131" i="4" s="1"/>
  <c r="J144" i="4"/>
  <c r="K144" i="4" s="1"/>
  <c r="I207" i="4"/>
  <c r="M142" i="4"/>
  <c r="N142" i="4" s="1"/>
  <c r="G74" i="4"/>
  <c r="M165" i="4"/>
  <c r="N165" i="4"/>
  <c r="J158" i="4"/>
  <c r="J157" i="4"/>
  <c r="K157" i="4" s="1"/>
  <c r="D141" i="4"/>
  <c r="G151" i="4"/>
  <c r="D142" i="4"/>
  <c r="D144" i="4"/>
  <c r="F144" i="4"/>
  <c r="H164" i="4"/>
  <c r="G185" i="4"/>
  <c r="J192" i="4"/>
  <c r="D178" i="4"/>
  <c r="D177" i="4"/>
  <c r="J191" i="4"/>
  <c r="G183" i="4"/>
  <c r="H183" i="4" s="1"/>
  <c r="G182" i="4"/>
  <c r="H182" i="4" s="1"/>
  <c r="M197" i="4"/>
  <c r="N197" i="4" s="1"/>
  <c r="M196" i="4"/>
  <c r="D175" i="4"/>
  <c r="F175" i="4"/>
  <c r="J250" i="4"/>
  <c r="D236" i="4"/>
  <c r="G243" i="4"/>
  <c r="M257" i="4"/>
  <c r="N257" i="4" s="1"/>
  <c r="D235" i="4"/>
  <c r="F235" i="4" s="1"/>
  <c r="F155" i="4"/>
  <c r="L187" i="4"/>
  <c r="M52" i="4"/>
  <c r="N52" i="4" s="1"/>
  <c r="M160" i="4"/>
  <c r="N160" i="4" s="1"/>
  <c r="G146" i="4"/>
  <c r="I146" i="4" s="1"/>
  <c r="D138" i="4"/>
  <c r="E138" i="4" s="1"/>
  <c r="D134" i="4"/>
  <c r="F134" i="4" s="1"/>
  <c r="G141" i="4"/>
  <c r="D139" i="4"/>
  <c r="E139" i="4"/>
  <c r="M156" i="4"/>
  <c r="N156" i="4"/>
  <c r="J153" i="4"/>
  <c r="K153" i="4"/>
  <c r="D133" i="4"/>
  <c r="I160" i="4"/>
  <c r="H176" i="4"/>
  <c r="J44" i="4"/>
  <c r="D129" i="4"/>
  <c r="F129" i="4"/>
  <c r="G147" i="4"/>
  <c r="H147" i="4"/>
  <c r="D140" i="4"/>
  <c r="M161" i="4"/>
  <c r="N161" i="4" s="1"/>
  <c r="J154" i="4"/>
  <c r="G145" i="4"/>
  <c r="H145" i="4"/>
  <c r="M194" i="4"/>
  <c r="O194" i="4"/>
  <c r="M199" i="4"/>
  <c r="N199" i="4"/>
  <c r="M233" i="4"/>
  <c r="J226" i="4"/>
  <c r="D212" i="4"/>
  <c r="E212" i="4"/>
  <c r="G219" i="4"/>
  <c r="I219" i="4"/>
  <c r="G214" i="4"/>
  <c r="J223" i="4"/>
  <c r="L223" i="4" s="1"/>
  <c r="G217" i="4"/>
  <c r="D208" i="4"/>
  <c r="F208" i="4"/>
  <c r="G215" i="4"/>
  <c r="D211" i="4"/>
  <c r="M231" i="4"/>
  <c r="O231" i="4"/>
  <c r="M126" i="4"/>
  <c r="N126" i="4"/>
  <c r="D105" i="4"/>
  <c r="F105" i="4"/>
  <c r="J134" i="4"/>
  <c r="K134" i="4"/>
  <c r="M144" i="4"/>
  <c r="D122" i="4"/>
  <c r="D123" i="4"/>
  <c r="F123" i="4"/>
  <c r="G129" i="4"/>
  <c r="H129" i="4"/>
  <c r="M195" i="4"/>
  <c r="N195" i="4" s="1"/>
  <c r="D174" i="4"/>
  <c r="E174" i="4" s="1"/>
  <c r="G181" i="4"/>
  <c r="G180" i="4"/>
  <c r="I180" i="4"/>
  <c r="J188" i="4"/>
  <c r="M215" i="4"/>
  <c r="O215" i="4" s="1"/>
  <c r="G201" i="4"/>
  <c r="H201" i="4" s="1"/>
  <c r="M214" i="4"/>
  <c r="D193" i="4"/>
  <c r="E193" i="4"/>
  <c r="J208" i="4"/>
  <c r="G200" i="4"/>
  <c r="I200" i="4" s="1"/>
  <c r="J206" i="4"/>
  <c r="D194" i="4"/>
  <c r="F194" i="4"/>
  <c r="J219" i="4"/>
  <c r="L219" i="4"/>
  <c r="D205" i="4"/>
  <c r="M226" i="4"/>
  <c r="O226" i="4" s="1"/>
  <c r="G212" i="4"/>
  <c r="G210" i="4"/>
  <c r="D204" i="4"/>
  <c r="J215" i="4"/>
  <c r="K215" i="4"/>
  <c r="M221" i="4"/>
  <c r="G205" i="4"/>
  <c r="I205" i="4" s="1"/>
  <c r="G203" i="4"/>
  <c r="J244" i="4"/>
  <c r="E238" i="4"/>
  <c r="J56" i="4"/>
  <c r="L56" i="4" s="1"/>
  <c r="D80" i="4"/>
  <c r="F80" i="4" s="1"/>
  <c r="D107" i="4"/>
  <c r="E107" i="4" s="1"/>
  <c r="M128" i="4"/>
  <c r="O128" i="4" s="1"/>
  <c r="J124" i="4"/>
  <c r="K124" i="4" s="1"/>
  <c r="M129" i="4"/>
  <c r="N129" i="4" s="1"/>
  <c r="J122" i="4"/>
  <c r="L122" i="4" s="1"/>
  <c r="G114" i="4"/>
  <c r="I114" i="4" s="1"/>
  <c r="M131" i="4"/>
  <c r="N131" i="4" s="1"/>
  <c r="G116" i="4"/>
  <c r="D109" i="4"/>
  <c r="E109" i="4"/>
  <c r="J127" i="4"/>
  <c r="K127" i="4"/>
  <c r="G108" i="4"/>
  <c r="I108" i="4"/>
  <c r="G111" i="4"/>
  <c r="I111" i="4"/>
  <c r="G117" i="4"/>
  <c r="I117" i="4"/>
  <c r="J123" i="4"/>
  <c r="L123" i="4"/>
  <c r="D146" i="4"/>
  <c r="F146" i="4"/>
  <c r="M167" i="4"/>
  <c r="N167" i="4"/>
  <c r="J160" i="4"/>
  <c r="K160" i="4"/>
  <c r="G153" i="4"/>
  <c r="F147" i="4"/>
  <c r="M183" i="4"/>
  <c r="I162" i="4"/>
  <c r="J165" i="4"/>
  <c r="G175" i="4"/>
  <c r="H175" i="4" s="1"/>
  <c r="M209" i="4"/>
  <c r="N209" i="4" s="1"/>
  <c r="J202" i="4"/>
  <c r="L202" i="4" s="1"/>
  <c r="D187" i="4"/>
  <c r="E187" i="4" s="1"/>
  <c r="M208" i="4"/>
  <c r="G195" i="4"/>
  <c r="H195" i="4"/>
  <c r="G194" i="4"/>
  <c r="I194" i="4"/>
  <c r="J201" i="4"/>
  <c r="L201" i="4"/>
  <c r="D188" i="4"/>
  <c r="F188" i="4"/>
  <c r="J196" i="4"/>
  <c r="K196" i="4" s="1"/>
  <c r="L196" i="4"/>
  <c r="D213" i="4"/>
  <c r="F213" i="4" s="1"/>
  <c r="M234" i="4"/>
  <c r="G220" i="4"/>
  <c r="H220" i="4"/>
  <c r="J227" i="4"/>
  <c r="O259" i="4"/>
  <c r="N259" i="4"/>
  <c r="O262" i="4"/>
  <c r="N262" i="4"/>
  <c r="J118" i="4"/>
  <c r="L118" i="4" s="1"/>
  <c r="J142" i="4"/>
  <c r="K142" i="4" s="1"/>
  <c r="D128" i="4"/>
  <c r="E128" i="4" s="1"/>
  <c r="G189" i="4"/>
  <c r="F196" i="4"/>
  <c r="G53" i="4"/>
  <c r="H53" i="4" s="1"/>
  <c r="J126" i="4"/>
  <c r="K126" i="4" s="1"/>
  <c r="G130" i="4"/>
  <c r="H130" i="4" s="1"/>
  <c r="M159" i="4"/>
  <c r="N159" i="4" s="1"/>
  <c r="G134" i="4"/>
  <c r="H134" i="4" s="1"/>
  <c r="M188" i="4"/>
  <c r="D167" i="4"/>
  <c r="F167" i="4"/>
  <c r="G174" i="4"/>
  <c r="D165" i="4"/>
  <c r="F165" i="4" s="1"/>
  <c r="G172" i="4"/>
  <c r="J181" i="4"/>
  <c r="J179" i="4"/>
  <c r="G171" i="4"/>
  <c r="G166" i="4"/>
  <c r="I166" i="4" s="1"/>
  <c r="G173" i="4"/>
  <c r="G179" i="4"/>
  <c r="I179" i="4"/>
  <c r="D183" i="4"/>
  <c r="J267" i="4"/>
  <c r="L267" i="4" s="1"/>
  <c r="G260" i="4"/>
  <c r="H260" i="4" s="1"/>
  <c r="D253" i="4"/>
  <c r="G78" i="4"/>
  <c r="H78" i="4"/>
  <c r="M155" i="4"/>
  <c r="N155" i="4"/>
  <c r="G192" i="4"/>
  <c r="H192" i="4"/>
  <c r="M213" i="4"/>
  <c r="O213" i="4"/>
  <c r="G240" i="4"/>
  <c r="H240" i="4"/>
  <c r="J247" i="4"/>
  <c r="L247" i="4"/>
  <c r="M254" i="4"/>
  <c r="D233" i="4"/>
  <c r="M253" i="4"/>
  <c r="D39" i="4"/>
  <c r="E39" i="4" s="1"/>
  <c r="G90" i="4"/>
  <c r="J113" i="4"/>
  <c r="J95" i="4"/>
  <c r="K95" i="4" s="1"/>
  <c r="M127" i="4"/>
  <c r="O127" i="4" s="1"/>
  <c r="D106" i="4"/>
  <c r="F106" i="4" s="1"/>
  <c r="G109" i="4"/>
  <c r="H113" i="4"/>
  <c r="J120" i="4"/>
  <c r="K120" i="4" s="1"/>
  <c r="M173" i="4"/>
  <c r="O173" i="4" s="1"/>
  <c r="G158" i="4"/>
  <c r="M172" i="4"/>
  <c r="N172" i="4"/>
  <c r="G154" i="4"/>
  <c r="H154" i="4"/>
  <c r="J166" i="4"/>
  <c r="J162" i="4"/>
  <c r="J161" i="4"/>
  <c r="G159" i="4"/>
  <c r="I159" i="4" s="1"/>
  <c r="G152" i="4"/>
  <c r="H152" i="4" s="1"/>
  <c r="F161" i="4"/>
  <c r="E161" i="4"/>
  <c r="J194" i="4"/>
  <c r="K194" i="4" s="1"/>
  <c r="J193" i="4"/>
  <c r="D180" i="4"/>
  <c r="E180" i="4"/>
  <c r="G187" i="4"/>
  <c r="H187" i="4"/>
  <c r="G186" i="4"/>
  <c r="D179" i="4"/>
  <c r="E179" i="4" s="1"/>
  <c r="M200" i="4"/>
  <c r="O200" i="4" s="1"/>
  <c r="M201" i="4"/>
  <c r="J199" i="4"/>
  <c r="K199" i="4"/>
  <c r="M186" i="4"/>
  <c r="N186" i="4"/>
  <c r="G236" i="4"/>
  <c r="H236" i="4"/>
  <c r="J98" i="4"/>
  <c r="L98" i="4"/>
  <c r="D84" i="4"/>
  <c r="D132" i="4"/>
  <c r="F132" i="4" s="1"/>
  <c r="J146" i="4"/>
  <c r="K146" i="4" s="1"/>
  <c r="G139" i="4"/>
  <c r="I139" i="4" s="1"/>
  <c r="D90" i="4"/>
  <c r="E90" i="4" s="1"/>
  <c r="M124" i="4"/>
  <c r="N124" i="4" s="1"/>
  <c r="J117" i="4"/>
  <c r="K117" i="4" s="1"/>
  <c r="G110" i="4"/>
  <c r="I110" i="4" s="1"/>
  <c r="D103" i="4"/>
  <c r="F103" i="4" s="1"/>
  <c r="D111" i="4"/>
  <c r="E111" i="4" s="1"/>
  <c r="J125" i="4"/>
  <c r="L125" i="4" s="1"/>
  <c r="G118" i="4"/>
  <c r="I118" i="4" s="1"/>
  <c r="M113" i="4"/>
  <c r="O113" i="4" s="1"/>
  <c r="J141" i="4"/>
  <c r="L141" i="4" s="1"/>
  <c r="D127" i="4"/>
  <c r="D126" i="4"/>
  <c r="G135" i="4"/>
  <c r="M146" i="4"/>
  <c r="N146" i="4"/>
  <c r="E159" i="4"/>
  <c r="D164" i="4"/>
  <c r="J177" i="4"/>
  <c r="L177" i="4"/>
  <c r="J180" i="4"/>
  <c r="H269" i="4"/>
  <c r="J65" i="4"/>
  <c r="L65" i="4" s="1"/>
  <c r="D124" i="4"/>
  <c r="F124" i="4" s="1"/>
  <c r="M145" i="4"/>
  <c r="N145" i="4" s="1"/>
  <c r="G131" i="4"/>
  <c r="H131" i="4" s="1"/>
  <c r="J138" i="4"/>
  <c r="K138" i="4"/>
  <c r="J159" i="4"/>
  <c r="M166" i="4"/>
  <c r="O166" i="4"/>
  <c r="D145" i="4"/>
  <c r="E145" i="4"/>
  <c r="G140" i="4"/>
  <c r="M174" i="4"/>
  <c r="J167" i="4"/>
  <c r="J149" i="4"/>
  <c r="K149" i="4"/>
  <c r="G168" i="4"/>
  <c r="M182" i="4"/>
  <c r="J175" i="4"/>
  <c r="G177" i="4"/>
  <c r="I177" i="4" s="1"/>
  <c r="J184" i="4"/>
  <c r="M191" i="4"/>
  <c r="D170" i="4"/>
  <c r="J186" i="4"/>
  <c r="K186" i="4"/>
  <c r="M193" i="4"/>
  <c r="N193" i="4" s="1"/>
  <c r="O193" i="4"/>
  <c r="D171" i="4"/>
  <c r="J185" i="4"/>
  <c r="K185" i="4"/>
  <c r="G178" i="4"/>
  <c r="D172" i="4"/>
  <c r="J205" i="4"/>
  <c r="L205" i="4"/>
  <c r="M212" i="4"/>
  <c r="N212" i="4"/>
  <c r="G198" i="4"/>
  <c r="H198" i="4" s="1"/>
  <c r="I198" i="4"/>
  <c r="D191" i="4"/>
  <c r="F191" i="4" s="1"/>
  <c r="J207" i="4"/>
  <c r="D229" i="4"/>
  <c r="J243" i="4"/>
  <c r="K243" i="4" s="1"/>
  <c r="M250" i="4"/>
  <c r="D227" i="4"/>
  <c r="M240" i="4"/>
  <c r="N240" i="4" s="1"/>
  <c r="J240" i="4"/>
  <c r="L240" i="4" s="1"/>
  <c r="G226" i="4"/>
  <c r="I226" i="4" s="1"/>
  <c r="M268" i="4"/>
  <c r="D247" i="4"/>
  <c r="F247" i="4"/>
  <c r="J261" i="4"/>
  <c r="D246" i="4"/>
  <c r="J260" i="4"/>
  <c r="M264" i="4"/>
  <c r="N264" i="4" s="1"/>
  <c r="G254" i="4"/>
  <c r="I254" i="4" s="1"/>
  <c r="G247" i="4"/>
  <c r="H247" i="4" s="1"/>
  <c r="D252" i="4"/>
  <c r="J266" i="4"/>
  <c r="G259" i="4"/>
  <c r="I259" i="4" s="1"/>
  <c r="M269" i="4"/>
  <c r="G256" i="4"/>
  <c r="D248" i="4"/>
  <c r="F261" i="4"/>
  <c r="J121" i="4"/>
  <c r="L121" i="4" s="1"/>
  <c r="D115" i="4"/>
  <c r="E115" i="4" s="1"/>
  <c r="J151" i="4"/>
  <c r="K151" i="4" s="1"/>
  <c r="D137" i="4"/>
  <c r="F137" i="4" s="1"/>
  <c r="M158" i="4"/>
  <c r="O158" i="4" s="1"/>
  <c r="G144" i="4"/>
  <c r="I144" i="4" s="1"/>
  <c r="J147" i="4"/>
  <c r="K147" i="4" s="1"/>
  <c r="G170" i="4"/>
  <c r="I170" i="4" s="1"/>
  <c r="M184" i="4"/>
  <c r="M192" i="4"/>
  <c r="O192" i="4"/>
  <c r="G221" i="4"/>
  <c r="M235" i="4"/>
  <c r="D214" i="4"/>
  <c r="E214" i="4"/>
  <c r="J231" i="4"/>
  <c r="M238" i="4"/>
  <c r="D217" i="4"/>
  <c r="E217" i="4"/>
  <c r="G224" i="4"/>
  <c r="G223" i="4"/>
  <c r="I223" i="4" s="1"/>
  <c r="J235" i="4"/>
  <c r="L235" i="4" s="1"/>
  <c r="J228" i="4"/>
  <c r="J257" i="4"/>
  <c r="L257" i="4"/>
  <c r="D59" i="4"/>
  <c r="F59" i="4" s="1"/>
  <c r="D86" i="4"/>
  <c r="F86" i="4" s="1"/>
  <c r="D101" i="4"/>
  <c r="F101" i="4" s="1"/>
  <c r="G120" i="4"/>
  <c r="H120" i="4" s="1"/>
  <c r="M133" i="4"/>
  <c r="N133" i="4" s="1"/>
  <c r="M134" i="4"/>
  <c r="N134" i="4" s="1"/>
  <c r="M143" i="4"/>
  <c r="N143" i="4" s="1"/>
  <c r="M123" i="4"/>
  <c r="N123" i="4" s="1"/>
  <c r="J156" i="4"/>
  <c r="M163" i="4"/>
  <c r="N163" i="4"/>
  <c r="M162" i="4"/>
  <c r="O162" i="4"/>
  <c r="J155" i="4"/>
  <c r="G149" i="4"/>
  <c r="I149" i="4" s="1"/>
  <c r="G148" i="4"/>
  <c r="D156" i="4"/>
  <c r="M190" i="4"/>
  <c r="O190" i="4" s="1"/>
  <c r="J183" i="4"/>
  <c r="K183" i="4" s="1"/>
  <c r="J182" i="4"/>
  <c r="L182" i="4" s="1"/>
  <c r="D169" i="4"/>
  <c r="D168" i="4"/>
  <c r="E168" i="4"/>
  <c r="G232" i="4"/>
  <c r="H232" i="4"/>
  <c r="M270" i="4"/>
  <c r="D87" i="4"/>
  <c r="M135" i="4"/>
  <c r="N135" i="4"/>
  <c r="D114" i="4"/>
  <c r="M139" i="4"/>
  <c r="O139" i="4" s="1"/>
  <c r="G125" i="4"/>
  <c r="M138" i="4"/>
  <c r="N138" i="4"/>
  <c r="J132" i="4"/>
  <c r="K132" i="4"/>
  <c r="G124" i="4"/>
  <c r="I124" i="4"/>
  <c r="G133" i="4"/>
  <c r="I133" i="4"/>
  <c r="J140" i="4"/>
  <c r="K140" i="4"/>
  <c r="G132" i="4"/>
  <c r="M157" i="4"/>
  <c r="N157" i="4" s="1"/>
  <c r="D135" i="4"/>
  <c r="E135" i="4" s="1"/>
  <c r="J150" i="4"/>
  <c r="L150" i="4" s="1"/>
  <c r="G143" i="4"/>
  <c r="I143" i="4" s="1"/>
  <c r="D136" i="4"/>
  <c r="E136" i="4" s="1"/>
  <c r="M147" i="4"/>
  <c r="N147" i="4" s="1"/>
  <c r="J169" i="4"/>
  <c r="K169" i="4" s="1"/>
  <c r="M180" i="4"/>
  <c r="J173" i="4"/>
  <c r="L173" i="4"/>
  <c r="G169" i="4"/>
  <c r="I169" i="4"/>
  <c r="D162" i="4"/>
  <c r="J176" i="4"/>
  <c r="L176" i="4" s="1"/>
  <c r="D160" i="4"/>
  <c r="D163" i="4"/>
  <c r="F163" i="4"/>
  <c r="D173" i="4"/>
  <c r="M202" i="4"/>
  <c r="O202" i="4" s="1"/>
  <c r="M176" i="4"/>
  <c r="N176" i="4" s="1"/>
  <c r="D190" i="4"/>
  <c r="F190" i="4" s="1"/>
  <c r="J204" i="4"/>
  <c r="L204" i="4" s="1"/>
  <c r="G197" i="4"/>
  <c r="I197" i="4"/>
  <c r="J218" i="4"/>
  <c r="L218" i="4"/>
  <c r="M211" i="4"/>
  <c r="F219" i="4"/>
  <c r="E219" i="4"/>
  <c r="M239" i="4"/>
  <c r="N239" i="4" s="1"/>
  <c r="D250" i="4"/>
  <c r="J148" i="4"/>
  <c r="K148" i="4"/>
  <c r="M171" i="4"/>
  <c r="N171" i="4"/>
  <c r="J164" i="4"/>
  <c r="L164" i="4"/>
  <c r="M179" i="4"/>
  <c r="J172" i="4"/>
  <c r="L172" i="4" s="1"/>
  <c r="D157" i="4"/>
  <c r="M187" i="4"/>
  <c r="N187" i="4"/>
  <c r="D166" i="4"/>
  <c r="G165" i="4"/>
  <c r="M210" i="4"/>
  <c r="N210" i="4"/>
  <c r="G196" i="4"/>
  <c r="H196" i="4"/>
  <c r="M218" i="4"/>
  <c r="J211" i="4"/>
  <c r="G204" i="4"/>
  <c r="I204" i="4"/>
  <c r="J203" i="4"/>
  <c r="L203" i="4"/>
  <c r="M256" i="4"/>
  <c r="G241" i="4"/>
  <c r="G242" i="4"/>
  <c r="H242" i="4"/>
  <c r="J248" i="4"/>
  <c r="J249" i="4"/>
  <c r="K249" i="4" s="1"/>
  <c r="J170" i="4"/>
  <c r="K170" i="4" s="1"/>
  <c r="G163" i="4"/>
  <c r="G156" i="4"/>
  <c r="J178" i="4"/>
  <c r="K178" i="4" s="1"/>
  <c r="M185" i="4"/>
  <c r="N185" i="4" s="1"/>
  <c r="M175" i="4"/>
  <c r="N175" i="4" s="1"/>
  <c r="J197" i="4"/>
  <c r="M204" i="4"/>
  <c r="O204" i="4"/>
  <c r="J198" i="4"/>
  <c r="G193" i="4"/>
  <c r="I193" i="4" s="1"/>
  <c r="J200" i="4"/>
  <c r="L200" i="4" s="1"/>
  <c r="D186" i="4"/>
  <c r="J195" i="4"/>
  <c r="D197" i="4"/>
  <c r="G235" i="4"/>
  <c r="H235" i="4"/>
  <c r="G264" i="4"/>
  <c r="D257" i="4"/>
  <c r="E257" i="4" s="1"/>
  <c r="G115" i="4"/>
  <c r="I115" i="4" s="1"/>
  <c r="J143" i="4"/>
  <c r="L143" i="4" s="1"/>
  <c r="G150" i="4"/>
  <c r="M164" i="4"/>
  <c r="O164" i="4"/>
  <c r="G155" i="4"/>
  <c r="J163" i="4"/>
  <c r="L163" i="4" s="1"/>
  <c r="D154" i="4"/>
  <c r="E154" i="4" s="1"/>
  <c r="J168" i="4"/>
  <c r="L168" i="4" s="1"/>
  <c r="D150" i="4"/>
  <c r="J174" i="4"/>
  <c r="G157" i="4"/>
  <c r="D158" i="4"/>
  <c r="M189" i="4"/>
  <c r="N189" i="4" s="1"/>
  <c r="J171" i="4"/>
  <c r="M203" i="4"/>
  <c r="O203" i="4"/>
  <c r="D182" i="4"/>
  <c r="M216" i="4"/>
  <c r="N216" i="4" s="1"/>
  <c r="G190" i="4"/>
  <c r="I190" i="4" s="1"/>
  <c r="M220" i="4"/>
  <c r="O220" i="4" s="1"/>
  <c r="G206" i="4"/>
  <c r="D199" i="4"/>
  <c r="E199" i="4"/>
  <c r="J213" i="4"/>
  <c r="F222" i="4"/>
  <c r="J251" i="4"/>
  <c r="K251" i="4"/>
  <c r="D258" i="4"/>
  <c r="G265" i="4"/>
  <c r="G142" i="4"/>
  <c r="H142" i="4"/>
  <c r="D143" i="4"/>
  <c r="F143" i="4"/>
  <c r="D148" i="4"/>
  <c r="M178" i="4"/>
  <c r="J152" i="4"/>
  <c r="K152" i="4"/>
  <c r="G161" i="4"/>
  <c r="M168" i="4"/>
  <c r="N168" i="4" s="1"/>
  <c r="M169" i="4"/>
  <c r="N169" i="4" s="1"/>
  <c r="M170" i="4"/>
  <c r="N170" i="4" s="1"/>
  <c r="G188" i="4"/>
  <c r="D181" i="4"/>
  <c r="D189" i="4"/>
  <c r="F189" i="4" s="1"/>
  <c r="M223" i="4"/>
  <c r="D202" i="4"/>
  <c r="E202" i="4"/>
  <c r="D201" i="4"/>
  <c r="G209" i="4"/>
  <c r="H209" i="4" s="1"/>
  <c r="M230" i="4"/>
  <c r="G216" i="4"/>
  <c r="I216" i="4"/>
  <c r="D209" i="4"/>
  <c r="D206" i="4"/>
  <c r="F206" i="4" s="1"/>
  <c r="J216" i="4"/>
  <c r="G167" i="4"/>
  <c r="H167" i="4"/>
  <c r="D176" i="4"/>
  <c r="E176" i="4"/>
  <c r="M206" i="4"/>
  <c r="N206" i="4"/>
  <c r="M181" i="4"/>
  <c r="J210" i="4"/>
  <c r="L210" i="4" s="1"/>
  <c r="D195" i="4"/>
  <c r="E195" i="4" s="1"/>
  <c r="M217" i="4"/>
  <c r="D198" i="4"/>
  <c r="J214" i="4"/>
  <c r="L214" i="4" s="1"/>
  <c r="D200" i="4"/>
  <c r="G202" i="4"/>
  <c r="G229" i="4"/>
  <c r="I229" i="4" s="1"/>
  <c r="M265" i="4"/>
  <c r="D244" i="4"/>
  <c r="G251" i="4"/>
  <c r="I251" i="4" s="1"/>
  <c r="J258" i="4"/>
  <c r="G244" i="4"/>
  <c r="I244" i="4"/>
  <c r="D265" i="4"/>
  <c r="G267" i="4"/>
  <c r="D262" i="4"/>
  <c r="E262" i="4"/>
  <c r="M261" i="4"/>
  <c r="D264" i="4"/>
  <c r="M198" i="4"/>
  <c r="O198" i="4"/>
  <c r="D184" i="4"/>
  <c r="E184" i="4"/>
  <c r="G191" i="4"/>
  <c r="I191" i="4"/>
  <c r="G184" i="4"/>
  <c r="D185" i="4"/>
  <c r="F185" i="4" s="1"/>
  <c r="D192" i="4"/>
  <c r="F192" i="4" s="1"/>
  <c r="G199" i="4"/>
  <c r="I199" i="4" s="1"/>
  <c r="J190" i="4"/>
  <c r="K190" i="4" s="1"/>
  <c r="M225" i="4"/>
  <c r="O225" i="4" s="1"/>
  <c r="G211" i="4"/>
  <c r="I211" i="4" s="1"/>
  <c r="D203" i="4"/>
  <c r="F203" i="4" s="1"/>
  <c r="M227" i="4"/>
  <c r="O227" i="4" s="1"/>
  <c r="J221" i="4"/>
  <c r="M205" i="4"/>
  <c r="O205" i="4"/>
  <c r="M237" i="4"/>
  <c r="D216" i="4"/>
  <c r="E216" i="4" s="1"/>
  <c r="J238" i="4"/>
  <c r="M245" i="4"/>
  <c r="D224" i="4"/>
  <c r="G231" i="4"/>
  <c r="G239" i="4"/>
  <c r="J246" i="4"/>
  <c r="K246" i="4"/>
  <c r="D232" i="4"/>
  <c r="J236" i="4"/>
  <c r="K236" i="4" s="1"/>
  <c r="D241" i="4"/>
  <c r="F241" i="4" s="1"/>
  <c r="J255" i="4"/>
  <c r="L255" i="4" s="1"/>
  <c r="G268" i="4"/>
  <c r="J189" i="4"/>
  <c r="L189" i="4"/>
  <c r="J224" i="4"/>
  <c r="D210" i="4"/>
  <c r="D218" i="4"/>
  <c r="J241" i="4"/>
  <c r="K241" i="4" s="1"/>
  <c r="M248" i="4"/>
  <c r="G234" i="4"/>
  <c r="G222" i="4"/>
  <c r="J230" i="4"/>
  <c r="K230" i="4"/>
  <c r="M263" i="4"/>
  <c r="M243" i="4"/>
  <c r="N243" i="4" s="1"/>
  <c r="D263" i="4"/>
  <c r="F263" i="4" s="1"/>
  <c r="G208" i="4"/>
  <c r="D220" i="4"/>
  <c r="J245" i="4"/>
  <c r="K245" i="4" s="1"/>
  <c r="D231" i="4"/>
  <c r="M252" i="4"/>
  <c r="G238" i="4"/>
  <c r="J212" i="4"/>
  <c r="G213" i="4"/>
  <c r="I213" i="4" s="1"/>
  <c r="M232" i="4"/>
  <c r="G218" i="4"/>
  <c r="J225" i="4"/>
  <c r="K225" i="4" s="1"/>
  <c r="J229" i="4"/>
  <c r="L229" i="4" s="1"/>
  <c r="M236" i="4"/>
  <c r="O236" i="4"/>
  <c r="D215" i="4"/>
  <c r="E215" i="4"/>
  <c r="M219" i="4"/>
  <c r="J220" i="4"/>
  <c r="K220" i="4" s="1"/>
  <c r="G225" i="4"/>
  <c r="M258" i="4"/>
  <c r="D242" i="4"/>
  <c r="F242" i="4" s="1"/>
  <c r="G248" i="4"/>
  <c r="H248" i="4" s="1"/>
  <c r="G250" i="4"/>
  <c r="H250" i="4"/>
  <c r="D243" i="4"/>
  <c r="G249" i="4"/>
  <c r="J256" i="4"/>
  <c r="K256" i="4"/>
  <c r="D240" i="4"/>
  <c r="J209" i="4"/>
  <c r="L209" i="4" s="1"/>
  <c r="J217" i="4"/>
  <c r="L217" i="4" s="1"/>
  <c r="M224" i="4"/>
  <c r="O224" i="4"/>
  <c r="M228" i="4"/>
  <c r="J222" i="4"/>
  <c r="D207" i="4"/>
  <c r="M242" i="4"/>
  <c r="N242" i="4" s="1"/>
  <c r="G228" i="4"/>
  <c r="J237" i="4"/>
  <c r="M246" i="4"/>
  <c r="N246" i="4" s="1"/>
  <c r="J239" i="4"/>
  <c r="L239" i="4" s="1"/>
  <c r="D225" i="4"/>
  <c r="M222" i="4"/>
  <c r="O222" i="4"/>
  <c r="D230" i="4"/>
  <c r="M251" i="4"/>
  <c r="N251" i="4" s="1"/>
  <c r="G237" i="4"/>
  <c r="M229" i="4"/>
  <c r="O229" i="4"/>
  <c r="J232" i="4"/>
  <c r="K232" i="4"/>
  <c r="D237" i="4"/>
  <c r="F237" i="4"/>
  <c r="J264" i="4"/>
  <c r="K264" i="4"/>
  <c r="G262" i="4"/>
  <c r="D256" i="4"/>
  <c r="E256" i="4" s="1"/>
  <c r="J269" i="4"/>
  <c r="J268" i="4"/>
  <c r="J270" i="4"/>
  <c r="D255" i="4"/>
  <c r="F255" i="4"/>
  <c r="G261" i="4"/>
  <c r="I261" i="4"/>
  <c r="D254" i="4"/>
  <c r="G263" i="4"/>
  <c r="J253" i="4"/>
  <c r="J254" i="4"/>
  <c r="D239" i="4"/>
  <c r="M260" i="4"/>
  <c r="O260" i="4" s="1"/>
  <c r="J259" i="4"/>
  <c r="K259" i="4" s="1"/>
  <c r="M267" i="4"/>
  <c r="M241" i="4"/>
  <c r="J242" i="4"/>
  <c r="G245" i="4"/>
  <c r="G246" i="4"/>
  <c r="H246" i="4" s="1"/>
  <c r="D270" i="4"/>
  <c r="D267" i="4"/>
  <c r="D266" i="4"/>
  <c r="F266" i="4" s="1"/>
  <c r="D226" i="4"/>
  <c r="E226" i="4" s="1"/>
  <c r="D223" i="4"/>
  <c r="J233" i="4"/>
  <c r="G255" i="4"/>
  <c r="H255" i="4" s="1"/>
  <c r="D249" i="4"/>
  <c r="F249" i="4" s="1"/>
  <c r="J263" i="4"/>
  <c r="K263" i="4" s="1"/>
  <c r="G266" i="4"/>
  <c r="H266" i="4" s="1"/>
  <c r="G270" i="4"/>
  <c r="H270" i="4" s="1"/>
  <c r="I270" i="4"/>
  <c r="D259" i="4"/>
  <c r="D269" i="4"/>
  <c r="G230" i="4"/>
  <c r="M244" i="4"/>
  <c r="M247" i="4"/>
  <c r="G227" i="4"/>
  <c r="M249" i="4"/>
  <c r="D228" i="4"/>
  <c r="J252" i="4"/>
  <c r="K252" i="4"/>
  <c r="J234" i="4"/>
  <c r="G257" i="4"/>
  <c r="D251" i="4"/>
  <c r="E251" i="4"/>
  <c r="G252" i="4"/>
  <c r="G258" i="4"/>
  <c r="I258" i="4" s="1"/>
  <c r="J262" i="4"/>
  <c r="L262" i="4" s="1"/>
  <c r="J265" i="4"/>
  <c r="M266" i="4"/>
  <c r="M255" i="4"/>
  <c r="O255" i="4" s="1"/>
  <c r="D234" i="4"/>
  <c r="E234" i="4" s="1"/>
  <c r="G253" i="4"/>
  <c r="I253" i="4" s="1"/>
  <c r="D260" i="4"/>
  <c r="F260" i="4"/>
  <c r="D268" i="4"/>
  <c r="H244" i="4"/>
  <c r="E186" i="4"/>
  <c r="F186" i="4"/>
  <c r="I175" i="4"/>
  <c r="L127" i="4"/>
  <c r="O221" i="4"/>
  <c r="N221" i="4"/>
  <c r="E194" i="4"/>
  <c r="L188" i="4"/>
  <c r="K188" i="4"/>
  <c r="O199" i="4"/>
  <c r="I147" i="4"/>
  <c r="L157" i="4"/>
  <c r="O150" i="4"/>
  <c r="L133" i="4"/>
  <c r="H253" i="4"/>
  <c r="I252" i="4"/>
  <c r="H252" i="4"/>
  <c r="I266" i="4"/>
  <c r="E255" i="4"/>
  <c r="L232" i="4"/>
  <c r="O246" i="4"/>
  <c r="K217" i="4"/>
  <c r="I248" i="4"/>
  <c r="K229" i="4"/>
  <c r="L241" i="4"/>
  <c r="K255" i="4"/>
  <c r="N245" i="4"/>
  <c r="O245" i="4"/>
  <c r="H211" i="4"/>
  <c r="F184" i="4"/>
  <c r="L258" i="4"/>
  <c r="K258" i="4"/>
  <c r="F198" i="4"/>
  <c r="E198" i="4"/>
  <c r="N223" i="4"/>
  <c r="O223" i="4"/>
  <c r="L152" i="4"/>
  <c r="L251" i="4"/>
  <c r="E150" i="4"/>
  <c r="F150" i="4"/>
  <c r="K203" i="4"/>
  <c r="O187" i="4"/>
  <c r="O239" i="4"/>
  <c r="O176" i="4"/>
  <c r="K173" i="4"/>
  <c r="F156" i="4"/>
  <c r="E156" i="4"/>
  <c r="O143" i="4"/>
  <c r="L228" i="4"/>
  <c r="K228" i="4"/>
  <c r="N235" i="4"/>
  <c r="O235" i="4"/>
  <c r="E137" i="4"/>
  <c r="E247" i="4"/>
  <c r="L185" i="4"/>
  <c r="H139" i="4"/>
  <c r="I260" i="4"/>
  <c r="I130" i="4"/>
  <c r="L215" i="4"/>
  <c r="L206" i="4"/>
  <c r="K206" i="4"/>
  <c r="H180" i="4"/>
  <c r="I129" i="4"/>
  <c r="I217" i="4"/>
  <c r="H217" i="4"/>
  <c r="O196" i="4"/>
  <c r="N196" i="4"/>
  <c r="I185" i="4"/>
  <c r="H185" i="4"/>
  <c r="L158" i="4"/>
  <c r="K158" i="4"/>
  <c r="O142" i="4"/>
  <c r="I138" i="4"/>
  <c r="F234" i="4"/>
  <c r="F251" i="4"/>
  <c r="N229" i="4"/>
  <c r="K209" i="4"/>
  <c r="E263" i="4"/>
  <c r="E241" i="4"/>
  <c r="N225" i="4"/>
  <c r="E206" i="4"/>
  <c r="E189" i="4"/>
  <c r="O151" i="4"/>
  <c r="K168" i="4"/>
  <c r="H204" i="4"/>
  <c r="N202" i="4"/>
  <c r="O270" i="4"/>
  <c r="N270" i="4"/>
  <c r="O134" i="4"/>
  <c r="K235" i="4"/>
  <c r="L151" i="4"/>
  <c r="F252" i="4"/>
  <c r="E252" i="4"/>
  <c r="N268" i="4"/>
  <c r="O268" i="4"/>
  <c r="L207" i="4"/>
  <c r="K207" i="4"/>
  <c r="E171" i="4"/>
  <c r="F171" i="4"/>
  <c r="N182" i="4"/>
  <c r="O182" i="4"/>
  <c r="K159" i="4"/>
  <c r="L159" i="4"/>
  <c r="I187" i="4"/>
  <c r="L161" i="4"/>
  <c r="K161" i="4"/>
  <c r="O253" i="4"/>
  <c r="N253" i="4"/>
  <c r="K267" i="4"/>
  <c r="H172" i="4"/>
  <c r="I172" i="4"/>
  <c r="I189" i="4"/>
  <c r="H189" i="4"/>
  <c r="E146" i="4"/>
  <c r="F204" i="4"/>
  <c r="E204" i="4"/>
  <c r="I181" i="4"/>
  <c r="H181" i="4"/>
  <c r="E123" i="4"/>
  <c r="K223" i="4"/>
  <c r="E15" i="4"/>
  <c r="F139" i="4"/>
  <c r="O197" i="4"/>
  <c r="F16" i="4"/>
  <c r="L144" i="4"/>
  <c r="O152" i="4"/>
  <c r="H261" i="4"/>
  <c r="N236" i="4"/>
  <c r="K214" i="4"/>
  <c r="F202" i="4"/>
  <c r="L178" i="4"/>
  <c r="F250" i="4"/>
  <c r="E250" i="4"/>
  <c r="L261" i="4"/>
  <c r="K261" i="4"/>
  <c r="E188" i="4"/>
  <c r="E175" i="4"/>
  <c r="E266" i="4"/>
  <c r="I228" i="4"/>
  <c r="H228" i="4"/>
  <c r="L190" i="4"/>
  <c r="F154" i="4"/>
  <c r="L170" i="4"/>
  <c r="F180" i="4"/>
  <c r="E183" i="4"/>
  <c r="F183" i="4"/>
  <c r="I195" i="4"/>
  <c r="I182" i="4"/>
  <c r="N260" i="4"/>
  <c r="O251" i="4"/>
  <c r="I225" i="4"/>
  <c r="H225" i="4"/>
  <c r="N263" i="4"/>
  <c r="O263" i="4"/>
  <c r="E232" i="4"/>
  <c r="F232" i="4"/>
  <c r="O261" i="4"/>
  <c r="N261" i="4"/>
  <c r="H216" i="4"/>
  <c r="F148" i="4"/>
  <c r="E148" i="4"/>
  <c r="K163" i="4"/>
  <c r="L249" i="4"/>
  <c r="O211" i="4"/>
  <c r="N211" i="4"/>
  <c r="E163" i="4"/>
  <c r="F168" i="4"/>
  <c r="I224" i="4"/>
  <c r="H224" i="4"/>
  <c r="F115" i="4"/>
  <c r="F90" i="4"/>
  <c r="L193" i="4"/>
  <c r="K193" i="4"/>
  <c r="I220" i="4"/>
  <c r="I183" i="4"/>
  <c r="L252" i="4"/>
  <c r="L233" i="4"/>
  <c r="K233" i="4"/>
  <c r="F270" i="4"/>
  <c r="E270" i="4"/>
  <c r="F239" i="4"/>
  <c r="E239" i="4"/>
  <c r="K253" i="4"/>
  <c r="L253" i="4"/>
  <c r="F256" i="4"/>
  <c r="F230" i="4"/>
  <c r="E230" i="4"/>
  <c r="F207" i="4"/>
  <c r="E207" i="4"/>
  <c r="L256" i="4"/>
  <c r="L220" i="4"/>
  <c r="H213" i="4"/>
  <c r="L245" i="4"/>
  <c r="L230" i="4"/>
  <c r="K189" i="4"/>
  <c r="L246" i="4"/>
  <c r="N205" i="4"/>
  <c r="E192" i="4"/>
  <c r="F262" i="4"/>
  <c r="H229" i="4"/>
  <c r="N181" i="4"/>
  <c r="O181" i="4"/>
  <c r="O230" i="4"/>
  <c r="N230" i="4"/>
  <c r="O170" i="4"/>
  <c r="E143" i="4"/>
  <c r="F199" i="4"/>
  <c r="O189" i="4"/>
  <c r="I155" i="4"/>
  <c r="H155" i="4"/>
  <c r="I235" i="4"/>
  <c r="K197" i="4"/>
  <c r="L197" i="4"/>
  <c r="L248" i="4"/>
  <c r="K248" i="4"/>
  <c r="I196" i="4"/>
  <c r="K164" i="4"/>
  <c r="K218" i="4"/>
  <c r="F160" i="4"/>
  <c r="E160" i="4"/>
  <c r="O135" i="4"/>
  <c r="F169" i="4"/>
  <c r="E169" i="4"/>
  <c r="F217" i="4"/>
  <c r="H170" i="4"/>
  <c r="E248" i="4"/>
  <c r="F248" i="4"/>
  <c r="O264" i="4"/>
  <c r="O240" i="4"/>
  <c r="O212" i="4"/>
  <c r="F170" i="4"/>
  <c r="E170" i="4"/>
  <c r="L167" i="4"/>
  <c r="K167" i="4"/>
  <c r="L138" i="4"/>
  <c r="K177" i="4"/>
  <c r="E127" i="4"/>
  <c r="F127" i="4"/>
  <c r="E103" i="4"/>
  <c r="L199" i="4"/>
  <c r="L194" i="4"/>
  <c r="I154" i="4"/>
  <c r="K247" i="4"/>
  <c r="E167" i="4"/>
  <c r="O149" i="4"/>
  <c r="N234" i="4"/>
  <c r="O234" i="4"/>
  <c r="F187" i="4"/>
  <c r="K244" i="4"/>
  <c r="L244" i="4"/>
  <c r="N226" i="4"/>
  <c r="O214" i="4"/>
  <c r="N214" i="4"/>
  <c r="N231" i="4"/>
  <c r="F212" i="4"/>
  <c r="L154" i="4"/>
  <c r="K154" i="4"/>
  <c r="E38" i="4"/>
  <c r="F138" i="4"/>
  <c r="H243" i="4"/>
  <c r="I243" i="4"/>
  <c r="L191" i="4"/>
  <c r="K191" i="4"/>
  <c r="F142" i="4"/>
  <c r="E142" i="4"/>
  <c r="L145" i="4"/>
  <c r="N224" i="4"/>
  <c r="H191" i="4"/>
  <c r="F166" i="4"/>
  <c r="E166" i="4"/>
  <c r="H259" i="4"/>
  <c r="H177" i="4"/>
  <c r="E249" i="4"/>
  <c r="L236" i="4"/>
  <c r="E209" i="4"/>
  <c r="F209" i="4"/>
  <c r="K172" i="4"/>
  <c r="L169" i="4"/>
  <c r="E165" i="4"/>
  <c r="K227" i="4"/>
  <c r="L227" i="4"/>
  <c r="I141" i="4"/>
  <c r="H141" i="4"/>
  <c r="L234" i="4"/>
  <c r="K234" i="4"/>
  <c r="I255" i="4"/>
  <c r="O242" i="4"/>
  <c r="O232" i="4"/>
  <c r="N232" i="4"/>
  <c r="L224" i="4"/>
  <c r="K224" i="4"/>
  <c r="H199" i="4"/>
  <c r="L213" i="4"/>
  <c r="K213" i="4"/>
  <c r="I264" i="4"/>
  <c r="H264" i="4"/>
  <c r="O218" i="4"/>
  <c r="N218" i="4"/>
  <c r="L155" i="4"/>
  <c r="K155" i="4"/>
  <c r="L186" i="4"/>
  <c r="O186" i="4"/>
  <c r="H179" i="4"/>
  <c r="O208" i="4"/>
  <c r="N208" i="4"/>
  <c r="H219" i="4"/>
  <c r="O257" i="4"/>
  <c r="E144" i="4"/>
  <c r="I137" i="4"/>
  <c r="I55" i="4"/>
  <c r="O266" i="4"/>
  <c r="N266" i="4"/>
  <c r="E228" i="4"/>
  <c r="F228" i="4"/>
  <c r="I246" i="4"/>
  <c r="N222" i="4"/>
  <c r="I249" i="4"/>
  <c r="H249" i="4"/>
  <c r="L212" i="4"/>
  <c r="K212" i="4"/>
  <c r="E220" i="4"/>
  <c r="F220" i="4"/>
  <c r="I222" i="4"/>
  <c r="H222" i="4"/>
  <c r="I239" i="4"/>
  <c r="H239" i="4"/>
  <c r="L221" i="4"/>
  <c r="K221" i="4"/>
  <c r="E185" i="4"/>
  <c r="I267" i="4"/>
  <c r="H267" i="4"/>
  <c r="I202" i="4"/>
  <c r="H202" i="4"/>
  <c r="O206" i="4"/>
  <c r="I209" i="4"/>
  <c r="O169" i="4"/>
  <c r="I206" i="4"/>
  <c r="H206" i="4"/>
  <c r="E158" i="4"/>
  <c r="F158" i="4"/>
  <c r="F197" i="4"/>
  <c r="E197" i="4"/>
  <c r="O175" i="4"/>
  <c r="I242" i="4"/>
  <c r="O171" i="4"/>
  <c r="K176" i="4"/>
  <c r="H143" i="4"/>
  <c r="H124" i="4"/>
  <c r="K182" i="4"/>
  <c r="O163" i="4"/>
  <c r="E86" i="4"/>
  <c r="O238" i="4"/>
  <c r="N238" i="4"/>
  <c r="L147" i="4"/>
  <c r="H256" i="4"/>
  <c r="I256" i="4"/>
  <c r="L260" i="4"/>
  <c r="K260" i="4"/>
  <c r="F227" i="4"/>
  <c r="E227" i="4"/>
  <c r="O191" i="4"/>
  <c r="N191" i="4"/>
  <c r="N174" i="4"/>
  <c r="O174" i="4"/>
  <c r="I131" i="4"/>
  <c r="E164" i="4"/>
  <c r="F164" i="4"/>
  <c r="K141" i="4"/>
  <c r="F84" i="4"/>
  <c r="E84" i="4"/>
  <c r="O201" i="4"/>
  <c r="N201" i="4"/>
  <c r="O172" i="4"/>
  <c r="F39" i="4"/>
  <c r="I240" i="4"/>
  <c r="E213" i="4"/>
  <c r="H203" i="4"/>
  <c r="I203" i="4"/>
  <c r="F205" i="4"/>
  <c r="E205" i="4"/>
  <c r="L134" i="4"/>
  <c r="F211" i="4"/>
  <c r="E211" i="4"/>
  <c r="L226" i="4"/>
  <c r="K226" i="4"/>
  <c r="H146" i="4"/>
  <c r="E236" i="4"/>
  <c r="F236" i="4"/>
  <c r="F177" i="4"/>
  <c r="E177" i="4"/>
  <c r="I151" i="4"/>
  <c r="H151" i="4"/>
  <c r="F130" i="4"/>
  <c r="E130" i="4"/>
  <c r="F118" i="4"/>
  <c r="E118" i="4"/>
  <c r="E260" i="4"/>
  <c r="H258" i="4"/>
  <c r="E237" i="4"/>
  <c r="I250" i="4"/>
  <c r="H268" i="4"/>
  <c r="I268" i="4"/>
  <c r="E203" i="4"/>
  <c r="I167" i="4"/>
  <c r="H190" i="4"/>
  <c r="N256" i="4"/>
  <c r="O256" i="4"/>
  <c r="H169" i="4"/>
  <c r="L243" i="4"/>
  <c r="F145" i="4"/>
  <c r="E124" i="4"/>
  <c r="L179" i="4"/>
  <c r="K179" i="4"/>
  <c r="L192" i="4"/>
  <c r="K192" i="4"/>
  <c r="L259" i="4"/>
  <c r="I237" i="4"/>
  <c r="H237" i="4"/>
  <c r="N258" i="4"/>
  <c r="O258" i="4"/>
  <c r="O243" i="4"/>
  <c r="F216" i="4"/>
  <c r="E244" i="4"/>
  <c r="F244" i="4"/>
  <c r="F181" i="4"/>
  <c r="E181" i="4"/>
  <c r="F257" i="4"/>
  <c r="K211" i="4"/>
  <c r="L211" i="4"/>
  <c r="E173" i="4"/>
  <c r="F173" i="4"/>
  <c r="L140" i="4"/>
  <c r="H149" i="4"/>
  <c r="I236" i="4"/>
  <c r="O183" i="4"/>
  <c r="N183" i="4"/>
  <c r="K56" i="4"/>
  <c r="I210" i="4"/>
  <c r="H210" i="4"/>
  <c r="F174" i="4"/>
  <c r="I214" i="4"/>
  <c r="H214" i="4"/>
  <c r="E131" i="4"/>
  <c r="F267" i="4"/>
  <c r="E267" i="4"/>
  <c r="L269" i="4"/>
  <c r="K269" i="4"/>
  <c r="F240" i="4"/>
  <c r="E240" i="4"/>
  <c r="F231" i="4"/>
  <c r="E231" i="4"/>
  <c r="N237" i="4"/>
  <c r="O237" i="4"/>
  <c r="N265" i="4"/>
  <c r="O265" i="4"/>
  <c r="H188" i="4"/>
  <c r="I188" i="4"/>
  <c r="L171" i="4"/>
  <c r="K171" i="4"/>
  <c r="O179" i="4"/>
  <c r="N179" i="4"/>
  <c r="H133" i="4"/>
  <c r="O184" i="4"/>
  <c r="N184" i="4"/>
  <c r="K240" i="4"/>
  <c r="L149" i="4"/>
  <c r="L166" i="4"/>
  <c r="K166" i="4"/>
  <c r="I174" i="4"/>
  <c r="H174" i="4"/>
  <c r="L265" i="4"/>
  <c r="K265" i="4"/>
  <c r="N247" i="4"/>
  <c r="O247" i="4"/>
  <c r="F269" i="4"/>
  <c r="E269" i="4"/>
  <c r="F223" i="4"/>
  <c r="E223" i="4"/>
  <c r="L254" i="4"/>
  <c r="K254" i="4"/>
  <c r="I263" i="4"/>
  <c r="H263" i="4"/>
  <c r="I262" i="4"/>
  <c r="H262" i="4"/>
  <c r="K222" i="4"/>
  <c r="L222" i="4"/>
  <c r="N219" i="4"/>
  <c r="O219" i="4"/>
  <c r="E268" i="4"/>
  <c r="F268" i="4"/>
  <c r="K262" i="4"/>
  <c r="O249" i="4"/>
  <c r="N249" i="4"/>
  <c r="N244" i="4"/>
  <c r="O244" i="4"/>
  <c r="F259" i="4"/>
  <c r="E259" i="4"/>
  <c r="F226" i="4"/>
  <c r="I245" i="4"/>
  <c r="H245" i="4"/>
  <c r="E254" i="4"/>
  <c r="F254" i="4"/>
  <c r="L264" i="4"/>
  <c r="F225" i="4"/>
  <c r="E225" i="4"/>
  <c r="N228" i="4"/>
  <c r="O228" i="4"/>
  <c r="E243" i="4"/>
  <c r="F243" i="4"/>
  <c r="F215" i="4"/>
  <c r="H208" i="4"/>
  <c r="I208" i="4"/>
  <c r="H234" i="4"/>
  <c r="I234" i="4"/>
  <c r="I231" i="4"/>
  <c r="H231" i="4"/>
  <c r="N227" i="4"/>
  <c r="H184" i="4"/>
  <c r="I184" i="4"/>
  <c r="E265" i="4"/>
  <c r="F265" i="4"/>
  <c r="E200" i="4"/>
  <c r="F200" i="4"/>
  <c r="F176" i="4"/>
  <c r="F201" i="4"/>
  <c r="E201" i="4"/>
  <c r="O168" i="4"/>
  <c r="I265" i="4"/>
  <c r="H265" i="4"/>
  <c r="N220" i="4"/>
  <c r="H157" i="4"/>
  <c r="I157" i="4"/>
  <c r="H150" i="4"/>
  <c r="I150" i="4"/>
  <c r="L195" i="4"/>
  <c r="K195" i="4"/>
  <c r="O185" i="4"/>
  <c r="H241" i="4"/>
  <c r="I241" i="4"/>
  <c r="I165" i="4"/>
  <c r="H165" i="4"/>
  <c r="E162" i="4"/>
  <c r="F162" i="4"/>
  <c r="K150" i="4"/>
  <c r="K156" i="4"/>
  <c r="L156" i="4"/>
  <c r="K231" i="4"/>
  <c r="L231" i="4"/>
  <c r="H144" i="4"/>
  <c r="N269" i="4"/>
  <c r="O269" i="4"/>
  <c r="F246" i="4"/>
  <c r="E246" i="4"/>
  <c r="N250" i="4"/>
  <c r="O250" i="4"/>
  <c r="E172" i="4"/>
  <c r="F172" i="4"/>
  <c r="L184" i="4"/>
  <c r="K184" i="4"/>
  <c r="H140" i="4"/>
  <c r="I140" i="4"/>
  <c r="O145" i="4"/>
  <c r="O148" i="4"/>
  <c r="H158" i="4"/>
  <c r="I158" i="4"/>
  <c r="N213" i="4"/>
  <c r="H171" i="4"/>
  <c r="I171" i="4"/>
  <c r="I134" i="4"/>
  <c r="I153" i="4"/>
  <c r="H153" i="4"/>
  <c r="H205" i="4"/>
  <c r="I215" i="4"/>
  <c r="H215" i="4"/>
  <c r="O233" i="4"/>
  <c r="N233" i="4"/>
  <c r="F140" i="4"/>
  <c r="E140" i="4"/>
  <c r="F133" i="4"/>
  <c r="E133" i="4"/>
  <c r="O160" i="4"/>
  <c r="L250" i="4"/>
  <c r="K250" i="4"/>
  <c r="F178" i="4"/>
  <c r="E178" i="4"/>
  <c r="E141" i="4"/>
  <c r="F141" i="4"/>
  <c r="I136" i="4"/>
  <c r="H136" i="4"/>
  <c r="L135" i="4"/>
  <c r="I119" i="4"/>
  <c r="L126" i="4"/>
  <c r="K121" i="4"/>
  <c r="O131" i="4"/>
  <c r="N141" i="4"/>
  <c r="N127" i="4"/>
  <c r="N128" i="4"/>
  <c r="N113" i="4"/>
  <c r="N125" i="4"/>
  <c r="E101" i="4"/>
  <c r="I120" i="4"/>
  <c r="K125" i="4"/>
  <c r="E106" i="4"/>
  <c r="L124" i="4"/>
  <c r="F111" i="4"/>
  <c r="L117" i="4"/>
  <c r="K118" i="4"/>
  <c r="H108" i="4"/>
  <c r="E105" i="4"/>
  <c r="O129" i="4"/>
  <c r="K122" i="4"/>
  <c r="O123" i="4"/>
  <c r="O126" i="4"/>
  <c r="I113" i="4"/>
  <c r="H110" i="4"/>
  <c r="F107" i="4"/>
  <c r="H111" i="4"/>
  <c r="K87" i="4"/>
  <c r="L87" i="4"/>
  <c r="I84" i="4"/>
  <c r="H84" i="4"/>
  <c r="F97" i="4"/>
  <c r="E97" i="4"/>
  <c r="E33" i="4"/>
  <c r="F33" i="4"/>
  <c r="N215" i="4"/>
  <c r="H114" i="4"/>
  <c r="H166" i="4"/>
  <c r="O133" i="4"/>
  <c r="G82" i="4"/>
  <c r="I168" i="4"/>
  <c r="H168" i="4"/>
  <c r="J106" i="4"/>
  <c r="J78" i="4"/>
  <c r="G23" i="4"/>
  <c r="G95" i="4"/>
  <c r="J110" i="4"/>
  <c r="M39" i="4"/>
  <c r="D94" i="4"/>
  <c r="G25" i="4"/>
  <c r="I212" i="4"/>
  <c r="H212" i="4"/>
  <c r="J29" i="4"/>
  <c r="M80" i="4"/>
  <c r="N80" i="4" s="1"/>
  <c r="E149" i="4"/>
  <c r="F149" i="4"/>
  <c r="F245" i="4"/>
  <c r="E245" i="4"/>
  <c r="D69" i="4"/>
  <c r="J66" i="4"/>
  <c r="L66" i="4" s="1"/>
  <c r="J60" i="4"/>
  <c r="L60" i="4" s="1"/>
  <c r="D46" i="4"/>
  <c r="K219" i="4"/>
  <c r="E235" i="4"/>
  <c r="H223" i="4"/>
  <c r="K123" i="4"/>
  <c r="E132" i="4"/>
  <c r="I232" i="4"/>
  <c r="I78" i="4"/>
  <c r="H226" i="4"/>
  <c r="I152" i="4"/>
  <c r="F214" i="4"/>
  <c r="O267" i="4"/>
  <c r="N267" i="4"/>
  <c r="L237" i="4"/>
  <c r="K237" i="4"/>
  <c r="I238" i="4"/>
  <c r="H238" i="4"/>
  <c r="K238" i="4"/>
  <c r="L238" i="4"/>
  <c r="O217" i="4"/>
  <c r="N217" i="4"/>
  <c r="F182" i="4"/>
  <c r="E182" i="4"/>
  <c r="H163" i="4"/>
  <c r="I163" i="4"/>
  <c r="N180" i="4"/>
  <c r="O180" i="4"/>
  <c r="G80" i="4"/>
  <c r="D100" i="4"/>
  <c r="G77" i="4"/>
  <c r="J104" i="4"/>
  <c r="M120" i="4"/>
  <c r="N120" i="4" s="1"/>
  <c r="J89" i="4"/>
  <c r="G49" i="4"/>
  <c r="G46" i="4"/>
  <c r="D42" i="4"/>
  <c r="M53" i="4"/>
  <c r="N53" i="4" s="1"/>
  <c r="G39" i="4"/>
  <c r="G52" i="4"/>
  <c r="M66" i="4"/>
  <c r="O66" i="4" s="1"/>
  <c r="G48" i="4"/>
  <c r="M65" i="4"/>
  <c r="N65" i="4" s="1"/>
  <c r="M61" i="4"/>
  <c r="N61" i="4" s="1"/>
  <c r="G44" i="4"/>
  <c r="J55" i="4"/>
  <c r="L55" i="4" s="1"/>
  <c r="J49" i="4"/>
  <c r="D40" i="4"/>
  <c r="D44" i="4"/>
  <c r="J50" i="4"/>
  <c r="M58" i="4"/>
  <c r="N58" i="4" s="1"/>
  <c r="G45" i="4"/>
  <c r="J52" i="4"/>
  <c r="J57" i="4"/>
  <c r="L57" i="4" s="1"/>
  <c r="M57" i="4"/>
  <c r="O57" i="4" s="1"/>
  <c r="M60" i="4"/>
  <c r="N60" i="4" s="1"/>
  <c r="G51" i="4"/>
  <c r="M59" i="4"/>
  <c r="O59" i="4" s="1"/>
  <c r="N59" i="4"/>
  <c r="J53" i="4"/>
  <c r="D45" i="4"/>
  <c r="N173" i="4"/>
  <c r="H254" i="4"/>
  <c r="E208" i="4"/>
  <c r="H257" i="4"/>
  <c r="I257" i="4"/>
  <c r="I218" i="4"/>
  <c r="H218" i="4"/>
  <c r="O252" i="4"/>
  <c r="N252" i="4"/>
  <c r="O178" i="4"/>
  <c r="N178" i="4"/>
  <c r="L198" i="4"/>
  <c r="K198" i="4"/>
  <c r="M108" i="4"/>
  <c r="N108" i="4" s="1"/>
  <c r="D74" i="4"/>
  <c r="H221" i="4"/>
  <c r="I221" i="4"/>
  <c r="D76" i="4"/>
  <c r="G98" i="4"/>
  <c r="D96" i="4"/>
  <c r="J105" i="4"/>
  <c r="J102" i="4"/>
  <c r="G61" i="4"/>
  <c r="G62" i="4"/>
  <c r="H62" i="4" s="1"/>
  <c r="J82" i="4"/>
  <c r="J54" i="4"/>
  <c r="K54" i="4" s="1"/>
  <c r="M105" i="4"/>
  <c r="N105" i="4" s="1"/>
  <c r="M67" i="4"/>
  <c r="O67" i="4" s="1"/>
  <c r="M97" i="4"/>
  <c r="N97" i="4"/>
  <c r="G83" i="4"/>
  <c r="G73" i="4"/>
  <c r="J80" i="4"/>
  <c r="D66" i="4"/>
  <c r="M87" i="4"/>
  <c r="N87" i="4"/>
  <c r="M74" i="4"/>
  <c r="N74" i="4" s="1"/>
  <c r="J68" i="4"/>
  <c r="D53" i="4"/>
  <c r="M76" i="4"/>
  <c r="O76" i="4" s="1"/>
  <c r="M73" i="4"/>
  <c r="N73" i="4" s="1"/>
  <c r="M71" i="4"/>
  <c r="N71" i="4" s="1"/>
  <c r="J69" i="4"/>
  <c r="D50" i="4"/>
  <c r="M70" i="4"/>
  <c r="N70" i="4" s="1"/>
  <c r="G59" i="4"/>
  <c r="H59" i="4" s="1"/>
  <c r="J64" i="4"/>
  <c r="L64" i="4" s="1"/>
  <c r="J61" i="4"/>
  <c r="L61" i="4" s="1"/>
  <c r="D52" i="4"/>
  <c r="M75" i="4"/>
  <c r="N75" i="4" s="1"/>
  <c r="G56" i="4"/>
  <c r="H56" i="4" s="1"/>
  <c r="D55" i="4"/>
  <c r="E55" i="4" s="1"/>
  <c r="D51" i="4"/>
  <c r="J107" i="4"/>
  <c r="D92" i="4"/>
  <c r="M111" i="4"/>
  <c r="N111" i="4"/>
  <c r="G91" i="4"/>
  <c r="G100" i="4"/>
  <c r="J103" i="4"/>
  <c r="J101" i="4"/>
  <c r="J100" i="4"/>
  <c r="D91" i="4"/>
  <c r="G97" i="4"/>
  <c r="G99" i="4"/>
  <c r="D89" i="4"/>
  <c r="D88" i="4"/>
  <c r="D93" i="4"/>
  <c r="G92" i="4"/>
  <c r="F233" i="4"/>
  <c r="E233" i="4"/>
  <c r="L165" i="4"/>
  <c r="K165" i="4"/>
  <c r="H74" i="4"/>
  <c r="I74" i="4"/>
  <c r="J38" i="4"/>
  <c r="G31" i="4"/>
  <c r="D24" i="4"/>
  <c r="M37" i="4"/>
  <c r="J31" i="4"/>
  <c r="M40" i="4"/>
  <c r="M44" i="4"/>
  <c r="N44" i="4"/>
  <c r="G22" i="4"/>
  <c r="M43" i="4"/>
  <c r="J32" i="4"/>
  <c r="M45" i="4"/>
  <c r="N45" i="4" s="1"/>
  <c r="D22" i="4"/>
  <c r="G30" i="4"/>
  <c r="J36" i="4"/>
  <c r="M41" i="4"/>
  <c r="D31" i="4"/>
  <c r="M51" i="4"/>
  <c r="N51" i="4"/>
  <c r="J45" i="4"/>
  <c r="M47" i="4"/>
  <c r="N47" i="4" s="1"/>
  <c r="D27" i="4"/>
  <c r="G37" i="4"/>
  <c r="J40" i="4"/>
  <c r="M48" i="4"/>
  <c r="N48" i="4"/>
  <c r="D25" i="4"/>
  <c r="G33" i="4"/>
  <c r="G36" i="4"/>
  <c r="D30" i="4"/>
  <c r="G35" i="4"/>
  <c r="D29" i="4"/>
  <c r="G86" i="4"/>
  <c r="M102" i="4"/>
  <c r="N102" i="4" s="1"/>
  <c r="D78" i="4"/>
  <c r="D79" i="4"/>
  <c r="M100" i="4"/>
  <c r="N100" i="4" s="1"/>
  <c r="J92" i="4"/>
  <c r="G85" i="4"/>
  <c r="G88" i="4"/>
  <c r="M98" i="4"/>
  <c r="N98" i="4"/>
  <c r="G89" i="4"/>
  <c r="D77" i="4"/>
  <c r="M103" i="4"/>
  <c r="N103" i="4"/>
  <c r="M101" i="4"/>
  <c r="N101" i="4"/>
  <c r="J96" i="4"/>
  <c r="D82" i="4"/>
  <c r="D81" i="4"/>
  <c r="F109" i="4"/>
  <c r="J111" i="4"/>
  <c r="O254" i="4"/>
  <c r="N254" i="4"/>
  <c r="G41" i="4"/>
  <c r="M38" i="4"/>
  <c r="L183" i="4"/>
  <c r="L160" i="4"/>
  <c r="O124" i="4"/>
  <c r="E80" i="4"/>
  <c r="F128" i="4"/>
  <c r="K257" i="4"/>
  <c r="H193" i="4"/>
  <c r="H251" i="4"/>
  <c r="L225" i="4"/>
  <c r="O156" i="4"/>
  <c r="L95" i="4"/>
  <c r="F179" i="4"/>
  <c r="K239" i="4"/>
  <c r="M109" i="4"/>
  <c r="N109" i="4"/>
  <c r="G94" i="4"/>
  <c r="J91" i="4"/>
  <c r="J47" i="4"/>
  <c r="J108" i="4"/>
  <c r="F253" i="4"/>
  <c r="E253" i="4"/>
  <c r="O159" i="4"/>
  <c r="J43" i="4"/>
  <c r="J39" i="4"/>
  <c r="G34" i="4"/>
  <c r="O207" i="4"/>
  <c r="O140" i="4"/>
  <c r="D23" i="4"/>
  <c r="O146" i="4"/>
  <c r="O188" i="4"/>
  <c r="N188" i="4"/>
  <c r="K44" i="4"/>
  <c r="L44" i="4"/>
  <c r="F17" i="4"/>
  <c r="E17" i="4"/>
  <c r="D73" i="4"/>
  <c r="M88" i="4"/>
  <c r="N88" i="4" s="1"/>
  <c r="M90" i="4"/>
  <c r="N90" i="4" s="1"/>
  <c r="M91" i="4"/>
  <c r="N91" i="4" s="1"/>
  <c r="M89" i="4"/>
  <c r="N89" i="4" s="1"/>
  <c r="M95" i="4"/>
  <c r="N95" i="4" s="1"/>
  <c r="D75" i="4"/>
  <c r="M96" i="4"/>
  <c r="N96" i="4"/>
  <c r="J86" i="4"/>
  <c r="G75" i="4"/>
  <c r="J83" i="4"/>
  <c r="J84" i="4"/>
  <c r="M94" i="4"/>
  <c r="N94" i="4"/>
  <c r="M93" i="4"/>
  <c r="N93" i="4"/>
  <c r="G81" i="4"/>
  <c r="J88" i="4"/>
  <c r="M115" i="4"/>
  <c r="N115" i="4"/>
  <c r="M117" i="4"/>
  <c r="N117" i="4"/>
  <c r="J109" i="4"/>
  <c r="M121" i="4"/>
  <c r="N121" i="4" s="1"/>
  <c r="G102" i="4"/>
  <c r="D98" i="4"/>
  <c r="G101" i="4"/>
  <c r="M119" i="4"/>
  <c r="N119" i="4"/>
  <c r="D99" i="4"/>
  <c r="G105" i="4"/>
  <c r="J114" i="4"/>
  <c r="G106" i="4"/>
  <c r="G104" i="4"/>
  <c r="I53" i="4"/>
  <c r="O52" i="4"/>
  <c r="G64" i="4"/>
  <c r="I64" i="4" s="1"/>
  <c r="I186" i="4"/>
  <c r="H186" i="4"/>
  <c r="M104" i="4"/>
  <c r="N104" i="4"/>
  <c r="J34" i="4"/>
  <c r="H194" i="4"/>
  <c r="M99" i="4"/>
  <c r="N99" i="4"/>
  <c r="D26" i="4"/>
  <c r="E129" i="4"/>
  <c r="K201" i="4"/>
  <c r="L120" i="4"/>
  <c r="H118" i="4"/>
  <c r="J90" i="4"/>
  <c r="G96" i="4"/>
  <c r="L266" i="4"/>
  <c r="K266" i="4"/>
  <c r="K175" i="4"/>
  <c r="L175" i="4"/>
  <c r="M110" i="4"/>
  <c r="N110" i="4" s="1"/>
  <c r="M46" i="4"/>
  <c r="N46" i="4" s="1"/>
  <c r="M114" i="4"/>
  <c r="N114" i="4" s="1"/>
  <c r="L162" i="4"/>
  <c r="K162" i="4"/>
  <c r="M116" i="4"/>
  <c r="N116" i="4" s="1"/>
  <c r="J59" i="4"/>
  <c r="K59" i="4" s="1"/>
  <c r="D28" i="4"/>
  <c r="G76" i="4"/>
  <c r="D18" i="4"/>
  <c r="J99" i="4"/>
  <c r="G40" i="4"/>
  <c r="M54" i="4"/>
  <c r="N54" i="4" s="1"/>
  <c r="D32" i="4"/>
  <c r="G72" i="4"/>
  <c r="H72" i="4" s="1"/>
  <c r="J73" i="4"/>
  <c r="K73" i="4" s="1"/>
  <c r="M84" i="4"/>
  <c r="N84" i="4" s="1"/>
  <c r="G70" i="4"/>
  <c r="D65" i="4"/>
  <c r="J75" i="4"/>
  <c r="M81" i="4"/>
  <c r="N81" i="4"/>
  <c r="D62" i="4"/>
  <c r="G63" i="4"/>
  <c r="I63" i="4" s="1"/>
  <c r="M86" i="4"/>
  <c r="N86" i="4"/>
  <c r="M77" i="4"/>
  <c r="N77" i="4" s="1"/>
  <c r="G66" i="4"/>
  <c r="I66" i="4" s="1"/>
  <c r="M82" i="4"/>
  <c r="N82" i="4"/>
  <c r="D63" i="4"/>
  <c r="J70" i="4"/>
  <c r="L70" i="4" s="1"/>
  <c r="G71" i="4"/>
  <c r="D61" i="4"/>
  <c r="E61" i="4" s="1"/>
  <c r="D60" i="4"/>
  <c r="F60" i="4" s="1"/>
  <c r="D64" i="4"/>
  <c r="E64" i="4" s="1"/>
  <c r="J79" i="4"/>
  <c r="K98" i="4"/>
  <c r="I135" i="4"/>
  <c r="H135" i="4"/>
  <c r="J94" i="4"/>
  <c r="G42" i="4"/>
  <c r="H42" i="4" s="1"/>
  <c r="M118" i="4"/>
  <c r="N118" i="4"/>
  <c r="M92" i="4"/>
  <c r="N92" i="4"/>
  <c r="J48" i="4"/>
  <c r="G38" i="4"/>
  <c r="J76" i="4"/>
  <c r="G67" i="4"/>
  <c r="H117" i="4"/>
  <c r="I247" i="4"/>
  <c r="H115" i="4"/>
  <c r="N198" i="4"/>
  <c r="E242" i="4"/>
  <c r="L263" i="4"/>
  <c r="H159" i="4"/>
  <c r="I230" i="4"/>
  <c r="H230" i="4"/>
  <c r="L242" i="4"/>
  <c r="K242" i="4"/>
  <c r="O248" i="4"/>
  <c r="N248" i="4"/>
  <c r="F258" i="4"/>
  <c r="E258" i="4"/>
  <c r="F135" i="4"/>
  <c r="O138" i="4"/>
  <c r="I148" i="4"/>
  <c r="H148" i="4"/>
  <c r="J81" i="4"/>
  <c r="L180" i="4"/>
  <c r="K180" i="4"/>
  <c r="E126" i="4"/>
  <c r="F126" i="4"/>
  <c r="G103" i="4"/>
  <c r="J37" i="4"/>
  <c r="K37" i="4" s="1"/>
  <c r="I109" i="4"/>
  <c r="H109" i="4"/>
  <c r="D95" i="4"/>
  <c r="G47" i="4"/>
  <c r="H47" i="4" s="1"/>
  <c r="M107" i="4"/>
  <c r="N107" i="4"/>
  <c r="G60" i="4"/>
  <c r="E122" i="4"/>
  <c r="F122" i="4"/>
  <c r="O165" i="4"/>
  <c r="J42" i="4"/>
  <c r="J74" i="4"/>
  <c r="K74" i="4" s="1"/>
  <c r="J63" i="4"/>
  <c r="L63" i="4" s="1"/>
  <c r="J46" i="4"/>
  <c r="J112" i="4"/>
  <c r="G87" i="4"/>
  <c r="H87" i="4" s="1"/>
  <c r="M63" i="4"/>
  <c r="O63" i="4" s="1"/>
  <c r="N63" i="4"/>
  <c r="O177" i="4"/>
  <c r="N177" i="4"/>
  <c r="J35" i="4"/>
  <c r="D21" i="4"/>
  <c r="F21" i="4" s="1"/>
  <c r="G29" i="4"/>
  <c r="M42" i="4"/>
  <c r="O42" i="4" s="1"/>
  <c r="G32" i="4"/>
  <c r="G43" i="4"/>
  <c r="M55" i="4"/>
  <c r="N55" i="4"/>
  <c r="M64" i="4"/>
  <c r="O64" i="4" s="1"/>
  <c r="J97" i="4"/>
  <c r="D71" i="4"/>
  <c r="G65" i="4"/>
  <c r="I65" i="4" s="1"/>
  <c r="M36" i="4"/>
  <c r="J51" i="4"/>
  <c r="L51" i="4" s="1"/>
  <c r="J33" i="4"/>
  <c r="D67" i="4"/>
  <c r="F67" i="4" s="1"/>
  <c r="M68" i="4"/>
  <c r="N68" i="4" s="1"/>
  <c r="G54" i="4"/>
  <c r="J71" i="4"/>
  <c r="L71" i="4" s="1"/>
  <c r="J72" i="4"/>
  <c r="L72" i="4" s="1"/>
  <c r="M78" i="4"/>
  <c r="N78" i="4"/>
  <c r="M112" i="4"/>
  <c r="N112" i="4"/>
  <c r="G28" i="4"/>
  <c r="M49" i="4"/>
  <c r="N49" i="4" s="1"/>
  <c r="D37" i="4"/>
  <c r="F37" i="4" s="1"/>
  <c r="G79" i="4"/>
  <c r="D72" i="4"/>
  <c r="F72" i="4" s="1"/>
  <c r="J115" i="4"/>
  <c r="G27" i="4"/>
  <c r="J41" i="4"/>
  <c r="G50" i="4"/>
  <c r="H50" i="4" s="1"/>
  <c r="J58" i="4"/>
  <c r="L58" i="4" s="1"/>
  <c r="D43" i="4"/>
  <c r="F43" i="4" s="1"/>
  <c r="M72" i="4"/>
  <c r="N72" i="4"/>
  <c r="G58" i="4"/>
  <c r="H58" i="4" s="1"/>
  <c r="G57" i="4"/>
  <c r="I57" i="4" s="1"/>
  <c r="M69" i="4"/>
  <c r="N69" i="4"/>
  <c r="J85" i="4"/>
  <c r="J77" i="4"/>
  <c r="L77" i="4" s="1"/>
  <c r="M83" i="4"/>
  <c r="N83" i="4"/>
  <c r="M106" i="4"/>
  <c r="N106" i="4"/>
  <c r="G93" i="4"/>
  <c r="J119" i="4"/>
  <c r="G112" i="4"/>
  <c r="G26" i="4"/>
  <c r="I26" i="4" s="1"/>
  <c r="D41" i="4"/>
  <c r="G24" i="4"/>
  <c r="I24" i="4" s="1"/>
  <c r="D49" i="4"/>
  <c r="D20" i="4"/>
  <c r="E20" i="4" s="1"/>
  <c r="M79" i="4"/>
  <c r="O79" i="4" s="1"/>
  <c r="J30" i="4"/>
  <c r="M62" i="4"/>
  <c r="O62" i="4" s="1"/>
  <c r="N62" i="4"/>
  <c r="D70" i="4"/>
  <c r="J93" i="4"/>
  <c r="L93" i="4" s="1"/>
  <c r="D68" i="4"/>
  <c r="G68" i="4"/>
  <c r="I68" i="4" s="1"/>
  <c r="M56" i="4"/>
  <c r="O56" i="4" s="1"/>
  <c r="N56" i="4"/>
  <c r="O106" i="4"/>
  <c r="N42" i="4"/>
  <c r="O92" i="4"/>
  <c r="F64" i="4"/>
  <c r="E28" i="4"/>
  <c r="F28" i="4"/>
  <c r="E99" i="4"/>
  <c r="F99" i="4"/>
  <c r="O115" i="4"/>
  <c r="F73" i="4"/>
  <c r="E73" i="4"/>
  <c r="K39" i="4"/>
  <c r="L39" i="4"/>
  <c r="L91" i="4"/>
  <c r="K91" i="4"/>
  <c r="E81" i="4"/>
  <c r="F81" i="4"/>
  <c r="I88" i="4"/>
  <c r="H88" i="4"/>
  <c r="E29" i="4"/>
  <c r="F29" i="4"/>
  <c r="I37" i="4"/>
  <c r="H37" i="4"/>
  <c r="H30" i="4"/>
  <c r="I30" i="4"/>
  <c r="K31" i="4"/>
  <c r="L31" i="4"/>
  <c r="F93" i="4"/>
  <c r="E93" i="4"/>
  <c r="L103" i="4"/>
  <c r="K103" i="4"/>
  <c r="K69" i="4"/>
  <c r="L69" i="4"/>
  <c r="F66" i="4"/>
  <c r="E66" i="4"/>
  <c r="L82" i="4"/>
  <c r="K82" i="4"/>
  <c r="O60" i="4"/>
  <c r="E40" i="4"/>
  <c r="F40" i="4"/>
  <c r="H52" i="4"/>
  <c r="I52" i="4"/>
  <c r="O120" i="4"/>
  <c r="H68" i="4"/>
  <c r="F49" i="4"/>
  <c r="E49" i="4"/>
  <c r="O83" i="4"/>
  <c r="L33" i="4"/>
  <c r="K33" i="4"/>
  <c r="I29" i="4"/>
  <c r="H29" i="4"/>
  <c r="I87" i="4"/>
  <c r="L37" i="4"/>
  <c r="O118" i="4"/>
  <c r="O86" i="4"/>
  <c r="O119" i="4"/>
  <c r="K88" i="4"/>
  <c r="L88" i="4"/>
  <c r="O96" i="4"/>
  <c r="K43" i="4"/>
  <c r="L43" i="4"/>
  <c r="I94" i="4"/>
  <c r="H94" i="4"/>
  <c r="F82" i="4"/>
  <c r="E82" i="4"/>
  <c r="I85" i="4"/>
  <c r="H85" i="4"/>
  <c r="I35" i="4"/>
  <c r="H35" i="4"/>
  <c r="F27" i="4"/>
  <c r="E27" i="4"/>
  <c r="F22" i="4"/>
  <c r="E22" i="4"/>
  <c r="O37" i="4"/>
  <c r="N37" i="4"/>
  <c r="F88" i="4"/>
  <c r="E88" i="4"/>
  <c r="H100" i="4"/>
  <c r="I100" i="4"/>
  <c r="O75" i="4"/>
  <c r="O71" i="4"/>
  <c r="K80" i="4"/>
  <c r="L80" i="4"/>
  <c r="K49" i="4"/>
  <c r="L49" i="4"/>
  <c r="H39" i="4"/>
  <c r="I39" i="4"/>
  <c r="K104" i="4"/>
  <c r="L104" i="4"/>
  <c r="F46" i="4"/>
  <c r="E46" i="4"/>
  <c r="O80" i="4"/>
  <c r="N39" i="4"/>
  <c r="O39" i="4"/>
  <c r="F68" i="4"/>
  <c r="E68" i="4"/>
  <c r="H24" i="4"/>
  <c r="K77" i="4"/>
  <c r="I50" i="4"/>
  <c r="L115" i="4"/>
  <c r="K115" i="4"/>
  <c r="O112" i="4"/>
  <c r="E21" i="4"/>
  <c r="K112" i="4"/>
  <c r="L112" i="4"/>
  <c r="I103" i="4"/>
  <c r="H103" i="4"/>
  <c r="I42" i="4"/>
  <c r="F61" i="4"/>
  <c r="I72" i="4"/>
  <c r="L59" i="4"/>
  <c r="K34" i="4"/>
  <c r="L34" i="4"/>
  <c r="H101" i="4"/>
  <c r="I101" i="4"/>
  <c r="I81" i="4"/>
  <c r="H81" i="4"/>
  <c r="E75" i="4"/>
  <c r="F75" i="4"/>
  <c r="O109" i="4"/>
  <c r="K111" i="4"/>
  <c r="L111" i="4"/>
  <c r="K96" i="4"/>
  <c r="L96" i="4"/>
  <c r="K92" i="4"/>
  <c r="L92" i="4"/>
  <c r="E30" i="4"/>
  <c r="F30" i="4"/>
  <c r="O47" i="4"/>
  <c r="O45" i="4"/>
  <c r="F24" i="4"/>
  <c r="E24" i="4"/>
  <c r="F89" i="4"/>
  <c r="E89" i="4"/>
  <c r="H91" i="4"/>
  <c r="I91" i="4"/>
  <c r="E52" i="4"/>
  <c r="F52" i="4"/>
  <c r="H73" i="4"/>
  <c r="I73" i="4"/>
  <c r="H61" i="4"/>
  <c r="I61" i="4"/>
  <c r="F74" i="4"/>
  <c r="E74" i="4"/>
  <c r="I77" i="4"/>
  <c r="H77" i="4"/>
  <c r="K60" i="4"/>
  <c r="L110" i="4"/>
  <c r="K110" i="4"/>
  <c r="E67" i="4"/>
  <c r="O110" i="4"/>
  <c r="K93" i="4"/>
  <c r="K85" i="4"/>
  <c r="L85" i="4"/>
  <c r="O78" i="4"/>
  <c r="O116" i="4"/>
  <c r="O104" i="4"/>
  <c r="F98" i="4"/>
  <c r="E98" i="4"/>
  <c r="O101" i="4"/>
  <c r="K32" i="4"/>
  <c r="L32" i="4"/>
  <c r="K61" i="4"/>
  <c r="O108" i="4"/>
  <c r="O69" i="4"/>
  <c r="H79" i="4"/>
  <c r="I79" i="4"/>
  <c r="O94" i="4"/>
  <c r="F79" i="4"/>
  <c r="E79" i="4"/>
  <c r="N43" i="4"/>
  <c r="O43" i="4"/>
  <c r="H97" i="4"/>
  <c r="I97" i="4"/>
  <c r="K64" i="4"/>
  <c r="O97" i="4"/>
  <c r="E45" i="4"/>
  <c r="F45" i="4"/>
  <c r="I80" i="4"/>
  <c r="H80" i="4"/>
  <c r="F69" i="4"/>
  <c r="E69" i="4"/>
  <c r="K29" i="4"/>
  <c r="L29" i="4"/>
  <c r="H23" i="4"/>
  <c r="I23" i="4"/>
  <c r="I112" i="4"/>
  <c r="H112" i="4"/>
  <c r="H57" i="4"/>
  <c r="E37" i="4"/>
  <c r="K51" i="4"/>
  <c r="O55" i="4"/>
  <c r="L74" i="4"/>
  <c r="I47" i="4"/>
  <c r="L76" i="4"/>
  <c r="K76" i="4"/>
  <c r="E63" i="4"/>
  <c r="F63" i="4"/>
  <c r="K75" i="4"/>
  <c r="L75" i="4"/>
  <c r="F32" i="4"/>
  <c r="E32" i="4"/>
  <c r="K99" i="4"/>
  <c r="L99" i="4"/>
  <c r="H96" i="4"/>
  <c r="I96" i="4"/>
  <c r="H106" i="4"/>
  <c r="I106" i="4"/>
  <c r="O121" i="4"/>
  <c r="K84" i="4"/>
  <c r="L84" i="4"/>
  <c r="O91" i="4"/>
  <c r="F77" i="4"/>
  <c r="E77" i="4"/>
  <c r="F78" i="4"/>
  <c r="E78" i="4"/>
  <c r="E25" i="4"/>
  <c r="F25" i="4"/>
  <c r="E31" i="4"/>
  <c r="F31" i="4"/>
  <c r="I22" i="4"/>
  <c r="H22" i="4"/>
  <c r="F91" i="4"/>
  <c r="E91" i="4"/>
  <c r="L107" i="4"/>
  <c r="K107" i="4"/>
  <c r="L68" i="4"/>
  <c r="K68" i="4"/>
  <c r="F96" i="4"/>
  <c r="E96" i="4"/>
  <c r="K53" i="4"/>
  <c r="L53" i="4"/>
  <c r="I46" i="4"/>
  <c r="H46" i="4"/>
  <c r="L78" i="4"/>
  <c r="K78" i="4"/>
  <c r="E43" i="4"/>
  <c r="F94" i="4"/>
  <c r="E94" i="4"/>
  <c r="E72" i="4"/>
  <c r="L35" i="4"/>
  <c r="K35" i="4"/>
  <c r="K46" i="4"/>
  <c r="L46" i="4"/>
  <c r="K94" i="4"/>
  <c r="L94" i="4"/>
  <c r="E62" i="4"/>
  <c r="F62" i="4"/>
  <c r="O93" i="4"/>
  <c r="O100" i="4"/>
  <c r="L45" i="4"/>
  <c r="K45" i="4"/>
  <c r="I31" i="4"/>
  <c r="H31" i="4"/>
  <c r="I99" i="4"/>
  <c r="H99" i="4"/>
  <c r="L102" i="4"/>
  <c r="K102" i="4"/>
  <c r="I82" i="4"/>
  <c r="H82" i="4"/>
  <c r="F70" i="4"/>
  <c r="E70" i="4"/>
  <c r="H26" i="4"/>
  <c r="I27" i="4"/>
  <c r="H27" i="4"/>
  <c r="K63" i="4"/>
  <c r="O107" i="4"/>
  <c r="I67" i="4"/>
  <c r="H67" i="4"/>
  <c r="O81" i="4"/>
  <c r="H104" i="4"/>
  <c r="I104" i="4"/>
  <c r="O89" i="4"/>
  <c r="O103" i="4"/>
  <c r="O51" i="4"/>
  <c r="K38" i="4"/>
  <c r="L38" i="4"/>
  <c r="E92" i="4"/>
  <c r="F92" i="4"/>
  <c r="F53" i="4"/>
  <c r="E53" i="4"/>
  <c r="L105" i="4"/>
  <c r="K105" i="4"/>
  <c r="I45" i="4"/>
  <c r="H45" i="4"/>
  <c r="E42" i="4"/>
  <c r="F42" i="4"/>
  <c r="L30" i="4"/>
  <c r="K30" i="4"/>
  <c r="L119" i="4"/>
  <c r="K119" i="4"/>
  <c r="O49" i="4"/>
  <c r="I54" i="4"/>
  <c r="H54" i="4"/>
  <c r="O36" i="4"/>
  <c r="N36" i="4"/>
  <c r="I43" i="4"/>
  <c r="H43" i="4"/>
  <c r="L42" i="4"/>
  <c r="K42" i="4"/>
  <c r="F95" i="4"/>
  <c r="E95" i="4"/>
  <c r="H38" i="4"/>
  <c r="I38" i="4"/>
  <c r="O82" i="4"/>
  <c r="F65" i="4"/>
  <c r="E65" i="4"/>
  <c r="O54" i="4"/>
  <c r="F18" i="4"/>
  <c r="E18" i="4"/>
  <c r="O114" i="4"/>
  <c r="K90" i="4"/>
  <c r="L90" i="4"/>
  <c r="E26" i="4"/>
  <c r="F26" i="4"/>
  <c r="H64" i="4"/>
  <c r="L114" i="4"/>
  <c r="K114" i="4"/>
  <c r="L109" i="4"/>
  <c r="K109" i="4"/>
  <c r="L83" i="4"/>
  <c r="K83" i="4"/>
  <c r="O90" i="4"/>
  <c r="L108" i="4"/>
  <c r="K108" i="4"/>
  <c r="N38" i="4"/>
  <c r="O38" i="4"/>
  <c r="H89" i="4"/>
  <c r="I89" i="4"/>
  <c r="O102" i="4"/>
  <c r="O48" i="4"/>
  <c r="N41" i="4"/>
  <c r="O41" i="4"/>
  <c r="O44" i="4"/>
  <c r="L100" i="4"/>
  <c r="K100" i="4"/>
  <c r="E51" i="4"/>
  <c r="F51" i="4"/>
  <c r="O70" i="4"/>
  <c r="O74" i="4"/>
  <c r="O105" i="4"/>
  <c r="I98" i="4"/>
  <c r="H98" i="4"/>
  <c r="L50" i="4"/>
  <c r="K50" i="4"/>
  <c r="I48" i="4"/>
  <c r="H48" i="4"/>
  <c r="I49" i="4"/>
  <c r="H49" i="4"/>
  <c r="L106" i="4"/>
  <c r="K106" i="4"/>
  <c r="K97" i="4"/>
  <c r="L97" i="4"/>
  <c r="O84" i="4"/>
  <c r="L86" i="4"/>
  <c r="K86" i="4"/>
  <c r="E41" i="4"/>
  <c r="F41" i="4"/>
  <c r="L41" i="4"/>
  <c r="K41" i="4"/>
  <c r="I60" i="4"/>
  <c r="H60" i="4"/>
  <c r="I71" i="4"/>
  <c r="H71" i="4"/>
  <c r="O95" i="4"/>
  <c r="F23" i="4"/>
  <c r="E23" i="4"/>
  <c r="H36" i="4"/>
  <c r="I36" i="4"/>
  <c r="O111" i="4"/>
  <c r="H83" i="4"/>
  <c r="I83" i="4"/>
  <c r="L52" i="4"/>
  <c r="K52" i="4"/>
  <c r="H44" i="4"/>
  <c r="I44" i="4"/>
  <c r="O53" i="4"/>
  <c r="E100" i="4"/>
  <c r="F100" i="4"/>
  <c r="I95" i="4"/>
  <c r="H95" i="4"/>
  <c r="H102" i="4"/>
  <c r="I102" i="4"/>
  <c r="I33" i="4"/>
  <c r="H33" i="4"/>
  <c r="H93" i="4"/>
  <c r="I93" i="4"/>
  <c r="O72" i="4"/>
  <c r="I28" i="4"/>
  <c r="H28" i="4"/>
  <c r="O68" i="4"/>
  <c r="F71" i="4"/>
  <c r="E71" i="4"/>
  <c r="H32" i="4"/>
  <c r="I32" i="4"/>
  <c r="L81" i="4"/>
  <c r="K81" i="4"/>
  <c r="K48" i="4"/>
  <c r="L48" i="4"/>
  <c r="K79" i="4"/>
  <c r="L79" i="4"/>
  <c r="H70" i="4"/>
  <c r="I70" i="4"/>
  <c r="I40" i="4"/>
  <c r="H40" i="4"/>
  <c r="H76" i="4"/>
  <c r="I76" i="4"/>
  <c r="O46" i="4"/>
  <c r="O99" i="4"/>
  <c r="I105" i="4"/>
  <c r="H105" i="4"/>
  <c r="O117" i="4"/>
  <c r="I75" i="4"/>
  <c r="H75" i="4"/>
  <c r="O88" i="4"/>
  <c r="I34" i="4"/>
  <c r="H34" i="4"/>
  <c r="L47" i="4"/>
  <c r="K47" i="4"/>
  <c r="I41" i="4"/>
  <c r="H41" i="4"/>
  <c r="O98" i="4"/>
  <c r="H86" i="4"/>
  <c r="I86" i="4"/>
  <c r="K40" i="4"/>
  <c r="L40" i="4"/>
  <c r="K36" i="4"/>
  <c r="L36" i="4"/>
  <c r="O40" i="4"/>
  <c r="N40" i="4"/>
  <c r="H92" i="4"/>
  <c r="I92" i="4"/>
  <c r="K101" i="4"/>
  <c r="L101" i="4"/>
  <c r="F55" i="4"/>
  <c r="F50" i="4"/>
  <c r="E50" i="4"/>
  <c r="O87" i="4"/>
  <c r="F76" i="4"/>
  <c r="E76" i="4"/>
  <c r="H51" i="4"/>
  <c r="I51" i="4"/>
  <c r="E44" i="4"/>
  <c r="F44" i="4"/>
  <c r="L89" i="4"/>
  <c r="K89" i="4"/>
  <c r="I25" i="4"/>
  <c r="H25" i="4"/>
  <c r="H197" i="4"/>
  <c r="E191" i="4"/>
  <c r="N200" i="4"/>
  <c r="O210" i="4"/>
  <c r="F193" i="4"/>
  <c r="K202" i="4"/>
  <c r="N204" i="4"/>
  <c r="N190" i="4"/>
  <c r="K210" i="4"/>
  <c r="O195" i="4"/>
  <c r="N192" i="4"/>
  <c r="I201" i="4"/>
  <c r="K205" i="4"/>
  <c r="E190" i="4"/>
  <c r="K200" i="4"/>
  <c r="N203" i="4"/>
  <c r="H200" i="4"/>
  <c r="N194" i="4"/>
  <c r="O216" i="4"/>
  <c r="F195" i="4"/>
  <c r="O209" i="4"/>
  <c r="I192" i="4"/>
  <c r="O167" i="4"/>
  <c r="N139" i="4"/>
  <c r="L148" i="4"/>
  <c r="I142" i="4"/>
  <c r="L142" i="4"/>
  <c r="F136" i="4"/>
  <c r="I145" i="4"/>
  <c r="L146" i="4"/>
  <c r="O157" i="4"/>
  <c r="K143" i="4"/>
  <c r="L153" i="4"/>
  <c r="O161" i="4"/>
  <c r="L132" i="4"/>
  <c r="E134" i="4"/>
  <c r="O147" i="4"/>
  <c r="O155" i="4"/>
  <c r="F19" i="4"/>
  <c r="E19" i="4"/>
  <c r="N85" i="4"/>
  <c r="O85" i="4"/>
  <c r="N50" i="4"/>
  <c r="O50" i="4"/>
  <c r="I227" i="4"/>
  <c r="H227" i="4"/>
  <c r="L270" i="4"/>
  <c r="K270" i="4"/>
  <c r="E210" i="4"/>
  <c r="F210" i="4"/>
  <c r="E264" i="4"/>
  <c r="F264" i="4"/>
  <c r="L174" i="4"/>
  <c r="K174" i="4"/>
  <c r="F157" i="4"/>
  <c r="E157" i="4"/>
  <c r="H125" i="4"/>
  <c r="I125" i="4"/>
  <c r="E114" i="4"/>
  <c r="F114" i="4"/>
  <c r="E87" i="4"/>
  <c r="F87" i="4"/>
  <c r="E229" i="4"/>
  <c r="F229" i="4"/>
  <c r="L113" i="4"/>
  <c r="K113" i="4"/>
  <c r="I173" i="4"/>
  <c r="H173" i="4"/>
  <c r="L181" i="4"/>
  <c r="K181" i="4"/>
  <c r="N144" i="4"/>
  <c r="O144" i="4"/>
  <c r="H122" i="4"/>
  <c r="I122" i="4"/>
  <c r="E152" i="4"/>
  <c r="F152" i="4"/>
  <c r="E153" i="4"/>
  <c r="F153" i="4"/>
  <c r="D36" i="4"/>
  <c r="D35" i="4"/>
  <c r="G69" i="4"/>
  <c r="D58" i="4"/>
  <c r="E58" i="4" s="1"/>
  <c r="D57" i="4"/>
  <c r="E57" i="4" s="1"/>
  <c r="D56" i="4"/>
  <c r="D54" i="4"/>
  <c r="F54" i="4" s="1"/>
  <c r="N166" i="4"/>
  <c r="N162" i="4"/>
  <c r="N158" i="4"/>
  <c r="D104" i="4"/>
  <c r="D102" i="4"/>
  <c r="J116" i="4"/>
  <c r="D112" i="4"/>
  <c r="J128" i="4"/>
  <c r="G123" i="4"/>
  <c r="J129" i="4"/>
  <c r="J130" i="4"/>
  <c r="M137" i="4"/>
  <c r="D116" i="4"/>
  <c r="D117" i="4"/>
  <c r="J131" i="4"/>
  <c r="D121" i="4"/>
  <c r="D120" i="4"/>
  <c r="D119" i="4"/>
  <c r="G126" i="4"/>
  <c r="G127" i="4"/>
  <c r="G128" i="4"/>
  <c r="J137" i="4"/>
  <c r="J136" i="4"/>
  <c r="D125" i="4"/>
  <c r="J139" i="4"/>
  <c r="D110" i="4"/>
  <c r="M132" i="4"/>
  <c r="N255" i="4"/>
  <c r="N241" i="4"/>
  <c r="O241" i="4"/>
  <c r="K268" i="4"/>
  <c r="L268" i="4"/>
  <c r="E218" i="4"/>
  <c r="F218" i="4"/>
  <c r="F224" i="4"/>
  <c r="E224" i="4"/>
  <c r="K216" i="4"/>
  <c r="L216" i="4"/>
  <c r="H161" i="4"/>
  <c r="I161" i="4"/>
  <c r="H156" i="4"/>
  <c r="I156" i="4"/>
  <c r="H132" i="4"/>
  <c r="I132" i="4"/>
  <c r="I178" i="4"/>
  <c r="H178" i="4"/>
  <c r="I90" i="4"/>
  <c r="H90" i="4"/>
  <c r="H116" i="4"/>
  <c r="I116" i="4"/>
  <c r="K208" i="4"/>
  <c r="L208" i="4"/>
  <c r="I121" i="4"/>
  <c r="H121" i="4"/>
  <c r="D34" i="4"/>
  <c r="D48" i="4"/>
  <c r="J62" i="4"/>
  <c r="L62" i="4" s="1"/>
  <c r="D47" i="4"/>
  <c r="J67" i="4"/>
  <c r="K67" i="4" s="1"/>
  <c r="D83" i="4"/>
  <c r="D85" i="4"/>
  <c r="M122" i="4"/>
  <c r="G107" i="4"/>
  <c r="D108" i="4"/>
  <c r="M130" i="4"/>
  <c r="N164" i="4"/>
  <c r="F46" i="1"/>
  <c r="E46" i="1"/>
  <c r="M62" i="1"/>
  <c r="G47" i="1"/>
  <c r="G48" i="1"/>
  <c r="J55" i="1"/>
  <c r="M40" i="1"/>
  <c r="J37" i="1"/>
  <c r="M49" i="1"/>
  <c r="G39" i="1"/>
  <c r="G40" i="1"/>
  <c r="J49" i="1"/>
  <c r="J51" i="1"/>
  <c r="J54" i="1"/>
  <c r="D36" i="1"/>
  <c r="M37" i="1"/>
  <c r="M47" i="1"/>
  <c r="J35" i="1"/>
  <c r="J41" i="1"/>
  <c r="G37" i="1"/>
  <c r="J47" i="1"/>
  <c r="J44" i="1"/>
  <c r="G46" i="1"/>
  <c r="M57" i="1"/>
  <c r="D40" i="1"/>
  <c r="M60" i="1"/>
  <c r="G35" i="1"/>
  <c r="J39" i="1"/>
  <c r="M48" i="1"/>
  <c r="J46" i="1"/>
  <c r="G43" i="1"/>
  <c r="M59" i="1"/>
  <c r="M44" i="1"/>
  <c r="J38" i="1"/>
  <c r="M50" i="1"/>
  <c r="M54" i="1"/>
  <c r="M51" i="1"/>
  <c r="J50" i="1"/>
  <c r="J53" i="1"/>
  <c r="G41" i="1"/>
  <c r="J45" i="1"/>
  <c r="M41" i="1"/>
  <c r="M43" i="1"/>
  <c r="G50" i="1"/>
  <c r="D43" i="1"/>
  <c r="J57" i="1"/>
  <c r="J56" i="1"/>
  <c r="M63" i="1"/>
  <c r="D42" i="1"/>
  <c r="G51" i="1"/>
  <c r="J59" i="1"/>
  <c r="D45" i="1"/>
  <c r="D44" i="1"/>
  <c r="M66" i="1"/>
  <c r="G52" i="1"/>
  <c r="M65" i="1"/>
  <c r="J60" i="1"/>
  <c r="G55" i="1"/>
  <c r="J62" i="1"/>
  <c r="J63" i="1"/>
  <c r="G53" i="1"/>
  <c r="G56" i="1"/>
  <c r="M70" i="1"/>
  <c r="D49" i="1"/>
  <c r="M68" i="1"/>
  <c r="M69" i="1"/>
  <c r="D48" i="1"/>
  <c r="D47" i="1"/>
  <c r="J58" i="1"/>
  <c r="G57" i="1"/>
  <c r="M71" i="1"/>
  <c r="D50" i="1"/>
  <c r="D51" i="1"/>
  <c r="M73" i="1"/>
  <c r="J66" i="1"/>
  <c r="M74" i="1"/>
  <c r="G59" i="1"/>
  <c r="D52" i="1"/>
  <c r="G58" i="1"/>
  <c r="J65" i="1"/>
  <c r="D53" i="1"/>
  <c r="G62" i="1"/>
  <c r="J68" i="1"/>
  <c r="D54" i="1"/>
  <c r="D55" i="1"/>
  <c r="M75" i="1"/>
  <c r="J69" i="1"/>
  <c r="D57" i="1"/>
  <c r="G63" i="1"/>
  <c r="G64" i="1"/>
  <c r="J70" i="1"/>
  <c r="M84" i="1"/>
  <c r="G70" i="1"/>
  <c r="J76" i="1"/>
  <c r="D62" i="1"/>
  <c r="G69" i="1"/>
  <c r="D63" i="1"/>
  <c r="G67" i="1"/>
  <c r="G68" i="1"/>
  <c r="M80" i="1"/>
  <c r="D58" i="1"/>
  <c r="J75" i="1"/>
  <c r="J72" i="1"/>
  <c r="D60" i="1"/>
  <c r="M81" i="1"/>
  <c r="D59" i="1"/>
  <c r="D64" i="1"/>
  <c r="J79" i="1"/>
  <c r="J78" i="1"/>
  <c r="G72" i="1"/>
  <c r="J80" i="1"/>
  <c r="G71" i="1"/>
  <c r="G73" i="1"/>
  <c r="M86" i="1"/>
  <c r="D65" i="1"/>
  <c r="M85" i="1"/>
  <c r="J84" i="1"/>
  <c r="M90" i="1"/>
  <c r="J83" i="1"/>
  <c r="D70" i="1"/>
  <c r="G76" i="1"/>
  <c r="M91" i="1"/>
  <c r="D69" i="1"/>
  <c r="D68" i="1"/>
  <c r="D67" i="1"/>
  <c r="M89" i="1"/>
  <c r="J81" i="1"/>
  <c r="G74" i="1"/>
  <c r="F106" i="1"/>
  <c r="E106" i="1"/>
  <c r="E160" i="1"/>
  <c r="F160" i="1"/>
  <c r="G155" i="1"/>
  <c r="G157" i="1"/>
  <c r="J162" i="1"/>
  <c r="J163" i="1"/>
  <c r="J164" i="1"/>
  <c r="D150" i="1"/>
  <c r="M170" i="1"/>
  <c r="M171" i="1"/>
  <c r="M168" i="1"/>
  <c r="J160" i="1"/>
  <c r="D146" i="1"/>
  <c r="G154" i="1"/>
  <c r="D145" i="1"/>
  <c r="J159" i="1"/>
  <c r="M166" i="1"/>
  <c r="G152" i="1"/>
  <c r="J158" i="1"/>
  <c r="G151" i="1"/>
  <c r="D144" i="1"/>
  <c r="J157" i="1"/>
  <c r="D143" i="1"/>
  <c r="D141" i="1"/>
  <c r="G150" i="1"/>
  <c r="G149" i="1"/>
  <c r="J156" i="1"/>
  <c r="D138" i="1"/>
  <c r="M161" i="1"/>
  <c r="J153" i="1"/>
  <c r="M156" i="1"/>
  <c r="J148" i="1"/>
  <c r="J146" i="1"/>
  <c r="G139" i="1"/>
  <c r="M155" i="1"/>
  <c r="G140" i="1"/>
  <c r="M154" i="1"/>
  <c r="J154" i="1"/>
  <c r="D140" i="1"/>
  <c r="J151" i="1"/>
  <c r="G138" i="1"/>
  <c r="M159" i="1"/>
  <c r="M158" i="1"/>
  <c r="F209" i="1"/>
  <c r="E209" i="1"/>
  <c r="F207" i="1"/>
  <c r="E207" i="1"/>
  <c r="M264" i="1"/>
  <c r="G250" i="1"/>
  <c r="M262" i="1"/>
  <c r="G249" i="1"/>
  <c r="D241" i="1"/>
  <c r="M263" i="1"/>
  <c r="J255" i="1"/>
  <c r="G248" i="1"/>
  <c r="M259" i="1"/>
  <c r="D240" i="1"/>
  <c r="G247" i="1"/>
  <c r="D238" i="1"/>
  <c r="M260" i="1"/>
  <c r="G246" i="1"/>
  <c r="M261" i="1"/>
  <c r="D236" i="1"/>
  <c r="D237" i="1"/>
  <c r="M256" i="1"/>
  <c r="D235" i="1"/>
  <c r="J250" i="1"/>
  <c r="G244" i="1"/>
  <c r="G243" i="1"/>
  <c r="M257" i="1"/>
  <c r="M258" i="1"/>
  <c r="D231" i="1"/>
  <c r="D234" i="1"/>
  <c r="G240" i="1"/>
  <c r="M255" i="1"/>
  <c r="D233" i="1"/>
  <c r="G238" i="1"/>
  <c r="M252" i="1"/>
  <c r="G239" i="1"/>
  <c r="J246" i="1"/>
  <c r="G237" i="1"/>
  <c r="G236" i="1"/>
  <c r="D230" i="1"/>
  <c r="J243" i="1"/>
  <c r="D227" i="1"/>
  <c r="J241" i="1"/>
  <c r="J242" i="1"/>
  <c r="G234" i="1"/>
  <c r="G232" i="1"/>
  <c r="J239" i="1"/>
  <c r="M246" i="1"/>
  <c r="D225" i="1"/>
  <c r="D226" i="1"/>
  <c r="J240" i="1"/>
  <c r="M247" i="1"/>
  <c r="J237" i="1"/>
  <c r="D223" i="1"/>
  <c r="J238" i="1"/>
  <c r="D224" i="1"/>
  <c r="M243" i="1"/>
  <c r="G229" i="1"/>
  <c r="J235" i="1"/>
  <c r="D221" i="1"/>
  <c r="M240" i="1"/>
  <c r="G227" i="1"/>
  <c r="G226" i="1"/>
  <c r="G225" i="1"/>
  <c r="M239" i="1"/>
  <c r="D220" i="1"/>
  <c r="J232" i="1"/>
  <c r="J231" i="1"/>
  <c r="J221" i="1"/>
  <c r="J220" i="1"/>
  <c r="M237" i="1"/>
  <c r="G223" i="1"/>
  <c r="M236" i="1"/>
  <c r="D214" i="1"/>
  <c r="G220" i="1"/>
  <c r="J228" i="1"/>
  <c r="M232" i="1"/>
  <c r="J215" i="1"/>
  <c r="J214" i="1"/>
  <c r="M214" i="1"/>
  <c r="J219" i="1"/>
  <c r="G212" i="1"/>
  <c r="M225" i="1"/>
  <c r="G221" i="1"/>
  <c r="M231" i="1"/>
  <c r="G219" i="1"/>
  <c r="G218" i="1"/>
  <c r="M212" i="1"/>
  <c r="M213" i="1"/>
  <c r="M219" i="1"/>
  <c r="M234" i="1"/>
  <c r="J217" i="1"/>
  <c r="M224" i="1"/>
  <c r="D217" i="1"/>
  <c r="J222" i="1"/>
  <c r="D212" i="1"/>
  <c r="J223" i="1"/>
  <c r="G222" i="1"/>
  <c r="J225" i="1"/>
  <c r="M229" i="1"/>
  <c r="M215" i="1"/>
  <c r="E142" i="1"/>
  <c r="E169" i="1"/>
  <c r="L224" i="1"/>
  <c r="L205" i="1"/>
  <c r="E23" i="1"/>
  <c r="O176" i="1"/>
  <c r="H107" i="1"/>
  <c r="O93" i="1"/>
  <c r="O220" i="1"/>
  <c r="H198" i="1"/>
  <c r="K216" i="1"/>
  <c r="L203" i="1"/>
  <c r="F343" i="1"/>
  <c r="H148" i="1"/>
  <c r="K227" i="1"/>
  <c r="K234" i="1"/>
  <c r="L201" i="1"/>
  <c r="O188" i="1"/>
  <c r="I269" i="1"/>
  <c r="F232" i="1"/>
  <c r="E338" i="1"/>
  <c r="F266" i="1"/>
  <c r="I228" i="1"/>
  <c r="E151" i="1"/>
  <c r="N216" i="1"/>
  <c r="M223" i="1"/>
  <c r="M228" i="1"/>
  <c r="M248" i="1"/>
  <c r="M227" i="1"/>
  <c r="M233" i="1"/>
  <c r="G231" i="1"/>
  <c r="M253" i="1"/>
  <c r="G211" i="1"/>
  <c r="M218" i="1"/>
  <c r="M244" i="1"/>
  <c r="G235" i="1"/>
  <c r="M241" i="1"/>
  <c r="D219" i="1"/>
  <c r="D228" i="1"/>
  <c r="J244" i="1"/>
  <c r="M250" i="1"/>
  <c r="D211" i="1"/>
  <c r="J226" i="1"/>
  <c r="M235" i="1"/>
  <c r="M226" i="1"/>
  <c r="J161" i="1"/>
  <c r="M146" i="1"/>
  <c r="J213" i="1"/>
  <c r="J212" i="1"/>
  <c r="M249" i="1"/>
  <c r="M254" i="1"/>
  <c r="J152" i="1"/>
  <c r="K152" i="1" s="1"/>
  <c r="M152" i="1"/>
  <c r="M149" i="1"/>
  <c r="O149" i="1" s="1"/>
  <c r="D222" i="1"/>
  <c r="J236" i="1"/>
  <c r="K236" i="1" s="1"/>
  <c r="D213" i="1"/>
  <c r="J155" i="1"/>
  <c r="K155" i="1" s="1"/>
  <c r="M160" i="1"/>
  <c r="M165" i="1"/>
  <c r="O165" i="1" s="1"/>
  <c r="M83" i="1"/>
  <c r="M82" i="1"/>
  <c r="O82" i="1" s="1"/>
  <c r="M78" i="1"/>
  <c r="M157" i="1"/>
  <c r="O157" i="1" s="1"/>
  <c r="J137" i="1"/>
  <c r="J74" i="1"/>
  <c r="L74" i="1" s="1"/>
  <c r="G38" i="1"/>
  <c r="M88" i="1"/>
  <c r="N88" i="1" s="1"/>
  <c r="G49" i="1"/>
  <c r="D239" i="1"/>
  <c r="F239" i="1" s="1"/>
  <c r="G245" i="1"/>
  <c r="J253" i="1"/>
  <c r="L253" i="1" s="1"/>
  <c r="D242" i="1"/>
  <c r="J252" i="1"/>
  <c r="L252" i="1" s="1"/>
  <c r="G216" i="1"/>
  <c r="D216" i="1"/>
  <c r="E216" i="1" s="1"/>
  <c r="J230" i="1"/>
  <c r="G153" i="1"/>
  <c r="I153" i="1" s="1"/>
  <c r="G141" i="1"/>
  <c r="M72" i="1"/>
  <c r="O72" i="1" s="1"/>
  <c r="J48" i="1"/>
  <c r="M245" i="1"/>
  <c r="O245" i="1" s="1"/>
  <c r="D66" i="1"/>
  <c r="J64" i="1"/>
  <c r="L64" i="1" s="1"/>
  <c r="D39" i="1"/>
  <c r="M38" i="1"/>
  <c r="N38" i="1" s="1"/>
  <c r="G75" i="1"/>
  <c r="G242" i="1"/>
  <c r="I242" i="1" s="1"/>
  <c r="J144" i="1"/>
  <c r="M137" i="1"/>
  <c r="O137" i="1" s="1"/>
  <c r="M79" i="1"/>
  <c r="M87" i="1"/>
  <c r="N87" i="1" s="1"/>
  <c r="D35" i="1"/>
  <c r="M36" i="1"/>
  <c r="N36" i="1" s="1"/>
  <c r="M64" i="1"/>
  <c r="M58" i="1"/>
  <c r="O58" i="1" s="1"/>
  <c r="J43" i="1"/>
  <c r="M76" i="1"/>
  <c r="O76" i="1" s="1"/>
  <c r="M135" i="1"/>
  <c r="D139" i="1"/>
  <c r="E139" i="1" s="1"/>
  <c r="H124" i="1"/>
  <c r="I124" i="1"/>
  <c r="M141" i="1"/>
  <c r="G144" i="1"/>
  <c r="H144" i="1" s="1"/>
  <c r="G146" i="1"/>
  <c r="D147" i="1"/>
  <c r="E147" i="1" s="1"/>
  <c r="D148" i="1"/>
  <c r="J149" i="1"/>
  <c r="K149" i="1" s="1"/>
  <c r="M151" i="1"/>
  <c r="G131" i="1"/>
  <c r="H131" i="1" s="1"/>
  <c r="G132" i="1"/>
  <c r="D125" i="1"/>
  <c r="E125" i="1" s="1"/>
  <c r="D130" i="1"/>
  <c r="G136" i="1"/>
  <c r="I136" i="1" s="1"/>
  <c r="D124" i="1"/>
  <c r="D129" i="1"/>
  <c r="E129" i="1" s="1"/>
  <c r="J136" i="1"/>
  <c r="M147" i="1"/>
  <c r="N147" i="1" s="1"/>
  <c r="J143" i="1"/>
  <c r="J139" i="1"/>
  <c r="K139" i="1" s="1"/>
  <c r="D128" i="1"/>
  <c r="M145" i="1"/>
  <c r="N145" i="1" s="1"/>
  <c r="J140" i="1"/>
  <c r="J126" i="1"/>
  <c r="L126" i="1" s="1"/>
  <c r="J127" i="1"/>
  <c r="J130" i="1"/>
  <c r="L130" i="1" s="1"/>
  <c r="G127" i="1"/>
  <c r="M142" i="1"/>
  <c r="O142" i="1" s="1"/>
  <c r="M143" i="1"/>
  <c r="D127" i="1"/>
  <c r="F127" i="1" s="1"/>
  <c r="G135" i="1"/>
  <c r="G126" i="1"/>
  <c r="H126" i="1" s="1"/>
  <c r="J132" i="1"/>
  <c r="J138" i="1"/>
  <c r="K138" i="1" s="1"/>
  <c r="J125" i="1"/>
  <c r="G137" i="1"/>
  <c r="I137" i="1" s="1"/>
  <c r="M131" i="1"/>
  <c r="G133" i="1"/>
  <c r="I133" i="1" s="1"/>
  <c r="J141" i="1"/>
  <c r="G90" i="1"/>
  <c r="I90" i="1" s="1"/>
  <c r="M104" i="1"/>
  <c r="J98" i="1"/>
  <c r="K98" i="1" s="1"/>
  <c r="J95" i="1"/>
  <c r="G89" i="1"/>
  <c r="I89" i="1" s="1"/>
  <c r="D82" i="1"/>
  <c r="J96" i="1"/>
  <c r="L96" i="1" s="1"/>
  <c r="M102" i="1"/>
  <c r="D79" i="1"/>
  <c r="E79" i="1" s="1"/>
  <c r="D74" i="1"/>
  <c r="J90" i="1"/>
  <c r="K90" i="1" s="1"/>
  <c r="M95" i="1"/>
  <c r="M97" i="1"/>
  <c r="N97" i="1" s="1"/>
  <c r="D76" i="1"/>
  <c r="D75" i="1"/>
  <c r="F75" i="1" s="1"/>
  <c r="M94" i="1"/>
  <c r="J86" i="1"/>
  <c r="L86" i="1" s="1"/>
  <c r="G79" i="1"/>
  <c r="G80" i="1"/>
  <c r="H80" i="1" s="1"/>
  <c r="D73" i="1"/>
  <c r="D71" i="1"/>
  <c r="E71" i="1" s="1"/>
  <c r="J85" i="1"/>
  <c r="M92" i="1"/>
  <c r="N92" i="1" s="1"/>
  <c r="D96" i="1"/>
  <c r="J113" i="1"/>
  <c r="L113" i="1" s="1"/>
  <c r="M120" i="1"/>
  <c r="M116" i="1"/>
  <c r="N116" i="1" s="1"/>
  <c r="M117" i="1"/>
  <c r="D97" i="1"/>
  <c r="E97" i="1" s="1"/>
  <c r="M114" i="1"/>
  <c r="J109" i="1"/>
  <c r="L109" i="1" s="1"/>
  <c r="G103" i="1"/>
  <c r="J107" i="1"/>
  <c r="K107" i="1" s="1"/>
  <c r="D93" i="1"/>
  <c r="M115" i="1"/>
  <c r="O115" i="1" s="1"/>
  <c r="D91" i="1"/>
  <c r="M112" i="1"/>
  <c r="N112" i="1" s="1"/>
  <c r="G98" i="1"/>
  <c r="J105" i="1"/>
  <c r="L105" i="1" s="1"/>
  <c r="J106" i="1"/>
  <c r="G99" i="1"/>
  <c r="I99" i="1" s="1"/>
  <c r="G93" i="1"/>
  <c r="D86" i="1"/>
  <c r="E86" i="1" s="1"/>
  <c r="D90" i="1"/>
  <c r="D85" i="1"/>
  <c r="E85" i="1" s="1"/>
  <c r="D87" i="1"/>
  <c r="M109" i="1"/>
  <c r="O109" i="1" s="1"/>
  <c r="G92" i="1"/>
  <c r="M111" i="1"/>
  <c r="O111" i="1" s="1"/>
  <c r="G96" i="1"/>
  <c r="D112" i="1"/>
  <c r="E112" i="1" s="1"/>
  <c r="G118" i="1"/>
  <c r="M132" i="1"/>
  <c r="O132" i="1" s="1"/>
  <c r="M128" i="1"/>
  <c r="D110" i="1"/>
  <c r="F110" i="1" s="1"/>
  <c r="G116" i="1"/>
  <c r="J122" i="1"/>
  <c r="L122" i="1" s="1"/>
  <c r="G114" i="1"/>
  <c r="M130" i="1"/>
  <c r="N130" i="1" s="1"/>
  <c r="M127" i="1"/>
  <c r="M126" i="1"/>
  <c r="O126" i="1" s="1"/>
  <c r="J117" i="1"/>
  <c r="G110" i="1"/>
  <c r="H110" i="1" s="1"/>
  <c r="D103" i="1"/>
  <c r="D104" i="1"/>
  <c r="E104" i="1" s="1"/>
  <c r="M125" i="1"/>
  <c r="D101" i="1"/>
  <c r="F101" i="1" s="1"/>
  <c r="D102" i="1"/>
  <c r="J116" i="1"/>
  <c r="K116" i="1" s="1"/>
  <c r="D121" i="1"/>
  <c r="J135" i="1"/>
  <c r="L135" i="1" s="1"/>
  <c r="G128" i="1"/>
  <c r="D118" i="1"/>
  <c r="E118" i="1" s="1"/>
  <c r="M140" i="1"/>
  <c r="D119" i="1"/>
  <c r="E119" i="1" s="1"/>
  <c r="G125" i="1"/>
  <c r="M139" i="1"/>
  <c r="O139" i="1" s="1"/>
  <c r="M138" i="1"/>
  <c r="J131" i="1"/>
  <c r="L131" i="1" s="1"/>
  <c r="G122" i="1"/>
  <c r="D116" i="1"/>
  <c r="E116" i="1" s="1"/>
  <c r="M134" i="1"/>
  <c r="D113" i="1"/>
  <c r="E113" i="1" s="1"/>
  <c r="G120" i="1"/>
  <c r="G121" i="1"/>
  <c r="I121" i="1" s="1"/>
  <c r="M136" i="1"/>
  <c r="D115" i="1"/>
  <c r="F115" i="1" s="1"/>
  <c r="J129" i="1"/>
  <c r="D137" i="1"/>
  <c r="F137" i="1" s="1"/>
  <c r="G143" i="1"/>
  <c r="D136" i="1"/>
  <c r="F136" i="1" s="1"/>
  <c r="G142" i="1"/>
  <c r="D134" i="1"/>
  <c r="F134" i="1" s="1"/>
  <c r="D135" i="1"/>
  <c r="D133" i="1"/>
  <c r="E133" i="1" s="1"/>
  <c r="D132" i="1"/>
  <c r="D131" i="1"/>
  <c r="F131" i="1" s="1"/>
  <c r="J145" i="1"/>
  <c r="M153" i="1"/>
  <c r="N153" i="1" s="1"/>
  <c r="J147" i="1"/>
  <c r="J34" i="1"/>
  <c r="K34" i="1" s="1"/>
  <c r="D21" i="1"/>
  <c r="M39" i="1"/>
  <c r="O39" i="1" s="1"/>
  <c r="D19" i="1"/>
  <c r="J36" i="1"/>
  <c r="L36" i="1" s="1"/>
  <c r="M45" i="1"/>
  <c r="J42" i="1"/>
  <c r="L42" i="1" s="1"/>
  <c r="G36" i="1"/>
  <c r="M46" i="1"/>
  <c r="N46" i="1" s="1"/>
  <c r="J40" i="1"/>
  <c r="D15" i="1"/>
  <c r="E15" i="1" s="1"/>
  <c r="G22" i="1"/>
  <c r="M55" i="1"/>
  <c r="N55" i="1" s="1"/>
  <c r="M56" i="1"/>
  <c r="M53" i="1"/>
  <c r="N53" i="1" s="1"/>
  <c r="D33" i="1"/>
  <c r="M52" i="1"/>
  <c r="N52" i="1" s="1"/>
  <c r="D37" i="1"/>
  <c r="G45" i="1"/>
  <c r="H45" i="1" s="1"/>
  <c r="J52" i="1"/>
  <c r="D38" i="1"/>
  <c r="F38" i="1" s="1"/>
  <c r="J73" i="1"/>
  <c r="G66" i="1"/>
  <c r="H66" i="1" s="1"/>
  <c r="J169" i="1"/>
  <c r="M175" i="1"/>
  <c r="N175" i="1" s="1"/>
  <c r="D154" i="1"/>
  <c r="D155" i="1"/>
  <c r="F155" i="1" s="1"/>
  <c r="M173" i="1"/>
  <c r="E196" i="1"/>
  <c r="F196" i="1"/>
  <c r="D263" i="1"/>
  <c r="F263" i="1" s="1"/>
  <c r="D262" i="1"/>
  <c r="G261" i="1"/>
  <c r="H261" i="1" s="1"/>
  <c r="D253" i="1"/>
  <c r="D336" i="1"/>
  <c r="F336" i="1" s="1"/>
  <c r="D330" i="1"/>
  <c r="G327" i="1"/>
  <c r="H327" i="1" s="1"/>
  <c r="D320" i="1"/>
  <c r="D321" i="1"/>
  <c r="E321" i="1" s="1"/>
  <c r="F187" i="1"/>
  <c r="E187" i="1"/>
  <c r="J218" i="1"/>
  <c r="G205" i="1"/>
  <c r="I205" i="1" s="1"/>
  <c r="D199" i="1"/>
  <c r="D192" i="1"/>
  <c r="F192" i="1" s="1"/>
  <c r="M210" i="1"/>
  <c r="G193" i="1"/>
  <c r="H193" i="1" s="1"/>
  <c r="D185" i="1"/>
  <c r="D181" i="1"/>
  <c r="E181" i="1" s="1"/>
  <c r="G186" i="1"/>
  <c r="J190" i="1"/>
  <c r="L190" i="1" s="1"/>
  <c r="G183" i="1"/>
  <c r="G180" i="1"/>
  <c r="I180" i="1" s="1"/>
  <c r="D172" i="1"/>
  <c r="J183" i="1"/>
  <c r="K183" i="1" s="1"/>
  <c r="J180" i="1"/>
  <c r="G173" i="1"/>
  <c r="I173" i="1" s="1"/>
  <c r="G174" i="1"/>
  <c r="G330" i="1"/>
  <c r="H330" i="1" s="1"/>
  <c r="D325" i="1"/>
  <c r="D326" i="1"/>
  <c r="E326" i="1" s="1"/>
  <c r="G328" i="1"/>
  <c r="E325" i="1"/>
  <c r="F325" i="1"/>
  <c r="I330" i="1"/>
  <c r="H173" i="1"/>
  <c r="L183" i="1"/>
  <c r="H180" i="1"/>
  <c r="K190" i="1"/>
  <c r="F181" i="1"/>
  <c r="I193" i="1"/>
  <c r="H205" i="1"/>
  <c r="F321" i="1"/>
  <c r="I327" i="1"/>
  <c r="E336" i="1"/>
  <c r="I261" i="1"/>
  <c r="E155" i="1"/>
  <c r="I66" i="1"/>
  <c r="E38" i="1"/>
  <c r="I45" i="1"/>
  <c r="O52" i="1"/>
  <c r="O53" i="1"/>
  <c r="O55" i="1"/>
  <c r="F15" i="1"/>
  <c r="K42" i="1"/>
  <c r="K36" i="1"/>
  <c r="N39" i="1"/>
  <c r="L34" i="1"/>
  <c r="O153" i="1"/>
  <c r="F133" i="1"/>
  <c r="E136" i="1"/>
  <c r="E115" i="1"/>
  <c r="F113" i="1"/>
  <c r="K131" i="1"/>
  <c r="F119" i="1"/>
  <c r="K135" i="1"/>
  <c r="E101" i="1"/>
  <c r="I110" i="1"/>
  <c r="O130" i="1"/>
  <c r="E110" i="1"/>
  <c r="F112" i="1"/>
  <c r="N109" i="1"/>
  <c r="F86" i="1"/>
  <c r="K105" i="1"/>
  <c r="N115" i="1"/>
  <c r="K109" i="1"/>
  <c r="O116" i="1"/>
  <c r="O92" i="1"/>
  <c r="I80" i="1"/>
  <c r="E75" i="1"/>
  <c r="L90" i="1"/>
  <c r="K96" i="1"/>
  <c r="L98" i="1"/>
  <c r="H133" i="1"/>
  <c r="L138" i="1"/>
  <c r="E127" i="1"/>
  <c r="K130" i="1"/>
  <c r="O145" i="1"/>
  <c r="O147" i="1"/>
  <c r="H136" i="1"/>
  <c r="I131" i="1"/>
  <c r="F147" i="1"/>
  <c r="F139" i="1"/>
  <c r="N58" i="1"/>
  <c r="O87" i="1"/>
  <c r="N137" i="1"/>
  <c r="H242" i="1"/>
  <c r="K64" i="1"/>
  <c r="N245" i="1"/>
  <c r="N72" i="1"/>
  <c r="H153" i="1"/>
  <c r="F216" i="1"/>
  <c r="K252" i="1"/>
  <c r="K253" i="1"/>
  <c r="O88" i="1"/>
  <c r="K74" i="1"/>
  <c r="N157" i="1"/>
  <c r="N82" i="1"/>
  <c r="N165" i="1"/>
  <c r="L155" i="1"/>
  <c r="L236" i="1"/>
  <c r="N149" i="1"/>
  <c r="L152" i="1"/>
  <c r="O249" i="1"/>
  <c r="N249" i="1"/>
  <c r="K213" i="1"/>
  <c r="L213" i="1"/>
  <c r="K161" i="1"/>
  <c r="L161" i="1"/>
  <c r="O235" i="1"/>
  <c r="N235" i="1"/>
  <c r="F211" i="1"/>
  <c r="E211" i="1"/>
  <c r="K244" i="1"/>
  <c r="L244" i="1"/>
  <c r="E219" i="1"/>
  <c r="F219" i="1"/>
  <c r="I235" i="1"/>
  <c r="H235" i="1"/>
  <c r="N218" i="1"/>
  <c r="O218" i="1"/>
  <c r="N253" i="1"/>
  <c r="O253" i="1"/>
  <c r="N233" i="1"/>
  <c r="O233" i="1"/>
  <c r="O248" i="1"/>
  <c r="N248" i="1"/>
  <c r="O223" i="1"/>
  <c r="N223" i="1"/>
  <c r="N229" i="1"/>
  <c r="O229" i="1"/>
  <c r="I222" i="1"/>
  <c r="H222" i="1"/>
  <c r="F212" i="1"/>
  <c r="E212" i="1"/>
  <c r="F217" i="1"/>
  <c r="E217" i="1"/>
  <c r="K217" i="1"/>
  <c r="L217" i="1"/>
  <c r="N219" i="1"/>
  <c r="O219" i="1"/>
  <c r="N212" i="1"/>
  <c r="O212" i="1"/>
  <c r="I219" i="1"/>
  <c r="H219" i="1"/>
  <c r="I221" i="1"/>
  <c r="H221" i="1"/>
  <c r="H212" i="1"/>
  <c r="I212" i="1"/>
  <c r="O214" i="1"/>
  <c r="N214" i="1"/>
  <c r="L215" i="1"/>
  <c r="K215" i="1"/>
  <c r="K228" i="1"/>
  <c r="L228" i="1"/>
  <c r="F214" i="1"/>
  <c r="E214" i="1"/>
  <c r="H223" i="1"/>
  <c r="I223" i="1"/>
  <c r="L220" i="1"/>
  <c r="K220" i="1"/>
  <c r="L231" i="1"/>
  <c r="K231" i="1"/>
  <c r="E220" i="1"/>
  <c r="F220" i="1"/>
  <c r="I225" i="1"/>
  <c r="H225" i="1"/>
  <c r="I227" i="1"/>
  <c r="H227" i="1"/>
  <c r="F221" i="1"/>
  <c r="E221" i="1"/>
  <c r="I229" i="1"/>
  <c r="H229" i="1"/>
  <c r="E224" i="1"/>
  <c r="F224" i="1"/>
  <c r="E223" i="1"/>
  <c r="F223" i="1"/>
  <c r="O247" i="1"/>
  <c r="N247" i="1"/>
  <c r="F226" i="1"/>
  <c r="E226" i="1"/>
  <c r="N246" i="1"/>
  <c r="O246" i="1"/>
  <c r="I232" i="1"/>
  <c r="H232" i="1"/>
  <c r="K242" i="1"/>
  <c r="L242" i="1"/>
  <c r="E227" i="1"/>
  <c r="F227" i="1"/>
  <c r="F230" i="1"/>
  <c r="E230" i="1"/>
  <c r="H237" i="1"/>
  <c r="I237" i="1"/>
  <c r="I239" i="1"/>
  <c r="H239" i="1"/>
  <c r="H238" i="1"/>
  <c r="I238" i="1"/>
  <c r="N255" i="1"/>
  <c r="O255" i="1"/>
  <c r="E234" i="1"/>
  <c r="F234" i="1"/>
  <c r="N258" i="1"/>
  <c r="O258" i="1"/>
  <c r="H243" i="1"/>
  <c r="I243" i="1"/>
  <c r="K250" i="1"/>
  <c r="L250" i="1"/>
  <c r="O256" i="1"/>
  <c r="N256" i="1"/>
  <c r="F236" i="1"/>
  <c r="E236" i="1"/>
  <c r="H246" i="1"/>
  <c r="I246" i="1"/>
  <c r="F238" i="1"/>
  <c r="E238" i="1"/>
  <c r="E240" i="1"/>
  <c r="F240" i="1"/>
  <c r="I248" i="1"/>
  <c r="H248" i="1"/>
  <c r="O263" i="1"/>
  <c r="N263" i="1"/>
  <c r="H249" i="1"/>
  <c r="I249" i="1"/>
  <c r="H250" i="1"/>
  <c r="I250" i="1"/>
  <c r="O158" i="1"/>
  <c r="N158" i="1"/>
  <c r="I138" i="1"/>
  <c r="H138" i="1"/>
  <c r="E140" i="1"/>
  <c r="F140" i="1"/>
  <c r="O154" i="1"/>
  <c r="N154" i="1"/>
  <c r="O155" i="1"/>
  <c r="N155" i="1"/>
  <c r="L146" i="1"/>
  <c r="K146" i="1"/>
  <c r="N156" i="1"/>
  <c r="O156" i="1"/>
  <c r="O161" i="1"/>
  <c r="N161" i="1"/>
  <c r="K156" i="1"/>
  <c r="L156" i="1"/>
  <c r="I150" i="1"/>
  <c r="H150" i="1"/>
  <c r="F143" i="1"/>
  <c r="E143" i="1"/>
  <c r="F144" i="1"/>
  <c r="E144" i="1"/>
  <c r="L158" i="1"/>
  <c r="K158" i="1"/>
  <c r="O166" i="1"/>
  <c r="N166" i="1"/>
  <c r="F145" i="1"/>
  <c r="E145" i="1"/>
  <c r="E146" i="1"/>
  <c r="F146" i="1"/>
  <c r="N168" i="1"/>
  <c r="O168" i="1"/>
  <c r="O170" i="1"/>
  <c r="N170" i="1"/>
  <c r="K164" i="1"/>
  <c r="L164" i="1"/>
  <c r="L162" i="1"/>
  <c r="K162" i="1"/>
  <c r="I155" i="1"/>
  <c r="H155" i="1"/>
  <c r="L81" i="1"/>
  <c r="K81" i="1"/>
  <c r="F67" i="1"/>
  <c r="E67" i="1"/>
  <c r="E69" i="1"/>
  <c r="F69" i="1"/>
  <c r="I76" i="1"/>
  <c r="H76" i="1"/>
  <c r="L83" i="1"/>
  <c r="K83" i="1"/>
  <c r="L84" i="1"/>
  <c r="K84" i="1"/>
  <c r="E65" i="1"/>
  <c r="F65" i="1"/>
  <c r="I73" i="1"/>
  <c r="H73" i="1"/>
  <c r="L80" i="1"/>
  <c r="K80" i="1"/>
  <c r="K78" i="1"/>
  <c r="L78" i="1"/>
  <c r="F64" i="1"/>
  <c r="E64" i="1"/>
  <c r="O81" i="1"/>
  <c r="N81" i="1"/>
  <c r="L72" i="1"/>
  <c r="K72" i="1"/>
  <c r="F58" i="1"/>
  <c r="E58" i="1"/>
  <c r="I68" i="1"/>
  <c r="H68" i="1"/>
  <c r="E63" i="1"/>
  <c r="F63" i="1"/>
  <c r="F62" i="1"/>
  <c r="E62" i="1"/>
  <c r="H70" i="1"/>
  <c r="I70" i="1"/>
  <c r="K70" i="1"/>
  <c r="L70" i="1"/>
  <c r="I63" i="1"/>
  <c r="H63" i="1"/>
  <c r="K69" i="1"/>
  <c r="L69" i="1"/>
  <c r="E55" i="1"/>
  <c r="F55" i="1"/>
  <c r="K68" i="1"/>
  <c r="L68" i="1"/>
  <c r="E53" i="1"/>
  <c r="F53" i="1"/>
  <c r="I58" i="1"/>
  <c r="H58" i="1"/>
  <c r="I59" i="1"/>
  <c r="H59" i="1"/>
  <c r="K66" i="1"/>
  <c r="L66" i="1"/>
  <c r="F51" i="1"/>
  <c r="E51" i="1"/>
  <c r="O71" i="1"/>
  <c r="N71" i="1"/>
  <c r="K58" i="1"/>
  <c r="L58" i="1"/>
  <c r="E48" i="1"/>
  <c r="F48" i="1"/>
  <c r="O68" i="1"/>
  <c r="N68" i="1"/>
  <c r="N70" i="1"/>
  <c r="O70" i="1"/>
  <c r="I53" i="1"/>
  <c r="H53" i="1"/>
  <c r="L62" i="1"/>
  <c r="K62" i="1"/>
  <c r="L60" i="1"/>
  <c r="K60" i="1"/>
  <c r="I52" i="1"/>
  <c r="H52" i="1"/>
  <c r="F44" i="1"/>
  <c r="E44" i="1"/>
  <c r="K59" i="1"/>
  <c r="L59" i="1"/>
  <c r="F42" i="1"/>
  <c r="E42" i="1"/>
  <c r="L56" i="1"/>
  <c r="K56" i="1"/>
  <c r="E43" i="1"/>
  <c r="F43" i="1"/>
  <c r="O43" i="1"/>
  <c r="N43" i="1"/>
  <c r="L45" i="1"/>
  <c r="K45" i="1"/>
  <c r="K53" i="1"/>
  <c r="L53" i="1"/>
  <c r="O51" i="1"/>
  <c r="N51" i="1"/>
  <c r="N50" i="1"/>
  <c r="O50" i="1"/>
  <c r="O44" i="1"/>
  <c r="N44" i="1"/>
  <c r="H43" i="1"/>
  <c r="I43" i="1"/>
  <c r="N48" i="1"/>
  <c r="O48" i="1"/>
  <c r="H35" i="1"/>
  <c r="I35" i="1"/>
  <c r="F40" i="1"/>
  <c r="E40" i="1"/>
  <c r="H46" i="1"/>
  <c r="I46" i="1"/>
  <c r="K47" i="1"/>
  <c r="L47" i="1"/>
  <c r="K41" i="1"/>
  <c r="L41" i="1"/>
  <c r="O47" i="1"/>
  <c r="N47" i="1"/>
  <c r="E36" i="1"/>
  <c r="F36" i="1"/>
  <c r="K51" i="1"/>
  <c r="L51" i="1"/>
  <c r="H40" i="1"/>
  <c r="I40" i="1"/>
  <c r="N49" i="1"/>
  <c r="O49" i="1"/>
  <c r="N40" i="1"/>
  <c r="O40" i="1"/>
  <c r="H48" i="1"/>
  <c r="I48" i="1"/>
  <c r="N62" i="1"/>
  <c r="O62" i="1"/>
  <c r="O130" i="4"/>
  <c r="N130" i="4"/>
  <c r="I107" i="4"/>
  <c r="H107" i="4"/>
  <c r="E85" i="4"/>
  <c r="F85" i="4"/>
  <c r="F34" i="4"/>
  <c r="E34" i="4"/>
  <c r="O132" i="4"/>
  <c r="N132" i="4"/>
  <c r="L139" i="4"/>
  <c r="K139" i="4"/>
  <c r="K136" i="4"/>
  <c r="L136" i="4"/>
  <c r="I128" i="4"/>
  <c r="H128" i="4"/>
  <c r="H126" i="4"/>
  <c r="I126" i="4"/>
  <c r="F120" i="4"/>
  <c r="E120" i="4"/>
  <c r="K131" i="4"/>
  <c r="L131" i="4"/>
  <c r="E116" i="4"/>
  <c r="F116" i="4"/>
  <c r="L130" i="4"/>
  <c r="K130" i="4"/>
  <c r="H123" i="4"/>
  <c r="I123" i="4"/>
  <c r="E112" i="4"/>
  <c r="F112" i="4"/>
  <c r="F102" i="4"/>
  <c r="E102" i="4"/>
  <c r="F56" i="4"/>
  <c r="E56" i="4"/>
  <c r="E35" i="4"/>
  <c r="F35" i="4"/>
  <c r="H328" i="1"/>
  <c r="I328" i="1"/>
  <c r="I174" i="1"/>
  <c r="H174" i="1"/>
  <c r="L180" i="1"/>
  <c r="K180" i="1"/>
  <c r="F172" i="1"/>
  <c r="E172" i="1"/>
  <c r="H183" i="1"/>
  <c r="I183" i="1"/>
  <c r="I186" i="1"/>
  <c r="H186" i="1"/>
  <c r="E185" i="1"/>
  <c r="F185" i="1"/>
  <c r="O210" i="1"/>
  <c r="N210" i="1"/>
  <c r="F199" i="1"/>
  <c r="E199" i="1"/>
  <c r="K218" i="1"/>
  <c r="L218" i="1"/>
  <c r="F320" i="1"/>
  <c r="E320" i="1"/>
  <c r="F330" i="1"/>
  <c r="E330" i="1"/>
  <c r="F253" i="1"/>
  <c r="E253" i="1"/>
  <c r="F262" i="1"/>
  <c r="E262" i="1"/>
  <c r="N173" i="1"/>
  <c r="O173" i="1"/>
  <c r="E154" i="1"/>
  <c r="F154" i="1"/>
  <c r="L169" i="1"/>
  <c r="K169" i="1"/>
  <c r="L73" i="1"/>
  <c r="K73" i="1"/>
  <c r="K52" i="1"/>
  <c r="L52" i="1"/>
  <c r="E37" i="1"/>
  <c r="F37" i="1"/>
  <c r="F33" i="1"/>
  <c r="E33" i="1"/>
  <c r="O56" i="1"/>
  <c r="N56" i="1"/>
  <c r="H22" i="1"/>
  <c r="I22" i="1"/>
  <c r="L40" i="1"/>
  <c r="K40" i="1"/>
  <c r="I36" i="1"/>
  <c r="H36" i="1"/>
  <c r="N45" i="1"/>
  <c r="O45" i="1"/>
  <c r="F19" i="1"/>
  <c r="E19" i="1"/>
  <c r="E21" i="1"/>
  <c r="F21" i="1"/>
  <c r="K147" i="1"/>
  <c r="L147" i="1"/>
  <c r="L145" i="1"/>
  <c r="K145" i="1"/>
  <c r="E132" i="1"/>
  <c r="F132" i="1"/>
  <c r="F135" i="1"/>
  <c r="E135" i="1"/>
  <c r="H142" i="1"/>
  <c r="I142" i="1"/>
  <c r="H143" i="1"/>
  <c r="I143" i="1"/>
  <c r="L129" i="1"/>
  <c r="K129" i="1"/>
  <c r="N136" i="1"/>
  <c r="O136" i="1"/>
  <c r="I120" i="1"/>
  <c r="H120" i="1"/>
  <c r="N134" i="1"/>
  <c r="O134" i="1"/>
  <c r="I122" i="1"/>
  <c r="H122" i="1"/>
  <c r="N138" i="1"/>
  <c r="O138" i="1"/>
  <c r="I125" i="1"/>
  <c r="H125" i="1"/>
  <c r="O140" i="1"/>
  <c r="N140" i="1"/>
  <c r="I128" i="1"/>
  <c r="H128" i="1"/>
  <c r="F121" i="1"/>
  <c r="E121" i="1"/>
  <c r="F102" i="1"/>
  <c r="E102" i="1"/>
  <c r="N125" i="1"/>
  <c r="O125" i="1"/>
  <c r="F103" i="1"/>
  <c r="E103" i="1"/>
  <c r="K117" i="1"/>
  <c r="L117" i="1"/>
  <c r="N127" i="1"/>
  <c r="O127" i="1"/>
  <c r="H114" i="1"/>
  <c r="I114" i="1"/>
  <c r="I116" i="1"/>
  <c r="H116" i="1"/>
  <c r="N128" i="1"/>
  <c r="O128" i="1"/>
  <c r="I118" i="1"/>
  <c r="H118" i="1"/>
  <c r="I96" i="1"/>
  <c r="H96" i="1"/>
  <c r="H92" i="1"/>
  <c r="I92" i="1"/>
  <c r="F87" i="1"/>
  <c r="E87" i="1"/>
  <c r="F90" i="1"/>
  <c r="E90" i="1"/>
  <c r="H93" i="1"/>
  <c r="I93" i="1"/>
  <c r="K106" i="1"/>
  <c r="L106" i="1"/>
  <c r="H98" i="1"/>
  <c r="I98" i="1"/>
  <c r="F91" i="1"/>
  <c r="E91" i="1"/>
  <c r="F93" i="1"/>
  <c r="E93" i="1"/>
  <c r="I103" i="1"/>
  <c r="H103" i="1"/>
  <c r="O114" i="1"/>
  <c r="N114" i="1"/>
  <c r="N117" i="1"/>
  <c r="O117" i="1"/>
  <c r="O120" i="1"/>
  <c r="N120" i="1"/>
  <c r="F96" i="1"/>
  <c r="E96" i="1"/>
  <c r="L85" i="1"/>
  <c r="K85" i="1"/>
  <c r="E73" i="1"/>
  <c r="F73" i="1"/>
  <c r="I79" i="1"/>
  <c r="H79" i="1"/>
  <c r="O94" i="1"/>
  <c r="N94" i="1"/>
  <c r="E76" i="1"/>
  <c r="F76" i="1"/>
  <c r="N95" i="1"/>
  <c r="O95" i="1"/>
  <c r="F74" i="1"/>
  <c r="E74" i="1"/>
  <c r="O102" i="1"/>
  <c r="N102" i="1"/>
  <c r="F82" i="1"/>
  <c r="E82" i="1"/>
  <c r="K95" i="1"/>
  <c r="L95" i="1"/>
  <c r="N104" i="1"/>
  <c r="O104" i="1"/>
  <c r="L141" i="1"/>
  <c r="K141" i="1"/>
  <c r="O131" i="1"/>
  <c r="N131" i="1"/>
  <c r="K125" i="1"/>
  <c r="L125" i="1"/>
  <c r="K132" i="1"/>
  <c r="L132" i="1"/>
  <c r="I135" i="1"/>
  <c r="H135" i="1"/>
  <c r="O143" i="1"/>
  <c r="N143" i="1"/>
  <c r="H127" i="1"/>
  <c r="I127" i="1"/>
  <c r="L127" i="1"/>
  <c r="K127" i="1"/>
  <c r="L140" i="1"/>
  <c r="K140" i="1"/>
  <c r="F128" i="1"/>
  <c r="E128" i="1"/>
  <c r="L143" i="1"/>
  <c r="K143" i="1"/>
  <c r="L136" i="1"/>
  <c r="K136" i="1"/>
  <c r="E124" i="1"/>
  <c r="F124" i="1"/>
  <c r="E130" i="1"/>
  <c r="F130" i="1"/>
  <c r="H132" i="1"/>
  <c r="I132" i="1"/>
  <c r="O151" i="1"/>
  <c r="N151" i="1"/>
  <c r="F148" i="1"/>
  <c r="E148" i="1"/>
  <c r="H146" i="1"/>
  <c r="I146" i="1"/>
  <c r="O141" i="1"/>
  <c r="N141" i="1"/>
  <c r="N135" i="1"/>
  <c r="O135" i="1"/>
  <c r="K43" i="1"/>
  <c r="L43" i="1"/>
  <c r="N64" i="1"/>
  <c r="O64" i="1"/>
  <c r="E35" i="1"/>
  <c r="F35" i="1"/>
  <c r="O79" i="1"/>
  <c r="N79" i="1"/>
  <c r="K144" i="1"/>
  <c r="L144" i="1"/>
  <c r="I75" i="1"/>
  <c r="H75" i="1"/>
  <c r="F39" i="1"/>
  <c r="E39" i="1"/>
  <c r="E66" i="1"/>
  <c r="F66" i="1"/>
  <c r="L48" i="1"/>
  <c r="K48" i="1"/>
  <c r="I141" i="1"/>
  <c r="H141" i="1"/>
  <c r="K230" i="1"/>
  <c r="L230" i="1"/>
  <c r="I216" i="1"/>
  <c r="H216" i="1"/>
  <c r="F242" i="1"/>
  <c r="E242" i="1"/>
  <c r="I245" i="1"/>
  <c r="H245" i="1"/>
  <c r="H49" i="1"/>
  <c r="I49" i="1"/>
  <c r="I38" i="1"/>
  <c r="H38" i="1"/>
  <c r="L137" i="1"/>
  <c r="K137" i="1"/>
  <c r="O78" i="1"/>
  <c r="N78" i="1"/>
  <c r="N83" i="1"/>
  <c r="O83" i="1"/>
  <c r="O160" i="1"/>
  <c r="N160" i="1"/>
  <c r="E213" i="1"/>
  <c r="F213" i="1"/>
  <c r="F222" i="1"/>
  <c r="E222" i="1"/>
  <c r="O152" i="1"/>
  <c r="N152" i="1"/>
  <c r="N254" i="1"/>
  <c r="O254" i="1"/>
  <c r="L212" i="1"/>
  <c r="K212" i="1"/>
  <c r="O146" i="1"/>
  <c r="N146" i="1"/>
  <c r="O226" i="1"/>
  <c r="N226" i="1"/>
  <c r="L226" i="1"/>
  <c r="K226" i="1"/>
  <c r="O250" i="1"/>
  <c r="N250" i="1"/>
  <c r="F228" i="1"/>
  <c r="E228" i="1"/>
  <c r="N241" i="1"/>
  <c r="O241" i="1"/>
  <c r="O244" i="1"/>
  <c r="N244" i="1"/>
  <c r="H211" i="1"/>
  <c r="I211" i="1"/>
  <c r="I231" i="1"/>
  <c r="H231" i="1"/>
  <c r="N227" i="1"/>
  <c r="O227" i="1"/>
  <c r="N228" i="1"/>
  <c r="O228" i="1"/>
  <c r="O215" i="1"/>
  <c r="N215" i="1"/>
  <c r="L225" i="1"/>
  <c r="K225" i="1"/>
  <c r="L223" i="1"/>
  <c r="K223" i="1"/>
  <c r="K222" i="1"/>
  <c r="L222" i="1"/>
  <c r="N224" i="1"/>
  <c r="O224" i="1"/>
  <c r="N234" i="1"/>
  <c r="O234" i="1"/>
  <c r="N213" i="1"/>
  <c r="O213" i="1"/>
  <c r="H218" i="1"/>
  <c r="I218" i="1"/>
  <c r="N231" i="1"/>
  <c r="O231" i="1"/>
  <c r="O225" i="1"/>
  <c r="N225" i="1"/>
  <c r="L219" i="1"/>
  <c r="K219" i="1"/>
  <c r="K214" i="1"/>
  <c r="L214" i="1"/>
  <c r="N232" i="1"/>
  <c r="O232" i="1"/>
  <c r="I220" i="1"/>
  <c r="H220" i="1"/>
  <c r="N236" i="1"/>
  <c r="O236" i="1"/>
  <c r="O237" i="1"/>
  <c r="N237" i="1"/>
  <c r="K221" i="1"/>
  <c r="L221" i="1"/>
  <c r="L232" i="1"/>
  <c r="K232" i="1"/>
  <c r="O239" i="1"/>
  <c r="N239" i="1"/>
  <c r="H226" i="1"/>
  <c r="I226" i="1"/>
  <c r="N240" i="1"/>
  <c r="O240" i="1"/>
  <c r="L235" i="1"/>
  <c r="K235" i="1"/>
  <c r="O243" i="1"/>
  <c r="N243" i="1"/>
  <c r="K238" i="1"/>
  <c r="L238" i="1"/>
  <c r="L237" i="1"/>
  <c r="K237" i="1"/>
  <c r="L240" i="1"/>
  <c r="K240" i="1"/>
  <c r="F225" i="1"/>
  <c r="E225" i="1"/>
  <c r="L239" i="1"/>
  <c r="K239" i="1"/>
  <c r="I234" i="1"/>
  <c r="H234" i="1"/>
  <c r="L241" i="1"/>
  <c r="K241" i="1"/>
  <c r="L243" i="1"/>
  <c r="K243" i="1"/>
  <c r="H236" i="1"/>
  <c r="I236" i="1"/>
  <c r="K246" i="1"/>
  <c r="L246" i="1"/>
  <c r="O252" i="1"/>
  <c r="N252" i="1"/>
  <c r="F233" i="1"/>
  <c r="E233" i="1"/>
  <c r="H240" i="1"/>
  <c r="I240" i="1"/>
  <c r="F231" i="1"/>
  <c r="E231" i="1"/>
  <c r="O257" i="1"/>
  <c r="N257" i="1"/>
  <c r="I244" i="1"/>
  <c r="H244" i="1"/>
  <c r="F235" i="1"/>
  <c r="E235" i="1"/>
  <c r="F237" i="1"/>
  <c r="E237" i="1"/>
  <c r="O261" i="1"/>
  <c r="N261" i="1"/>
  <c r="O260" i="1"/>
  <c r="N260" i="1"/>
  <c r="I247" i="1"/>
  <c r="H247" i="1"/>
  <c r="N259" i="1"/>
  <c r="O259" i="1"/>
  <c r="K255" i="1"/>
  <c r="L255" i="1"/>
  <c r="E241" i="1"/>
  <c r="F241" i="1"/>
  <c r="O262" i="1"/>
  <c r="N262" i="1"/>
  <c r="N264" i="1"/>
  <c r="O264" i="1"/>
  <c r="N159" i="1"/>
  <c r="O159" i="1"/>
  <c r="L151" i="1"/>
  <c r="K151" i="1"/>
  <c r="L154" i="1"/>
  <c r="K154" i="1"/>
  <c r="H140" i="1"/>
  <c r="I140" i="1"/>
  <c r="I139" i="1"/>
  <c r="H139" i="1"/>
  <c r="K148" i="1"/>
  <c r="L148" i="1"/>
  <c r="K153" i="1"/>
  <c r="L153" i="1"/>
  <c r="F138" i="1"/>
  <c r="E138" i="1"/>
  <c r="I149" i="1"/>
  <c r="H149" i="1"/>
  <c r="F141" i="1"/>
  <c r="E141" i="1"/>
  <c r="K157" i="1"/>
  <c r="L157" i="1"/>
  <c r="I151" i="1"/>
  <c r="H151" i="1"/>
  <c r="I152" i="1"/>
  <c r="H152" i="1"/>
  <c r="L159" i="1"/>
  <c r="K159" i="1"/>
  <c r="I154" i="1"/>
  <c r="H154" i="1"/>
  <c r="L160" i="1"/>
  <c r="K160" i="1"/>
  <c r="N171" i="1"/>
  <c r="O171" i="1"/>
  <c r="E150" i="1"/>
  <c r="F150" i="1"/>
  <c r="K163" i="1"/>
  <c r="L163" i="1"/>
  <c r="I157" i="1"/>
  <c r="H157" i="1"/>
  <c r="I74" i="1"/>
  <c r="H74" i="1"/>
  <c r="O89" i="1"/>
  <c r="N89" i="1"/>
  <c r="F68" i="1"/>
  <c r="E68" i="1"/>
  <c r="N91" i="1"/>
  <c r="O91" i="1"/>
  <c r="E70" i="1"/>
  <c r="F70" i="1"/>
  <c r="O90" i="1"/>
  <c r="N90" i="1"/>
  <c r="N85" i="1"/>
  <c r="O85" i="1"/>
  <c r="N86" i="1"/>
  <c r="O86" i="1"/>
  <c r="H71" i="1"/>
  <c r="I71" i="1"/>
  <c r="I72" i="1"/>
  <c r="H72" i="1"/>
  <c r="L79" i="1"/>
  <c r="K79" i="1"/>
  <c r="F59" i="1"/>
  <c r="E59" i="1"/>
  <c r="E60" i="1"/>
  <c r="F60" i="1"/>
  <c r="K75" i="1"/>
  <c r="L75" i="1"/>
  <c r="N80" i="1"/>
  <c r="O80" i="1"/>
  <c r="I67" i="1"/>
  <c r="H67" i="1"/>
  <c r="H69" i="1"/>
  <c r="I69" i="1"/>
  <c r="L76" i="1"/>
  <c r="K76" i="1"/>
  <c r="N84" i="1"/>
  <c r="O84" i="1"/>
  <c r="H64" i="1"/>
  <c r="I64" i="1"/>
  <c r="F57" i="1"/>
  <c r="E57" i="1"/>
  <c r="O75" i="1"/>
  <c r="N75" i="1"/>
  <c r="E54" i="1"/>
  <c r="F54" i="1"/>
  <c r="H62" i="1"/>
  <c r="I62" i="1"/>
  <c r="K65" i="1"/>
  <c r="L65" i="1"/>
  <c r="E52" i="1"/>
  <c r="F52" i="1"/>
  <c r="N74" i="1"/>
  <c r="O74" i="1"/>
  <c r="N73" i="1"/>
  <c r="O73" i="1"/>
  <c r="F50" i="1"/>
  <c r="E50" i="1"/>
  <c r="H57" i="1"/>
  <c r="I57" i="1"/>
  <c r="E47" i="1"/>
  <c r="F47" i="1"/>
  <c r="O69" i="1"/>
  <c r="N69" i="1"/>
  <c r="F49" i="1"/>
  <c r="E49" i="1"/>
  <c r="H56" i="1"/>
  <c r="I56" i="1"/>
  <c r="K63" i="1"/>
  <c r="L63" i="1"/>
  <c r="I55" i="1"/>
  <c r="H55" i="1"/>
  <c r="O65" i="1"/>
  <c r="N65" i="1"/>
  <c r="N66" i="1"/>
  <c r="O66" i="1"/>
  <c r="F45" i="1"/>
  <c r="E45" i="1"/>
  <c r="I51" i="1"/>
  <c r="H51" i="1"/>
  <c r="N63" i="1"/>
  <c r="O63" i="1"/>
  <c r="L57" i="1"/>
  <c r="K57" i="1"/>
  <c r="H50" i="1"/>
  <c r="I50" i="1"/>
  <c r="N41" i="1"/>
  <c r="O41" i="1"/>
  <c r="H41" i="1"/>
  <c r="I41" i="1"/>
  <c r="L50" i="1"/>
  <c r="K50" i="1"/>
  <c r="N54" i="1"/>
  <c r="O54" i="1"/>
  <c r="L38" i="1"/>
  <c r="K38" i="1"/>
  <c r="N59" i="1"/>
  <c r="O59" i="1"/>
  <c r="K46" i="1"/>
  <c r="L46" i="1"/>
  <c r="K39" i="1"/>
  <c r="L39" i="1"/>
  <c r="N60" i="1"/>
  <c r="O60" i="1"/>
  <c r="O57" i="1"/>
  <c r="N57" i="1"/>
  <c r="K44" i="1"/>
  <c r="L44" i="1"/>
  <c r="I37" i="1"/>
  <c r="H37" i="1"/>
  <c r="K35" i="1"/>
  <c r="L35" i="1"/>
  <c r="O37" i="1"/>
  <c r="N37" i="1"/>
  <c r="K54" i="1"/>
  <c r="L54" i="1"/>
  <c r="L49" i="1"/>
  <c r="K49" i="1"/>
  <c r="H39" i="1"/>
  <c r="I39" i="1"/>
  <c r="L37" i="1"/>
  <c r="K37" i="1"/>
  <c r="L55" i="1"/>
  <c r="K55" i="1"/>
  <c r="I47" i="1"/>
  <c r="H47" i="1"/>
  <c r="E108" i="4"/>
  <c r="F108" i="4"/>
  <c r="O122" i="4"/>
  <c r="N122" i="4"/>
  <c r="F83" i="4"/>
  <c r="E83" i="4"/>
  <c r="E47" i="4"/>
  <c r="F47" i="4"/>
  <c r="F48" i="4"/>
  <c r="E48" i="4"/>
  <c r="F110" i="4"/>
  <c r="E110" i="4"/>
  <c r="F125" i="4"/>
  <c r="E125" i="4"/>
  <c r="L137" i="4"/>
  <c r="K137" i="4"/>
  <c r="I127" i="4"/>
  <c r="H127" i="4"/>
  <c r="E119" i="4"/>
  <c r="F119" i="4"/>
  <c r="E121" i="4"/>
  <c r="F121" i="4"/>
  <c r="E117" i="4"/>
  <c r="F117" i="4"/>
  <c r="N137" i="4"/>
  <c r="O137" i="4"/>
  <c r="L129" i="4"/>
  <c r="K129" i="4"/>
  <c r="K128" i="4"/>
  <c r="L128" i="4"/>
  <c r="K116" i="4"/>
  <c r="L116" i="4"/>
  <c r="E104" i="4"/>
  <c r="F104" i="4"/>
  <c r="H69" i="4"/>
  <c r="I69" i="4"/>
  <c r="F36" i="4"/>
  <c r="E36" i="4"/>
  <c r="O36" i="1" l="1"/>
  <c r="F125" i="1"/>
  <c r="N142" i="1"/>
  <c r="H89" i="1"/>
  <c r="F71" i="1"/>
  <c r="O112" i="1"/>
  <c r="N132" i="1"/>
  <c r="L116" i="1"/>
  <c r="H121" i="1"/>
  <c r="N76" i="1"/>
  <c r="F129" i="1"/>
  <c r="I126" i="1"/>
  <c r="F79" i="1"/>
  <c r="K113" i="1"/>
  <c r="H99" i="1"/>
  <c r="K122" i="1"/>
  <c r="F118" i="1"/>
  <c r="E137" i="1"/>
  <c r="E239" i="1"/>
  <c r="O38" i="1"/>
  <c r="I144" i="1"/>
  <c r="L139" i="1"/>
  <c r="H137" i="1"/>
  <c r="O97" i="1"/>
  <c r="F97" i="1"/>
  <c r="F85" i="1"/>
  <c r="N126" i="1"/>
  <c r="N139" i="1"/>
  <c r="E134" i="1"/>
  <c r="O46" i="1"/>
  <c r="O175" i="1"/>
  <c r="E192" i="1"/>
  <c r="F326" i="1"/>
  <c r="L149" i="1"/>
  <c r="K126" i="1"/>
  <c r="H90" i="1"/>
  <c r="K86" i="1"/>
  <c r="L107" i="1"/>
  <c r="N111" i="1"/>
  <c r="F104" i="1"/>
  <c r="F116" i="1"/>
  <c r="E131" i="1"/>
  <c r="E263" i="1"/>
  <c r="F333" i="1"/>
  <c r="E333" i="1"/>
  <c r="E323" i="1"/>
  <c r="F323" i="1"/>
  <c r="N76" i="4"/>
  <c r="N66" i="4"/>
  <c r="F20" i="4"/>
  <c r="K72" i="4"/>
  <c r="N79" i="4"/>
  <c r="K204" i="4"/>
  <c r="D113" i="4"/>
  <c r="N154" i="4"/>
  <c r="H263" i="1"/>
  <c r="E34" i="1"/>
  <c r="D149" i="1"/>
  <c r="M169" i="1"/>
  <c r="M167" i="1"/>
  <c r="M163" i="1"/>
  <c r="M164" i="1"/>
  <c r="G156" i="1"/>
  <c r="G147" i="1"/>
  <c r="J150" i="1"/>
  <c r="G145" i="1"/>
  <c r="J249" i="1"/>
  <c r="J257" i="1"/>
  <c r="J251" i="1"/>
  <c r="J248" i="1"/>
  <c r="J254" i="1"/>
  <c r="G241" i="1"/>
  <c r="J245" i="1"/>
  <c r="M242" i="1"/>
  <c r="G215" i="1"/>
  <c r="D210" i="1"/>
  <c r="D215" i="1"/>
  <c r="G191" i="1"/>
  <c r="G178" i="1"/>
  <c r="D164" i="1"/>
  <c r="F25" i="1"/>
  <c r="E25" i="1"/>
  <c r="E174" i="1"/>
  <c r="F174" i="1"/>
  <c r="N204" i="1"/>
  <c r="O204" i="1"/>
  <c r="F319" i="1"/>
  <c r="E319" i="1"/>
  <c r="L300" i="4"/>
  <c r="K300" i="4"/>
  <c r="F305" i="4"/>
  <c r="E305" i="4"/>
  <c r="K323" i="4"/>
  <c r="L323" i="4"/>
  <c r="E291" i="4"/>
  <c r="F291" i="4"/>
  <c r="O311" i="4"/>
  <c r="N311" i="4"/>
  <c r="F290" i="4"/>
  <c r="E290" i="4"/>
  <c r="K320" i="4"/>
  <c r="L320" i="4"/>
  <c r="K294" i="4"/>
  <c r="L294" i="4"/>
  <c r="K287" i="4"/>
  <c r="L287" i="4"/>
  <c r="F292" i="4"/>
  <c r="E292" i="4"/>
  <c r="K319" i="4"/>
  <c r="L319" i="4"/>
  <c r="I321" i="4"/>
  <c r="H321" i="4"/>
  <c r="O298" i="4"/>
  <c r="N298" i="4"/>
  <c r="E285" i="4"/>
  <c r="F285" i="4"/>
  <c r="I298" i="4"/>
  <c r="H298" i="4"/>
  <c r="I283" i="4"/>
  <c r="H283" i="4"/>
  <c r="H292" i="4"/>
  <c r="I292" i="4"/>
  <c r="O321" i="4"/>
  <c r="N321" i="4"/>
  <c r="N316" i="4"/>
  <c r="O316" i="4"/>
  <c r="E151" i="4"/>
  <c r="M136" i="4"/>
  <c r="D56" i="1"/>
  <c r="J71" i="1"/>
  <c r="G61" i="1"/>
  <c r="M77" i="1"/>
  <c r="J91" i="1"/>
  <c r="J94" i="1"/>
  <c r="D80" i="1"/>
  <c r="M103" i="1"/>
  <c r="G88" i="1"/>
  <c r="M100" i="1"/>
  <c r="G84" i="1"/>
  <c r="J92" i="1"/>
  <c r="G85" i="1"/>
  <c r="D77" i="1"/>
  <c r="D78" i="1"/>
  <c r="M99" i="1"/>
  <c r="M96" i="1"/>
  <c r="M98" i="1"/>
  <c r="G83" i="1"/>
  <c r="G82" i="1"/>
  <c r="M101" i="1"/>
  <c r="G86" i="1"/>
  <c r="G81" i="1"/>
  <c r="J87" i="1"/>
  <c r="G87" i="1"/>
  <c r="G77" i="1"/>
  <c r="J82" i="1"/>
  <c r="G78" i="1"/>
  <c r="G111" i="1"/>
  <c r="G119" i="1"/>
  <c r="J121" i="1"/>
  <c r="J120" i="1"/>
  <c r="G112" i="1"/>
  <c r="G113" i="1"/>
  <c r="G117" i="1"/>
  <c r="D108" i="1"/>
  <c r="M133" i="1"/>
  <c r="M106" i="1"/>
  <c r="J101" i="1"/>
  <c r="G108" i="1"/>
  <c r="M121" i="1"/>
  <c r="G100" i="1"/>
  <c r="D100" i="1"/>
  <c r="G109" i="1"/>
  <c r="J97" i="1"/>
  <c r="J100" i="1"/>
  <c r="M124" i="1"/>
  <c r="M123" i="1"/>
  <c r="J104" i="1"/>
  <c r="J102" i="1"/>
  <c r="D99" i="1"/>
  <c r="G97" i="1"/>
  <c r="M113" i="1"/>
  <c r="M108" i="1"/>
  <c r="M107" i="1"/>
  <c r="M110" i="1"/>
  <c r="J99" i="1"/>
  <c r="J108" i="1"/>
  <c r="J114" i="1"/>
  <c r="G104" i="1"/>
  <c r="G123" i="1"/>
  <c r="J128" i="1"/>
  <c r="D114" i="1"/>
  <c r="M148" i="1"/>
  <c r="J133" i="1"/>
  <c r="M144" i="1"/>
  <c r="M150" i="1"/>
  <c r="G130" i="1"/>
  <c r="J142" i="1"/>
  <c r="J134" i="1"/>
  <c r="G134" i="1"/>
  <c r="J211" i="1"/>
  <c r="D17" i="1"/>
  <c r="G24" i="1"/>
  <c r="J31" i="1"/>
  <c r="J29" i="1"/>
  <c r="D16" i="1"/>
  <c r="G23" i="1"/>
  <c r="D30" i="1"/>
  <c r="G28" i="1"/>
  <c r="G31" i="1"/>
  <c r="D31" i="1"/>
  <c r="G27" i="1"/>
  <c r="G26" i="1"/>
  <c r="G34" i="1"/>
  <c r="J32" i="1"/>
  <c r="M61" i="1"/>
  <c r="D41" i="1"/>
  <c r="G44" i="1"/>
  <c r="J67" i="1"/>
  <c r="G54" i="1"/>
  <c r="G60" i="1"/>
  <c r="M180" i="1"/>
  <c r="G160" i="1"/>
  <c r="J165" i="1"/>
  <c r="J170" i="1"/>
  <c r="G165" i="1"/>
  <c r="D153" i="1"/>
  <c r="D158" i="1"/>
  <c r="G159" i="1"/>
  <c r="M177" i="1"/>
  <c r="J172" i="1"/>
  <c r="M172" i="1"/>
  <c r="J166" i="1"/>
  <c r="G161" i="1"/>
  <c r="G166" i="1"/>
  <c r="J171" i="1"/>
  <c r="J168" i="1"/>
  <c r="G162" i="1"/>
  <c r="J173" i="1"/>
  <c r="D159" i="1"/>
  <c r="E204" i="1"/>
  <c r="D327" i="1"/>
  <c r="D328" i="1"/>
  <c r="G335" i="1"/>
  <c r="M287" i="4"/>
  <c r="J280" i="4"/>
  <c r="G273" i="4"/>
  <c r="M274" i="4"/>
  <c r="H340" i="1"/>
  <c r="J61" i="1"/>
  <c r="M174" i="1"/>
  <c r="J33" i="1"/>
  <c r="D156" i="1"/>
  <c r="D269" i="1"/>
  <c r="D267" i="1"/>
  <c r="D270" i="1"/>
  <c r="D268" i="1"/>
  <c r="D256" i="1"/>
  <c r="D257" i="1"/>
  <c r="D260" i="1"/>
  <c r="D261" i="1"/>
  <c r="G265" i="1"/>
  <c r="G267" i="1"/>
  <c r="G268" i="1"/>
  <c r="D258" i="1"/>
  <c r="J268" i="1"/>
  <c r="D259" i="1"/>
  <c r="J269" i="1"/>
  <c r="M270" i="1"/>
  <c r="D251" i="1"/>
  <c r="J261" i="1"/>
  <c r="G253" i="1"/>
  <c r="J265" i="1"/>
  <c r="G258" i="1"/>
  <c r="D247" i="1"/>
  <c r="D248" i="1"/>
  <c r="D249" i="1"/>
  <c r="J260" i="1"/>
  <c r="D252" i="1"/>
  <c r="J264" i="1"/>
  <c r="J263" i="1"/>
  <c r="G259" i="1"/>
  <c r="M267" i="1"/>
  <c r="M265" i="1"/>
  <c r="D244" i="1"/>
  <c r="D245" i="1"/>
  <c r="J258" i="1"/>
  <c r="G251" i="1"/>
  <c r="J259" i="1"/>
  <c r="D347" i="1"/>
  <c r="D345" i="1"/>
  <c r="G347" i="1"/>
  <c r="D339" i="1"/>
  <c r="E83" i="1"/>
  <c r="F83" i="1"/>
  <c r="M42" i="1"/>
  <c r="D26" i="1"/>
  <c r="G42" i="1"/>
  <c r="G164" i="1"/>
  <c r="D331" i="1"/>
  <c r="D322" i="1"/>
  <c r="N268" i="1"/>
  <c r="J208" i="1"/>
  <c r="G195" i="1"/>
  <c r="G200" i="1"/>
  <c r="G197" i="1"/>
  <c r="G201" i="1"/>
  <c r="G196" i="1"/>
  <c r="G192" i="1"/>
  <c r="G187" i="1"/>
  <c r="J196" i="1"/>
  <c r="D180" i="1"/>
  <c r="J194" i="1"/>
  <c r="J199" i="1"/>
  <c r="J195" i="1"/>
  <c r="D177" i="1"/>
  <c r="J191" i="1"/>
  <c r="M191" i="1"/>
  <c r="D178" i="1"/>
  <c r="J187" i="1"/>
  <c r="M199" i="1"/>
  <c r="D176" i="1"/>
  <c r="G182" i="1"/>
  <c r="J184" i="1"/>
  <c r="G177" i="1"/>
  <c r="G184" i="1"/>
  <c r="M194" i="1"/>
  <c r="G170" i="1"/>
  <c r="M187" i="1"/>
  <c r="G176" i="1"/>
  <c r="D167" i="1"/>
  <c r="D168" i="1"/>
  <c r="J178" i="1"/>
  <c r="J177" i="1"/>
  <c r="M185" i="1"/>
  <c r="M181" i="1"/>
  <c r="G168" i="1"/>
  <c r="F254" i="1"/>
  <c r="E254" i="1"/>
  <c r="D324" i="1"/>
  <c r="L88" i="1"/>
  <c r="K88" i="1"/>
  <c r="O203" i="1"/>
  <c r="N203" i="1"/>
  <c r="G208" i="1"/>
  <c r="D201" i="1"/>
  <c r="D197" i="1"/>
  <c r="J210" i="1"/>
  <c r="M221" i="1"/>
  <c r="G203" i="1"/>
  <c r="D200" i="1"/>
  <c r="O189" i="1"/>
  <c r="N189" i="1"/>
  <c r="D98" i="1"/>
  <c r="G106" i="1"/>
  <c r="M119" i="1"/>
  <c r="J119" i="1"/>
  <c r="G33" i="1"/>
  <c r="D117" i="1"/>
  <c r="D163" i="1"/>
  <c r="G172" i="1"/>
  <c r="D183" i="1"/>
  <c r="D208" i="1"/>
  <c r="J278" i="4"/>
  <c r="G271" i="4"/>
  <c r="M285" i="4"/>
  <c r="M273" i="4"/>
  <c r="F297" i="4"/>
  <c r="E297" i="4"/>
  <c r="K324" i="4"/>
  <c r="L324" i="4"/>
  <c r="K315" i="4"/>
  <c r="L315" i="4"/>
  <c r="K316" i="4"/>
  <c r="L316" i="4"/>
  <c r="I310" i="4"/>
  <c r="H310" i="4"/>
  <c r="I313" i="4"/>
  <c r="H313" i="4"/>
  <c r="N312" i="4"/>
  <c r="O312" i="4"/>
  <c r="N325" i="4"/>
  <c r="O325" i="4"/>
  <c r="N335" i="4"/>
  <c r="O335" i="4"/>
  <c r="I305" i="4"/>
  <c r="H305" i="4"/>
  <c r="L306" i="4"/>
  <c r="K306" i="4"/>
  <c r="K314" i="4"/>
  <c r="L314" i="4"/>
  <c r="N333" i="4"/>
  <c r="O333" i="4"/>
  <c r="J112" i="1"/>
  <c r="D109" i="1"/>
  <c r="D29" i="1"/>
  <c r="D20" i="1"/>
  <c r="G32" i="1"/>
  <c r="G169" i="1"/>
  <c r="D205" i="1"/>
  <c r="M288" i="4"/>
  <c r="J281" i="4"/>
  <c r="G274" i="4"/>
  <c r="M275" i="4"/>
  <c r="L308" i="4"/>
  <c r="K308" i="4"/>
  <c r="K332" i="4"/>
  <c r="L332" i="4"/>
  <c r="K322" i="4"/>
  <c r="L322" i="4"/>
  <c r="E307" i="4"/>
  <c r="F307" i="4"/>
  <c r="F298" i="4"/>
  <c r="E298" i="4"/>
  <c r="N327" i="4"/>
  <c r="O327" i="4"/>
  <c r="K302" i="4"/>
  <c r="L302" i="4"/>
  <c r="F300" i="4"/>
  <c r="E300" i="4"/>
  <c r="K318" i="4"/>
  <c r="L318" i="4"/>
  <c r="F293" i="4"/>
  <c r="E293" i="4"/>
  <c r="I300" i="4"/>
  <c r="H300" i="4"/>
  <c r="F316" i="4"/>
  <c r="E316" i="4"/>
  <c r="N315" i="4"/>
  <c r="O315" i="4"/>
  <c r="M281" i="4"/>
  <c r="J274" i="4"/>
  <c r="M289" i="4"/>
  <c r="J282" i="4"/>
  <c r="G275" i="4"/>
  <c r="M280" i="4"/>
  <c r="J273" i="4"/>
  <c r="F318" i="4"/>
  <c r="E318" i="4"/>
  <c r="N331" i="4"/>
  <c r="O331" i="4"/>
  <c r="H314" i="4"/>
  <c r="I314" i="4"/>
  <c r="K301" i="4"/>
  <c r="L301" i="4"/>
  <c r="F306" i="4"/>
  <c r="E306" i="4"/>
  <c r="O319" i="4"/>
  <c r="N319" i="4"/>
  <c r="K310" i="4"/>
  <c r="L310" i="4"/>
  <c r="K303" i="4"/>
  <c r="L303" i="4"/>
  <c r="L329" i="4"/>
  <c r="K329" i="4"/>
  <c r="N317" i="4"/>
  <c r="O317" i="4"/>
  <c r="K313" i="4"/>
  <c r="L313" i="4"/>
  <c r="F294" i="4"/>
  <c r="E294" i="4"/>
  <c r="I299" i="4"/>
  <c r="H299" i="4"/>
  <c r="F288" i="4"/>
  <c r="E288" i="4"/>
  <c r="L330" i="4"/>
  <c r="K330" i="4"/>
  <c r="N314" i="4"/>
  <c r="O314" i="4"/>
  <c r="G25" i="1"/>
  <c r="D111" i="1"/>
  <c r="D28" i="1"/>
  <c r="D18" i="1"/>
  <c r="G30" i="1"/>
  <c r="D173" i="1"/>
  <c r="M282" i="4"/>
  <c r="J275" i="4"/>
  <c r="M290" i="4"/>
  <c r="J283" i="4"/>
  <c r="G276" i="4"/>
  <c r="M279" i="4"/>
  <c r="J272" i="4"/>
  <c r="N339" i="4"/>
  <c r="O339" i="4"/>
  <c r="N330" i="4"/>
  <c r="O330" i="4"/>
  <c r="K321" i="4"/>
  <c r="L321" i="4"/>
  <c r="L309" i="4"/>
  <c r="K309" i="4"/>
  <c r="L331" i="4"/>
  <c r="K331" i="4"/>
  <c r="E299" i="4"/>
  <c r="F299" i="4"/>
  <c r="N336" i="4"/>
  <c r="O336" i="4"/>
  <c r="N320" i="4"/>
  <c r="O320" i="4"/>
  <c r="L327" i="4"/>
  <c r="K327" i="4"/>
  <c r="I307" i="4"/>
  <c r="H307" i="4"/>
  <c r="O309" i="4"/>
  <c r="N309" i="4"/>
  <c r="F312" i="4"/>
  <c r="E312" i="4"/>
  <c r="N337" i="4"/>
  <c r="O337" i="4"/>
  <c r="N313" i="4"/>
  <c r="O313" i="4"/>
  <c r="J124" i="1"/>
  <c r="D27" i="1"/>
  <c r="M67" i="1"/>
  <c r="G29" i="1"/>
  <c r="D105" i="1"/>
  <c r="G326" i="1"/>
  <c r="J276" i="4"/>
  <c r="M283" i="4"/>
  <c r="J286" i="4"/>
  <c r="G279" i="4"/>
  <c r="M293" i="4"/>
  <c r="D272" i="4"/>
  <c r="M272" i="4"/>
  <c r="M278" i="4"/>
  <c r="J271" i="4"/>
  <c r="I301" i="4"/>
  <c r="H301" i="4"/>
  <c r="I325" i="4"/>
  <c r="H325" i="4"/>
  <c r="N329" i="4"/>
  <c r="O329" i="4"/>
  <c r="N328" i="4"/>
  <c r="O328" i="4"/>
  <c r="E317" i="4"/>
  <c r="F317" i="4"/>
  <c r="N318" i="4"/>
  <c r="O318" i="4"/>
  <c r="H295" i="4"/>
  <c r="I295" i="4"/>
  <c r="H296" i="4"/>
  <c r="I296" i="4"/>
  <c r="E315" i="4"/>
  <c r="F315" i="4"/>
  <c r="E309" i="4"/>
  <c r="F309" i="4"/>
  <c r="K304" i="4"/>
  <c r="L304" i="4"/>
  <c r="E313" i="4"/>
  <c r="F313" i="4"/>
  <c r="K325" i="4"/>
  <c r="L325" i="4"/>
  <c r="H323" i="4"/>
  <c r="I323" i="4"/>
  <c r="F310" i="4"/>
  <c r="E310" i="4"/>
  <c r="G102" i="1"/>
  <c r="J123" i="1"/>
  <c r="D95" i="1"/>
  <c r="D166" i="1"/>
  <c r="D191" i="1"/>
  <c r="J188" i="1"/>
  <c r="J277" i="4"/>
  <c r="M284" i="4"/>
  <c r="J285" i="4"/>
  <c r="G278" i="4"/>
  <c r="M292" i="4"/>
  <c r="D271" i="4"/>
  <c r="M271" i="4"/>
  <c r="M277" i="4"/>
  <c r="I309" i="4"/>
  <c r="H309" i="4"/>
  <c r="I317" i="4"/>
  <c r="H317" i="4"/>
  <c r="H316" i="4"/>
  <c r="I316" i="4"/>
  <c r="F301" i="4"/>
  <c r="E301" i="4"/>
  <c r="O338" i="4"/>
  <c r="N338" i="4"/>
  <c r="N324" i="4"/>
  <c r="O324" i="4"/>
  <c r="H303" i="4"/>
  <c r="I303" i="4"/>
  <c r="H304" i="4"/>
  <c r="I304" i="4"/>
  <c r="H322" i="4"/>
  <c r="I322" i="4"/>
  <c r="L328" i="4"/>
  <c r="K328" i="4"/>
  <c r="N334" i="4"/>
  <c r="O334" i="4"/>
  <c r="F295" i="4"/>
  <c r="E295" i="4"/>
  <c r="O332" i="4"/>
  <c r="N332" i="4"/>
  <c r="H319" i="4"/>
  <c r="I319" i="4"/>
  <c r="M118" i="1"/>
  <c r="D157" i="1"/>
  <c r="M286" i="4"/>
  <c r="J279" i="4"/>
  <c r="G272" i="4"/>
  <c r="J284" i="4"/>
  <c r="G277" i="4"/>
  <c r="M291" i="4"/>
  <c r="M276" i="4"/>
  <c r="O310" i="4"/>
  <c r="N310" i="4"/>
  <c r="F289" i="4"/>
  <c r="E289" i="4"/>
  <c r="I315" i="4"/>
  <c r="H315" i="4"/>
  <c r="N322" i="4"/>
  <c r="O322" i="4"/>
  <c r="O323" i="4"/>
  <c r="N323" i="4"/>
  <c r="I302" i="4"/>
  <c r="H302" i="4"/>
  <c r="H324" i="4"/>
  <c r="I324" i="4"/>
  <c r="K317" i="4"/>
  <c r="L317" i="4"/>
  <c r="H311" i="4"/>
  <c r="I311" i="4"/>
  <c r="H312" i="4"/>
  <c r="I312" i="4"/>
  <c r="O326" i="4"/>
  <c r="N326" i="4"/>
  <c r="F314" i="4"/>
  <c r="E314" i="4"/>
  <c r="I297" i="4"/>
  <c r="H297" i="4"/>
  <c r="L305" i="4"/>
  <c r="K305" i="4"/>
  <c r="H320" i="4"/>
  <c r="I320" i="4"/>
  <c r="L307" i="4"/>
  <c r="K307" i="4"/>
  <c r="H318" i="4"/>
  <c r="I318" i="4"/>
  <c r="K326" i="4"/>
  <c r="L326" i="4"/>
  <c r="K65" i="4"/>
  <c r="F58" i="4"/>
  <c r="I62" i="4"/>
  <c r="K58" i="4"/>
  <c r="N64" i="4"/>
  <c r="F57" i="4"/>
  <c r="L67" i="4"/>
  <c r="I58" i="4"/>
  <c r="K70" i="4"/>
  <c r="H63" i="4"/>
  <c r="I59" i="4"/>
  <c r="K71" i="4"/>
  <c r="O61" i="4"/>
  <c r="O58" i="4"/>
  <c r="O77" i="4"/>
  <c r="K57" i="4"/>
  <c r="N57" i="4"/>
  <c r="L73" i="4"/>
  <c r="E54" i="4"/>
  <c r="K62" i="4"/>
  <c r="O65" i="4"/>
  <c r="O73" i="4"/>
  <c r="N67" i="4"/>
  <c r="E59" i="4"/>
  <c r="L54" i="4"/>
  <c r="H66" i="4"/>
  <c r="H65" i="4"/>
  <c r="E60" i="4"/>
  <c r="I56" i="4"/>
  <c r="K66" i="4"/>
  <c r="K55" i="4"/>
  <c r="E156" i="5"/>
  <c r="F156" i="5"/>
  <c r="F271" i="4" l="1"/>
  <c r="E271" i="4"/>
  <c r="H272" i="4"/>
  <c r="I272" i="4"/>
  <c r="K279" i="4"/>
  <c r="L279" i="4"/>
  <c r="N277" i="4"/>
  <c r="O277" i="4"/>
  <c r="K188" i="1"/>
  <c r="L188" i="1"/>
  <c r="N293" i="4"/>
  <c r="O293" i="4"/>
  <c r="N67" i="1"/>
  <c r="O67" i="1"/>
  <c r="O279" i="4"/>
  <c r="N279" i="4"/>
  <c r="E18" i="1"/>
  <c r="F18" i="1"/>
  <c r="O289" i="4"/>
  <c r="N289" i="4"/>
  <c r="O288" i="4"/>
  <c r="N288" i="4"/>
  <c r="I172" i="1"/>
  <c r="H172" i="1"/>
  <c r="I208" i="1"/>
  <c r="H208" i="1"/>
  <c r="H168" i="1"/>
  <c r="I168" i="1"/>
  <c r="O187" i="1"/>
  <c r="N187" i="1"/>
  <c r="O199" i="1"/>
  <c r="N199" i="1"/>
  <c r="K194" i="1"/>
  <c r="L194" i="1"/>
  <c r="H200" i="1"/>
  <c r="I200" i="1"/>
  <c r="F26" i="1"/>
  <c r="E26" i="1"/>
  <c r="L259" i="1"/>
  <c r="K259" i="1"/>
  <c r="L263" i="1"/>
  <c r="K263" i="1"/>
  <c r="L265" i="1"/>
  <c r="K265" i="1"/>
  <c r="F258" i="1"/>
  <c r="E258" i="1"/>
  <c r="F268" i="1"/>
  <c r="E268" i="1"/>
  <c r="K166" i="1"/>
  <c r="L166" i="1"/>
  <c r="K170" i="1"/>
  <c r="L170" i="1"/>
  <c r="F41" i="1"/>
  <c r="E41" i="1"/>
  <c r="I28" i="1"/>
  <c r="H28" i="1"/>
  <c r="L211" i="1"/>
  <c r="K211" i="1"/>
  <c r="N148" i="1"/>
  <c r="O148" i="1"/>
  <c r="N110" i="1"/>
  <c r="O110" i="1"/>
  <c r="N123" i="1"/>
  <c r="O123" i="1"/>
  <c r="H108" i="1"/>
  <c r="I108" i="1"/>
  <c r="K120" i="1"/>
  <c r="L120" i="1"/>
  <c r="K87" i="1"/>
  <c r="L87" i="1"/>
  <c r="O99" i="1"/>
  <c r="N99" i="1"/>
  <c r="N103" i="1"/>
  <c r="O103" i="1"/>
  <c r="O136" i="4"/>
  <c r="N136" i="4"/>
  <c r="E164" i="1"/>
  <c r="F164" i="1"/>
  <c r="I241" i="1"/>
  <c r="H241" i="1"/>
  <c r="I147" i="1"/>
  <c r="H147" i="1"/>
  <c r="N286" i="4"/>
  <c r="O286" i="4"/>
  <c r="O271" i="4"/>
  <c r="N271" i="4"/>
  <c r="F191" i="1"/>
  <c r="E191" i="1"/>
  <c r="I279" i="4"/>
  <c r="H279" i="4"/>
  <c r="E27" i="1"/>
  <c r="F27" i="1"/>
  <c r="H276" i="4"/>
  <c r="I276" i="4"/>
  <c r="F28" i="1"/>
  <c r="E28" i="1"/>
  <c r="L274" i="4"/>
  <c r="K274" i="4"/>
  <c r="F205" i="1"/>
  <c r="E205" i="1"/>
  <c r="F163" i="1"/>
  <c r="E163" i="1"/>
  <c r="N181" i="1"/>
  <c r="O181" i="1"/>
  <c r="I170" i="1"/>
  <c r="H170" i="1"/>
  <c r="K187" i="1"/>
  <c r="L187" i="1"/>
  <c r="F180" i="1"/>
  <c r="E180" i="1"/>
  <c r="H195" i="1"/>
  <c r="I195" i="1"/>
  <c r="O42" i="1"/>
  <c r="N42" i="1"/>
  <c r="I251" i="1"/>
  <c r="H251" i="1"/>
  <c r="K264" i="1"/>
  <c r="L264" i="1"/>
  <c r="I253" i="1"/>
  <c r="H253" i="1"/>
  <c r="H268" i="1"/>
  <c r="I268" i="1"/>
  <c r="F270" i="1"/>
  <c r="E270" i="1"/>
  <c r="O274" i="4"/>
  <c r="N274" i="4"/>
  <c r="E159" i="1"/>
  <c r="F159" i="1"/>
  <c r="N172" i="1"/>
  <c r="O172" i="1"/>
  <c r="L165" i="1"/>
  <c r="K165" i="1"/>
  <c r="N61" i="1"/>
  <c r="O61" i="1"/>
  <c r="F30" i="1"/>
  <c r="E30" i="1"/>
  <c r="I134" i="1"/>
  <c r="H134" i="1"/>
  <c r="F114" i="1"/>
  <c r="E114" i="1"/>
  <c r="O107" i="1"/>
  <c r="N107" i="1"/>
  <c r="N124" i="1"/>
  <c r="O124" i="1"/>
  <c r="K101" i="1"/>
  <c r="L101" i="1"/>
  <c r="L121" i="1"/>
  <c r="K121" i="1"/>
  <c r="H81" i="1"/>
  <c r="I81" i="1"/>
  <c r="F78" i="1"/>
  <c r="E78" i="1"/>
  <c r="E80" i="1"/>
  <c r="F80" i="1"/>
  <c r="H178" i="1"/>
  <c r="I178" i="1"/>
  <c r="L254" i="1"/>
  <c r="K254" i="1"/>
  <c r="H156" i="1"/>
  <c r="I156" i="1"/>
  <c r="F166" i="1"/>
  <c r="E166" i="1"/>
  <c r="K286" i="4"/>
  <c r="L286" i="4"/>
  <c r="L283" i="4"/>
  <c r="K283" i="4"/>
  <c r="E111" i="1"/>
  <c r="F111" i="1"/>
  <c r="O281" i="4"/>
  <c r="N281" i="4"/>
  <c r="H169" i="1"/>
  <c r="I169" i="1"/>
  <c r="O273" i="4"/>
  <c r="N273" i="4"/>
  <c r="E117" i="1"/>
  <c r="F117" i="1"/>
  <c r="E200" i="1"/>
  <c r="F200" i="1"/>
  <c r="O185" i="1"/>
  <c r="N185" i="1"/>
  <c r="O194" i="1"/>
  <c r="N194" i="1"/>
  <c r="E178" i="1"/>
  <c r="F178" i="1"/>
  <c r="K196" i="1"/>
  <c r="L196" i="1"/>
  <c r="L208" i="1"/>
  <c r="K208" i="1"/>
  <c r="L258" i="1"/>
  <c r="K258" i="1"/>
  <c r="F252" i="1"/>
  <c r="E252" i="1"/>
  <c r="L261" i="1"/>
  <c r="K261" i="1"/>
  <c r="H267" i="1"/>
  <c r="I267" i="1"/>
  <c r="F267" i="1"/>
  <c r="E267" i="1"/>
  <c r="H273" i="4"/>
  <c r="I273" i="4"/>
  <c r="K173" i="1"/>
  <c r="L173" i="1"/>
  <c r="K172" i="1"/>
  <c r="L172" i="1"/>
  <c r="I160" i="1"/>
  <c r="H160" i="1"/>
  <c r="K32" i="1"/>
  <c r="L32" i="1"/>
  <c r="H23" i="1"/>
  <c r="I23" i="1"/>
  <c r="L134" i="1"/>
  <c r="K134" i="1"/>
  <c r="L128" i="1"/>
  <c r="K128" i="1"/>
  <c r="N108" i="1"/>
  <c r="O108" i="1"/>
  <c r="L100" i="1"/>
  <c r="K100" i="1"/>
  <c r="O106" i="1"/>
  <c r="N106" i="1"/>
  <c r="H119" i="1"/>
  <c r="I119" i="1"/>
  <c r="I86" i="1"/>
  <c r="H86" i="1"/>
  <c r="E77" i="1"/>
  <c r="F77" i="1"/>
  <c r="K94" i="1"/>
  <c r="L94" i="1"/>
  <c r="H191" i="1"/>
  <c r="I191" i="1"/>
  <c r="K248" i="1"/>
  <c r="L248" i="1"/>
  <c r="O164" i="1"/>
  <c r="N164" i="1"/>
  <c r="E113" i="4"/>
  <c r="F113" i="4"/>
  <c r="O276" i="4"/>
  <c r="N276" i="4"/>
  <c r="O292" i="4"/>
  <c r="N292" i="4"/>
  <c r="F95" i="1"/>
  <c r="E95" i="1"/>
  <c r="O290" i="4"/>
  <c r="N290" i="4"/>
  <c r="H25" i="1"/>
  <c r="I25" i="1"/>
  <c r="H32" i="1"/>
  <c r="I32" i="1"/>
  <c r="N285" i="4"/>
  <c r="O285" i="4"/>
  <c r="H33" i="1"/>
  <c r="I33" i="1"/>
  <c r="I203" i="1"/>
  <c r="H203" i="1"/>
  <c r="K177" i="1"/>
  <c r="L177" i="1"/>
  <c r="H184" i="1"/>
  <c r="I184" i="1"/>
  <c r="N191" i="1"/>
  <c r="O191" i="1"/>
  <c r="I187" i="1"/>
  <c r="H187" i="1"/>
  <c r="F245" i="1"/>
  <c r="E245" i="1"/>
  <c r="K260" i="1"/>
  <c r="L260" i="1"/>
  <c r="E251" i="1"/>
  <c r="F251" i="1"/>
  <c r="H265" i="1"/>
  <c r="I265" i="1"/>
  <c r="E269" i="1"/>
  <c r="F269" i="1"/>
  <c r="K280" i="4"/>
  <c r="L280" i="4"/>
  <c r="H162" i="1"/>
  <c r="I162" i="1"/>
  <c r="N177" i="1"/>
  <c r="O177" i="1"/>
  <c r="N180" i="1"/>
  <c r="O180" i="1"/>
  <c r="I34" i="1"/>
  <c r="H34" i="1"/>
  <c r="E16" i="1"/>
  <c r="F16" i="1"/>
  <c r="K142" i="1"/>
  <c r="L142" i="1"/>
  <c r="H123" i="1"/>
  <c r="I123" i="1"/>
  <c r="O113" i="1"/>
  <c r="N113" i="1"/>
  <c r="K97" i="1"/>
  <c r="L97" i="1"/>
  <c r="N133" i="1"/>
  <c r="O133" i="1"/>
  <c r="H111" i="1"/>
  <c r="I111" i="1"/>
  <c r="O101" i="1"/>
  <c r="N101" i="1"/>
  <c r="H85" i="1"/>
  <c r="I85" i="1"/>
  <c r="K91" i="1"/>
  <c r="L91" i="1"/>
  <c r="E215" i="1"/>
  <c r="F215" i="1"/>
  <c r="L251" i="1"/>
  <c r="K251" i="1"/>
  <c r="O163" i="1"/>
  <c r="N163" i="1"/>
  <c r="O118" i="1"/>
  <c r="N118" i="1"/>
  <c r="O283" i="4"/>
  <c r="N283" i="4"/>
  <c r="O291" i="4"/>
  <c r="N291" i="4"/>
  <c r="I278" i="4"/>
  <c r="H278" i="4"/>
  <c r="K123" i="1"/>
  <c r="L123" i="1"/>
  <c r="K271" i="4"/>
  <c r="L271" i="4"/>
  <c r="L276" i="4"/>
  <c r="K276" i="4"/>
  <c r="K275" i="4"/>
  <c r="L275" i="4"/>
  <c r="L273" i="4"/>
  <c r="K273" i="4"/>
  <c r="E20" i="1"/>
  <c r="F20" i="1"/>
  <c r="H271" i="4"/>
  <c r="I271" i="4"/>
  <c r="K119" i="1"/>
  <c r="L119" i="1"/>
  <c r="O221" i="1"/>
  <c r="N221" i="1"/>
  <c r="K178" i="1"/>
  <c r="L178" i="1"/>
  <c r="I177" i="1"/>
  <c r="H177" i="1"/>
  <c r="L191" i="1"/>
  <c r="K191" i="1"/>
  <c r="H192" i="1"/>
  <c r="I192" i="1"/>
  <c r="E322" i="1"/>
  <c r="F322" i="1"/>
  <c r="F339" i="1"/>
  <c r="E339" i="1"/>
  <c r="F244" i="1"/>
  <c r="E244" i="1"/>
  <c r="E249" i="1"/>
  <c r="F249" i="1"/>
  <c r="O270" i="1"/>
  <c r="N270" i="1"/>
  <c r="F261" i="1"/>
  <c r="E261" i="1"/>
  <c r="E156" i="1"/>
  <c r="F156" i="1"/>
  <c r="O287" i="4"/>
  <c r="N287" i="4"/>
  <c r="L168" i="1"/>
  <c r="K168" i="1"/>
  <c r="H159" i="1"/>
  <c r="I159" i="1"/>
  <c r="I60" i="1"/>
  <c r="H60" i="1"/>
  <c r="H26" i="1"/>
  <c r="I26" i="1"/>
  <c r="K29" i="1"/>
  <c r="L29" i="1"/>
  <c r="I130" i="1"/>
  <c r="H130" i="1"/>
  <c r="H104" i="1"/>
  <c r="I104" i="1"/>
  <c r="H97" i="1"/>
  <c r="I97" i="1"/>
  <c r="H109" i="1"/>
  <c r="I109" i="1"/>
  <c r="E108" i="1"/>
  <c r="F108" i="1"/>
  <c r="I78" i="1"/>
  <c r="H78" i="1"/>
  <c r="I82" i="1"/>
  <c r="H82" i="1"/>
  <c r="K92" i="1"/>
  <c r="L92" i="1"/>
  <c r="N77" i="1"/>
  <c r="O77" i="1"/>
  <c r="F210" i="1"/>
  <c r="E210" i="1"/>
  <c r="L257" i="1"/>
  <c r="K257" i="1"/>
  <c r="N167" i="1"/>
  <c r="O167" i="1"/>
  <c r="L124" i="1"/>
  <c r="K124" i="1"/>
  <c r="K285" i="4"/>
  <c r="L285" i="4"/>
  <c r="N278" i="4"/>
  <c r="O278" i="4"/>
  <c r="I326" i="1"/>
  <c r="H326" i="1"/>
  <c r="O282" i="4"/>
  <c r="N282" i="4"/>
  <c r="O280" i="4"/>
  <c r="N280" i="4"/>
  <c r="O275" i="4"/>
  <c r="N275" i="4"/>
  <c r="F29" i="1"/>
  <c r="E29" i="1"/>
  <c r="K278" i="4"/>
  <c r="L278" i="4"/>
  <c r="N119" i="1"/>
  <c r="O119" i="1"/>
  <c r="L210" i="1"/>
  <c r="K210" i="1"/>
  <c r="E324" i="1"/>
  <c r="F324" i="1"/>
  <c r="E168" i="1"/>
  <c r="F168" i="1"/>
  <c r="K184" i="1"/>
  <c r="L184" i="1"/>
  <c r="F177" i="1"/>
  <c r="E177" i="1"/>
  <c r="I196" i="1"/>
  <c r="H196" i="1"/>
  <c r="F331" i="1"/>
  <c r="E331" i="1"/>
  <c r="H347" i="1"/>
  <c r="I347" i="1"/>
  <c r="N265" i="1"/>
  <c r="O265" i="1"/>
  <c r="E248" i="1"/>
  <c r="F248" i="1"/>
  <c r="K269" i="1"/>
  <c r="L269" i="1"/>
  <c r="F260" i="1"/>
  <c r="E260" i="1"/>
  <c r="K33" i="1"/>
  <c r="L33" i="1"/>
  <c r="I335" i="1"/>
  <c r="H335" i="1"/>
  <c r="L171" i="1"/>
  <c r="K171" i="1"/>
  <c r="F158" i="1"/>
  <c r="E158" i="1"/>
  <c r="H54" i="1"/>
  <c r="I54" i="1"/>
  <c r="I27" i="1"/>
  <c r="H27" i="1"/>
  <c r="L31" i="1"/>
  <c r="K31" i="1"/>
  <c r="N150" i="1"/>
  <c r="O150" i="1"/>
  <c r="L114" i="1"/>
  <c r="K114" i="1"/>
  <c r="F99" i="1"/>
  <c r="E99" i="1"/>
  <c r="E100" i="1"/>
  <c r="F100" i="1"/>
  <c r="I117" i="1"/>
  <c r="H117" i="1"/>
  <c r="K82" i="1"/>
  <c r="L82" i="1"/>
  <c r="I83" i="1"/>
  <c r="H83" i="1"/>
  <c r="I84" i="1"/>
  <c r="H84" i="1"/>
  <c r="H61" i="1"/>
  <c r="I61" i="1"/>
  <c r="H215" i="1"/>
  <c r="I215" i="1"/>
  <c r="L249" i="1"/>
  <c r="K249" i="1"/>
  <c r="O169" i="1"/>
  <c r="N169" i="1"/>
  <c r="F157" i="1"/>
  <c r="E157" i="1"/>
  <c r="I277" i="4"/>
  <c r="H277" i="4"/>
  <c r="I102" i="1"/>
  <c r="H102" i="1"/>
  <c r="L284" i="4"/>
  <c r="K284" i="4"/>
  <c r="O284" i="4"/>
  <c r="N284" i="4"/>
  <c r="N272" i="4"/>
  <c r="O272" i="4"/>
  <c r="E105" i="1"/>
  <c r="F105" i="1"/>
  <c r="E173" i="1"/>
  <c r="F173" i="1"/>
  <c r="I275" i="4"/>
  <c r="H275" i="4"/>
  <c r="H274" i="4"/>
  <c r="I274" i="4"/>
  <c r="F109" i="1"/>
  <c r="E109" i="1"/>
  <c r="F208" i="1"/>
  <c r="E208" i="1"/>
  <c r="H106" i="1"/>
  <c r="I106" i="1"/>
  <c r="E197" i="1"/>
  <c r="F197" i="1"/>
  <c r="E167" i="1"/>
  <c r="F167" i="1"/>
  <c r="H182" i="1"/>
  <c r="I182" i="1"/>
  <c r="K195" i="1"/>
  <c r="L195" i="1"/>
  <c r="H201" i="1"/>
  <c r="I201" i="1"/>
  <c r="I164" i="1"/>
  <c r="H164" i="1"/>
  <c r="F345" i="1"/>
  <c r="E345" i="1"/>
  <c r="N267" i="1"/>
  <c r="O267" i="1"/>
  <c r="E247" i="1"/>
  <c r="F247" i="1"/>
  <c r="F259" i="1"/>
  <c r="E259" i="1"/>
  <c r="E257" i="1"/>
  <c r="F257" i="1"/>
  <c r="N174" i="1"/>
  <c r="O174" i="1"/>
  <c r="E328" i="1"/>
  <c r="F328" i="1"/>
  <c r="H166" i="1"/>
  <c r="I166" i="1"/>
  <c r="F153" i="1"/>
  <c r="E153" i="1"/>
  <c r="K67" i="1"/>
  <c r="L67" i="1"/>
  <c r="E31" i="1"/>
  <c r="F31" i="1"/>
  <c r="I24" i="1"/>
  <c r="H24" i="1"/>
  <c r="N144" i="1"/>
  <c r="O144" i="1"/>
  <c r="K108" i="1"/>
  <c r="L108" i="1"/>
  <c r="K102" i="1"/>
  <c r="L102" i="1"/>
  <c r="H100" i="1"/>
  <c r="I100" i="1"/>
  <c r="H113" i="1"/>
  <c r="I113" i="1"/>
  <c r="H77" i="1"/>
  <c r="I77" i="1"/>
  <c r="N98" i="1"/>
  <c r="O98" i="1"/>
  <c r="N100" i="1"/>
  <c r="O100" i="1"/>
  <c r="K71" i="1"/>
  <c r="L71" i="1"/>
  <c r="O242" i="1"/>
  <c r="N242" i="1"/>
  <c r="I145" i="1"/>
  <c r="H145" i="1"/>
  <c r="F149" i="1"/>
  <c r="E149" i="1"/>
  <c r="L277" i="4"/>
  <c r="K277" i="4"/>
  <c r="F272" i="4"/>
  <c r="E272" i="4"/>
  <c r="I29" i="1"/>
  <c r="H29" i="1"/>
  <c r="K272" i="4"/>
  <c r="L272" i="4"/>
  <c r="H30" i="1"/>
  <c r="I30" i="1"/>
  <c r="K282" i="4"/>
  <c r="L282" i="4"/>
  <c r="L281" i="4"/>
  <c r="K281" i="4"/>
  <c r="L112" i="1"/>
  <c r="K112" i="1"/>
  <c r="E183" i="1"/>
  <c r="F183" i="1"/>
  <c r="F98" i="1"/>
  <c r="E98" i="1"/>
  <c r="F201" i="1"/>
  <c r="E201" i="1"/>
  <c r="I176" i="1"/>
  <c r="H176" i="1"/>
  <c r="E176" i="1"/>
  <c r="F176" i="1"/>
  <c r="L199" i="1"/>
  <c r="K199" i="1"/>
  <c r="I197" i="1"/>
  <c r="H197" i="1"/>
  <c r="H42" i="1"/>
  <c r="I42" i="1"/>
  <c r="F347" i="1"/>
  <c r="E347" i="1"/>
  <c r="H259" i="1"/>
  <c r="I259" i="1"/>
  <c r="I258" i="1"/>
  <c r="H258" i="1"/>
  <c r="L268" i="1"/>
  <c r="K268" i="1"/>
  <c r="F256" i="1"/>
  <c r="E256" i="1"/>
  <c r="L61" i="1"/>
  <c r="K61" i="1"/>
  <c r="F327" i="1"/>
  <c r="E327" i="1"/>
  <c r="H161" i="1"/>
  <c r="I161" i="1"/>
  <c r="H165" i="1"/>
  <c r="I165" i="1"/>
  <c r="I44" i="1"/>
  <c r="H44" i="1"/>
  <c r="H31" i="1"/>
  <c r="I31" i="1"/>
  <c r="F17" i="1"/>
  <c r="E17" i="1"/>
  <c r="L133" i="1"/>
  <c r="K133" i="1"/>
  <c r="L99" i="1"/>
  <c r="K99" i="1"/>
  <c r="K104" i="1"/>
  <c r="L104" i="1"/>
  <c r="O121" i="1"/>
  <c r="N121" i="1"/>
  <c r="I112" i="1"/>
  <c r="H112" i="1"/>
  <c r="H87" i="1"/>
  <c r="I87" i="1"/>
  <c r="N96" i="1"/>
  <c r="O96" i="1"/>
  <c r="H88" i="1"/>
  <c r="I88" i="1"/>
  <c r="E56" i="1"/>
  <c r="F56" i="1"/>
  <c r="L245" i="1"/>
  <c r="K245" i="1"/>
  <c r="L150" i="1"/>
  <c r="K150" i="1"/>
</calcChain>
</file>

<file path=xl/sharedStrings.xml><?xml version="1.0" encoding="utf-8"?>
<sst xmlns="http://schemas.openxmlformats.org/spreadsheetml/2006/main" count="79" uniqueCount="30">
  <si>
    <t>14 day total</t>
  </si>
  <si>
    <t>EL VERDE PRECIPATION DATA ENTRY FORM</t>
  </si>
  <si>
    <t>Instructions:</t>
  </si>
  <si>
    <t>DATE</t>
  </si>
  <si>
    <t>Julian Day</t>
  </si>
  <si>
    <t>Rainfall (mm)</t>
  </si>
  <si>
    <t>21 day total</t>
  </si>
  <si>
    <t>7 day total</t>
  </si>
  <si>
    <t>28 day total</t>
  </si>
  <si>
    <t>DRY SAMPLE?</t>
  </si>
  <si>
    <t>WET SAMPLE?</t>
  </si>
  <si>
    <t>Please enter precipitation data in column C corresponding to the correct date</t>
  </si>
  <si>
    <t>If "DRY SAMPLE?" column reads TRUE, then it has been dry enough on either the 7, 14, 21, or 28 day interval to sample for soil dryness</t>
  </si>
  <si>
    <t>If "WET SAMPLE?" column reads TRUE, then it has been wet enough on either the 7, 14, 21, or 28 day interval to sample for soil wetness</t>
  </si>
  <si>
    <t>EL VERDE PRECIPATION WET AND DRY COMPARISON CHART</t>
  </si>
  <si>
    <t>7-day total</t>
  </si>
  <si>
    <t>WET</t>
  </si>
  <si>
    <t>DRY</t>
  </si>
  <si>
    <t>&lt; 8.3 mm</t>
  </si>
  <si>
    <t>&lt; 33.9 mm</t>
  </si>
  <si>
    <t>&lt; 67.04 mm</t>
  </si>
  <si>
    <t>&lt; 107.69 mm</t>
  </si>
  <si>
    <t>&gt; 150.62 mm</t>
  </si>
  <si>
    <t>&gt; 277.6 mm</t>
  </si>
  <si>
    <t>&gt;385.07 mm</t>
  </si>
  <si>
    <t>&gt;485.86 mm</t>
  </si>
  <si>
    <t>Here are listed the sampling cutoff criteria for both wet and dry periods.</t>
  </si>
  <si>
    <t>They can be used for comparion to the respective columns on the previous spreadsheet.</t>
  </si>
  <si>
    <t xml:space="preserve"> </t>
  </si>
  <si>
    <t>convert MEASUREMENT TO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</si>
</sst>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0" xfId="0" applyBorder="1"/>
    <xf numFmtId="164" fontId="0" fillId="0" borderId="7" xfId="0" applyNumberFormat="1" applyBorder="1"/>
    <xf numFmtId="164" fontId="0" fillId="0" borderId="9" xfId="0" applyNumberFormat="1" applyBorder="1"/>
    <xf numFmtId="2" fontId="0" fillId="0" borderId="0" xfId="0" applyNumberFormat="1" applyBorder="1"/>
    <xf numFmtId="2" fontId="0" fillId="2" borderId="7" xfId="0" applyNumberFormat="1" applyFill="1" applyBorder="1"/>
    <xf numFmtId="2" fontId="0" fillId="2" borderId="0" xfId="0" applyNumberFormat="1" applyFill="1" applyBorder="1"/>
    <xf numFmtId="2" fontId="0" fillId="2" borderId="8" xfId="0" applyNumberFormat="1" applyFill="1" applyBorder="1"/>
    <xf numFmtId="2" fontId="0" fillId="2" borderId="12" xfId="0" applyNumberFormat="1" applyFill="1" applyBorder="1"/>
    <xf numFmtId="2" fontId="0" fillId="2" borderId="13" xfId="0" applyNumberFormat="1" applyFill="1" applyBorder="1"/>
    <xf numFmtId="2" fontId="0" fillId="2" borderId="14" xfId="0" applyNumberFormat="1" applyFill="1" applyBorder="1"/>
    <xf numFmtId="2" fontId="3" fillId="2" borderId="7" xfId="0" applyNumberFormat="1" applyFont="1" applyFill="1" applyBorder="1"/>
    <xf numFmtId="2" fontId="3" fillId="2" borderId="0" xfId="0" applyNumberFormat="1" applyFont="1" applyFill="1" applyBorder="1"/>
    <xf numFmtId="2" fontId="3" fillId="2" borderId="8" xfId="0" applyNumberFormat="1" applyFont="1" applyFill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 applyFill="1" applyBorder="1"/>
    <xf numFmtId="2" fontId="0" fillId="0" borderId="10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2" fillId="0" borderId="0" xfId="0" applyNumberFormat="1" applyFont="1" applyBorder="1"/>
    <xf numFmtId="2" fontId="3" fillId="0" borderId="0" xfId="0" applyNumberFormat="1" applyFont="1" applyBorder="1"/>
    <xf numFmtId="2" fontId="3" fillId="0" borderId="8" xfId="0" applyNumberFormat="1" applyFont="1" applyBorder="1"/>
    <xf numFmtId="2" fontId="3" fillId="0" borderId="7" xfId="0" applyNumberFormat="1" applyFont="1" applyBorder="1"/>
    <xf numFmtId="2" fontId="0" fillId="0" borderId="0" xfId="0" applyNumberFormat="1" applyFont="1" applyBorder="1"/>
    <xf numFmtId="2" fontId="2" fillId="0" borderId="8" xfId="0" applyNumberFormat="1" applyFont="1" applyBorder="1"/>
    <xf numFmtId="0" fontId="0" fillId="0" borderId="0" xfId="0" applyFill="1" applyBorder="1"/>
    <xf numFmtId="0" fontId="0" fillId="0" borderId="15" xfId="0" applyFill="1" applyBorder="1"/>
    <xf numFmtId="164" fontId="0" fillId="0" borderId="16" xfId="0" applyNumberFormat="1" applyBorder="1"/>
    <xf numFmtId="0" fontId="2" fillId="0" borderId="0" xfId="0" applyFont="1"/>
    <xf numFmtId="0" fontId="0" fillId="0" borderId="17" xfId="0" applyBorder="1"/>
    <xf numFmtId="2" fontId="0" fillId="0" borderId="17" xfId="0" applyNumberFormat="1" applyBorder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3"/>
  <sheetViews>
    <sheetView zoomScale="110" zoomScaleNormal="110" zoomScalePageLayoutView="110" workbookViewId="0">
      <pane ySplit="8" topLeftCell="A408" activePane="bottomLeft" state="frozen"/>
      <selection pane="bottomLeft" activeCell="F17" sqref="F17"/>
    </sheetView>
  </sheetViews>
  <sheetFormatPr defaultColWidth="8.85546875" defaultRowHeight="15" x14ac:dyDescent="0.25"/>
  <cols>
    <col min="1" max="1" width="10.7109375" customWidth="1"/>
    <col min="2" max="2" width="11.42578125" customWidth="1"/>
    <col min="3" max="3" width="12.85546875" customWidth="1"/>
    <col min="4" max="4" width="11.42578125" customWidth="1"/>
    <col min="5" max="5" width="12.85546875" bestFit="1" customWidth="1"/>
    <col min="6" max="6" width="13.42578125" bestFit="1" customWidth="1"/>
    <col min="7" max="7" width="11" customWidth="1"/>
    <col min="8" max="8" width="12.85546875" bestFit="1" customWidth="1"/>
    <col min="9" max="9" width="13.42578125" bestFit="1" customWidth="1"/>
    <col min="10" max="10" width="12.28515625" customWidth="1"/>
    <col min="11" max="11" width="12.85546875" bestFit="1" customWidth="1"/>
    <col min="12" max="12" width="13.42578125" bestFit="1" customWidth="1"/>
    <col min="13" max="13" width="14.42578125" customWidth="1"/>
    <col min="14" max="14" width="13" customWidth="1"/>
    <col min="15" max="15" width="13.28515625" customWidth="1"/>
  </cols>
  <sheetData>
    <row r="1" spans="1:15" x14ac:dyDescent="0.25">
      <c r="A1" s="1" t="s">
        <v>1</v>
      </c>
    </row>
    <row r="2" spans="1:15" x14ac:dyDescent="0.25">
      <c r="A2" s="1"/>
    </row>
    <row r="3" spans="1:15" x14ac:dyDescent="0.25">
      <c r="B3" t="s">
        <v>2</v>
      </c>
      <c r="C3" t="s">
        <v>11</v>
      </c>
    </row>
    <row r="4" spans="1:15" x14ac:dyDescent="0.25">
      <c r="C4" t="s">
        <v>12</v>
      </c>
    </row>
    <row r="5" spans="1:15" x14ac:dyDescent="0.25">
      <c r="C5" t="s">
        <v>13</v>
      </c>
    </row>
    <row r="7" spans="1:15" ht="15.75" thickBot="1" x14ac:dyDescent="0.3"/>
    <row r="8" spans="1:15" ht="15.75" thickBot="1" x14ac:dyDescent="0.3">
      <c r="A8" s="5" t="s">
        <v>3</v>
      </c>
      <c r="B8" s="6" t="s">
        <v>4</v>
      </c>
      <c r="C8" s="6" t="s">
        <v>5</v>
      </c>
      <c r="D8" s="5" t="s">
        <v>7</v>
      </c>
      <c r="E8" s="6" t="s">
        <v>9</v>
      </c>
      <c r="F8" s="7" t="s">
        <v>10</v>
      </c>
      <c r="G8" s="5" t="s">
        <v>0</v>
      </c>
      <c r="H8" s="6" t="s">
        <v>9</v>
      </c>
      <c r="I8" s="7" t="s">
        <v>10</v>
      </c>
      <c r="J8" s="6" t="s">
        <v>6</v>
      </c>
      <c r="K8" s="6" t="s">
        <v>9</v>
      </c>
      <c r="L8" s="7" t="s">
        <v>10</v>
      </c>
      <c r="M8" s="5" t="s">
        <v>8</v>
      </c>
      <c r="N8" s="6" t="s">
        <v>9</v>
      </c>
      <c r="O8" s="7" t="s">
        <v>10</v>
      </c>
    </row>
    <row r="9" spans="1:15" x14ac:dyDescent="0.25">
      <c r="A9" s="10">
        <v>41275</v>
      </c>
      <c r="B9" s="8">
        <v>1</v>
      </c>
      <c r="C9" s="12">
        <f>0.56/5*25.4</f>
        <v>2.8448000000000002</v>
      </c>
      <c r="D9" s="13"/>
      <c r="E9" s="14"/>
      <c r="F9" s="15"/>
      <c r="G9" s="13"/>
      <c r="H9" s="14"/>
      <c r="I9" s="15"/>
      <c r="J9" s="16"/>
      <c r="K9" s="17"/>
      <c r="L9" s="18"/>
      <c r="M9" s="19"/>
      <c r="N9" s="20"/>
      <c r="O9" s="21"/>
    </row>
    <row r="10" spans="1:15" x14ac:dyDescent="0.25">
      <c r="A10" s="10">
        <v>41276</v>
      </c>
      <c r="B10" s="8">
        <v>2</v>
      </c>
      <c r="C10" s="12">
        <f>0.56/5*25.4</f>
        <v>2.8448000000000002</v>
      </c>
      <c r="D10" s="13"/>
      <c r="E10" s="14"/>
      <c r="F10" s="15"/>
      <c r="G10" s="13"/>
      <c r="H10" s="14"/>
      <c r="I10" s="15"/>
      <c r="J10" s="13"/>
      <c r="K10" s="14"/>
      <c r="L10" s="15"/>
      <c r="M10" s="19"/>
      <c r="N10" s="20"/>
      <c r="O10" s="21"/>
    </row>
    <row r="11" spans="1:15" x14ac:dyDescent="0.25">
      <c r="A11" s="10">
        <v>41277</v>
      </c>
      <c r="B11" s="8">
        <v>3</v>
      </c>
      <c r="C11" s="12">
        <f>0.24*25.4</f>
        <v>6.0959999999999992</v>
      </c>
      <c r="D11" s="13"/>
      <c r="E11" s="14"/>
      <c r="F11" s="15"/>
      <c r="G11" s="13"/>
      <c r="H11" s="14"/>
      <c r="I11" s="15"/>
      <c r="J11" s="13"/>
      <c r="K11" s="14"/>
      <c r="L11" s="15"/>
      <c r="M11" s="19"/>
      <c r="N11" s="20"/>
      <c r="O11" s="21"/>
    </row>
    <row r="12" spans="1:15" x14ac:dyDescent="0.25">
      <c r="A12" s="10">
        <v>41278</v>
      </c>
      <c r="B12" s="8">
        <v>4</v>
      </c>
      <c r="C12" s="12">
        <f>0.07*25.4</f>
        <v>1.778</v>
      </c>
      <c r="D12" s="13"/>
      <c r="E12" s="14"/>
      <c r="F12" s="15"/>
      <c r="G12" s="13"/>
      <c r="H12" s="14"/>
      <c r="I12" s="15"/>
      <c r="J12" s="13"/>
      <c r="K12" s="14"/>
      <c r="L12" s="15"/>
      <c r="M12" s="19"/>
      <c r="N12" s="20"/>
      <c r="O12" s="21"/>
    </row>
    <row r="13" spans="1:15" x14ac:dyDescent="0.25">
      <c r="A13" s="10">
        <v>41279</v>
      </c>
      <c r="B13" s="8">
        <v>5</v>
      </c>
      <c r="C13" s="12">
        <f>0.77/4*25.4</f>
        <v>4.8895</v>
      </c>
      <c r="D13" s="13"/>
      <c r="E13" s="14"/>
      <c r="F13" s="15"/>
      <c r="G13" s="13"/>
      <c r="H13" s="14"/>
      <c r="I13" s="15"/>
      <c r="J13" s="13"/>
      <c r="K13" s="14"/>
      <c r="L13" s="15"/>
      <c r="M13" s="19"/>
      <c r="N13" s="20"/>
      <c r="O13" s="21"/>
    </row>
    <row r="14" spans="1:15" x14ac:dyDescent="0.25">
      <c r="A14" s="10">
        <v>41280</v>
      </c>
      <c r="B14" s="8">
        <v>6</v>
      </c>
      <c r="C14" s="12">
        <f>0.77/4*25.4</f>
        <v>4.8895</v>
      </c>
      <c r="D14" s="13"/>
      <c r="E14" s="14"/>
      <c r="F14" s="15"/>
      <c r="G14" s="13"/>
      <c r="H14" s="14"/>
      <c r="I14" s="15"/>
      <c r="J14" s="13"/>
      <c r="K14" s="14"/>
      <c r="L14" s="15"/>
      <c r="M14" s="19"/>
      <c r="N14" s="20"/>
      <c r="O14" s="21"/>
    </row>
    <row r="15" spans="1:15" x14ac:dyDescent="0.25">
      <c r="A15" s="10">
        <v>41281</v>
      </c>
      <c r="B15" s="8">
        <v>7</v>
      </c>
      <c r="C15" s="12">
        <f>0.77/4*25.4</f>
        <v>4.8895</v>
      </c>
      <c r="D15" s="22">
        <f t="shared" ref="D15:D49" si="0">SUM(C9:C15)</f>
        <v>28.232099999999996</v>
      </c>
      <c r="E15" s="12" t="b">
        <f>OR(D15&lt;8.3)</f>
        <v>0</v>
      </c>
      <c r="F15" s="23" t="b">
        <f>OR(D15&gt;150.62)</f>
        <v>0</v>
      </c>
      <c r="G15" s="13"/>
      <c r="H15" s="14"/>
      <c r="I15" s="15"/>
      <c r="J15" s="13"/>
      <c r="K15" s="14"/>
      <c r="L15" s="15"/>
      <c r="M15" s="19"/>
      <c r="N15" s="20"/>
      <c r="O15" s="21"/>
    </row>
    <row r="16" spans="1:15" x14ac:dyDescent="0.25">
      <c r="A16" s="10">
        <v>41282</v>
      </c>
      <c r="B16" s="8">
        <v>8</v>
      </c>
      <c r="C16" s="12">
        <f>0.77/4*25.4</f>
        <v>4.8895</v>
      </c>
      <c r="D16" s="22">
        <f t="shared" si="0"/>
        <v>30.276799999999994</v>
      </c>
      <c r="E16" s="12" t="b">
        <f t="shared" ref="E16:E79" si="1">OR(D16&lt;8.3)</f>
        <v>0</v>
      </c>
      <c r="F16" s="23" t="b">
        <f t="shared" ref="F16:F49" si="2">OR(D16&gt;150.62)</f>
        <v>0</v>
      </c>
      <c r="G16" s="13"/>
      <c r="H16" s="14"/>
      <c r="I16" s="15"/>
      <c r="J16" s="13"/>
      <c r="K16" s="14"/>
      <c r="L16" s="15"/>
      <c r="M16" s="19"/>
      <c r="N16" s="20"/>
      <c r="O16" s="21"/>
    </row>
    <row r="17" spans="1:15" x14ac:dyDescent="0.25">
      <c r="A17" s="10">
        <v>41283</v>
      </c>
      <c r="B17" s="8">
        <v>9</v>
      </c>
      <c r="C17" s="12">
        <f>0.24*25.4</f>
        <v>6.0959999999999992</v>
      </c>
      <c r="D17" s="22">
        <f t="shared" si="0"/>
        <v>33.527999999999992</v>
      </c>
      <c r="E17" s="12" t="b">
        <f t="shared" si="1"/>
        <v>0</v>
      </c>
      <c r="F17" s="23" t="b">
        <f t="shared" si="2"/>
        <v>0</v>
      </c>
      <c r="G17" s="13"/>
      <c r="H17" s="14"/>
      <c r="I17" s="15"/>
      <c r="J17" s="13"/>
      <c r="K17" s="14"/>
      <c r="L17" s="15"/>
      <c r="M17" s="19"/>
      <c r="N17" s="20"/>
      <c r="O17" s="21"/>
    </row>
    <row r="18" spans="1:15" x14ac:dyDescent="0.25">
      <c r="A18" s="10">
        <v>41284</v>
      </c>
      <c r="B18" s="8">
        <v>10</v>
      </c>
      <c r="C18" s="12">
        <f>0.23*25.4</f>
        <v>5.8419999999999996</v>
      </c>
      <c r="D18" s="22">
        <f t="shared" si="0"/>
        <v>33.274000000000001</v>
      </c>
      <c r="E18" s="12" t="b">
        <f t="shared" si="1"/>
        <v>0</v>
      </c>
      <c r="F18" s="23" t="b">
        <f t="shared" si="2"/>
        <v>0</v>
      </c>
      <c r="G18" s="13"/>
      <c r="H18" s="14"/>
      <c r="I18" s="15"/>
      <c r="J18" s="13"/>
      <c r="K18" s="14"/>
      <c r="L18" s="15"/>
      <c r="M18" s="19"/>
      <c r="N18" s="20"/>
      <c r="O18" s="21"/>
    </row>
    <row r="19" spans="1:15" x14ac:dyDescent="0.25">
      <c r="A19" s="10">
        <v>41285</v>
      </c>
      <c r="B19" s="8">
        <v>11</v>
      </c>
      <c r="C19" s="12">
        <f>0.37*25.4</f>
        <v>9.3979999999999997</v>
      </c>
      <c r="D19" s="22">
        <f t="shared" si="0"/>
        <v>40.893999999999998</v>
      </c>
      <c r="E19" s="12" t="b">
        <f t="shared" si="1"/>
        <v>0</v>
      </c>
      <c r="F19" s="23" t="b">
        <f t="shared" si="2"/>
        <v>0</v>
      </c>
      <c r="G19" s="13"/>
      <c r="H19" s="14"/>
      <c r="I19" s="15"/>
      <c r="J19" s="13"/>
      <c r="K19" s="14"/>
      <c r="L19" s="15"/>
      <c r="M19" s="19"/>
      <c r="N19" s="20"/>
      <c r="O19" s="21"/>
    </row>
    <row r="20" spans="1:15" x14ac:dyDescent="0.25">
      <c r="A20" s="10">
        <v>41286</v>
      </c>
      <c r="B20" s="8">
        <v>12</v>
      </c>
      <c r="C20" s="12">
        <f>1.54/4*25.4</f>
        <v>9.7789999999999999</v>
      </c>
      <c r="D20" s="22">
        <f t="shared" si="0"/>
        <v>45.783499999999989</v>
      </c>
      <c r="E20" s="12" t="b">
        <f t="shared" si="1"/>
        <v>0</v>
      </c>
      <c r="F20" s="23" t="b">
        <f t="shared" si="2"/>
        <v>0</v>
      </c>
      <c r="G20" s="13"/>
      <c r="H20" s="14"/>
      <c r="I20" s="15"/>
      <c r="J20" s="13"/>
      <c r="K20" s="14"/>
      <c r="L20" s="15"/>
      <c r="M20" s="19"/>
      <c r="N20" s="20"/>
      <c r="O20" s="21"/>
    </row>
    <row r="21" spans="1:15" x14ac:dyDescent="0.25">
      <c r="A21" s="10">
        <v>41287</v>
      </c>
      <c r="B21" s="8">
        <v>13</v>
      </c>
      <c r="C21" s="12">
        <f>1.54/4*25.4</f>
        <v>9.7789999999999999</v>
      </c>
      <c r="D21" s="22">
        <f t="shared" si="0"/>
        <v>50.673000000000002</v>
      </c>
      <c r="E21" s="12" t="b">
        <f t="shared" si="1"/>
        <v>0</v>
      </c>
      <c r="F21" s="23" t="b">
        <f t="shared" si="2"/>
        <v>0</v>
      </c>
      <c r="G21" s="13"/>
      <c r="H21" s="14"/>
      <c r="I21" s="15"/>
      <c r="J21" s="13"/>
      <c r="K21" s="14"/>
      <c r="L21" s="15"/>
      <c r="M21" s="19"/>
      <c r="N21" s="20"/>
      <c r="O21" s="21"/>
    </row>
    <row r="22" spans="1:15" x14ac:dyDescent="0.25">
      <c r="A22" s="10">
        <v>41288</v>
      </c>
      <c r="B22" s="8">
        <v>14</v>
      </c>
      <c r="C22" s="12">
        <f>1.54/4*25.4</f>
        <v>9.7789999999999999</v>
      </c>
      <c r="D22" s="22">
        <f t="shared" si="0"/>
        <v>55.562499999999986</v>
      </c>
      <c r="E22" s="12" t="b">
        <f t="shared" si="1"/>
        <v>0</v>
      </c>
      <c r="F22" s="23" t="b">
        <f t="shared" si="2"/>
        <v>0</v>
      </c>
      <c r="G22" s="22">
        <f t="shared" ref="G22:G56" si="3">SUM(C9:C22)</f>
        <v>83.794599999999974</v>
      </c>
      <c r="H22" s="12" t="b">
        <f>OR(G22&lt;33.9)</f>
        <v>0</v>
      </c>
      <c r="I22" s="23" t="b">
        <f>OR(G22&gt;277.6)</f>
        <v>0</v>
      </c>
      <c r="J22" s="13"/>
      <c r="K22" s="14"/>
      <c r="L22" s="15"/>
      <c r="M22" s="19"/>
      <c r="N22" s="20"/>
      <c r="O22" s="21"/>
    </row>
    <row r="23" spans="1:15" x14ac:dyDescent="0.25">
      <c r="A23" s="10">
        <v>41289</v>
      </c>
      <c r="B23" s="8">
        <v>15</v>
      </c>
      <c r="C23" s="12">
        <f>1.54/4*25.4</f>
        <v>9.7789999999999999</v>
      </c>
      <c r="D23" s="22">
        <f t="shared" si="0"/>
        <v>60.451999999999998</v>
      </c>
      <c r="E23" s="12" t="b">
        <f t="shared" si="1"/>
        <v>0</v>
      </c>
      <c r="F23" s="23" t="b">
        <f t="shared" si="2"/>
        <v>0</v>
      </c>
      <c r="G23" s="22">
        <f t="shared" si="3"/>
        <v>90.728799999999978</v>
      </c>
      <c r="H23" s="12" t="b">
        <f t="shared" ref="H23:H78" si="4">OR(G23&lt;33.9)</f>
        <v>0</v>
      </c>
      <c r="I23" s="23" t="b">
        <f t="shared" ref="I23:I78" si="5">OR(G23&gt;277.6)</f>
        <v>0</v>
      </c>
      <c r="J23" s="13"/>
      <c r="K23" s="14"/>
      <c r="L23" s="15"/>
      <c r="M23" s="19"/>
      <c r="N23" s="20"/>
      <c r="O23" s="21"/>
    </row>
    <row r="24" spans="1:15" x14ac:dyDescent="0.25">
      <c r="A24" s="10">
        <v>41290</v>
      </c>
      <c r="B24" s="8">
        <v>16</v>
      </c>
      <c r="C24" s="12">
        <f>0.45*25.4</f>
        <v>11.43</v>
      </c>
      <c r="D24" s="22">
        <f t="shared" si="0"/>
        <v>65.786000000000001</v>
      </c>
      <c r="E24" s="12" t="b">
        <f t="shared" si="1"/>
        <v>0</v>
      </c>
      <c r="F24" s="23" t="b">
        <f t="shared" si="2"/>
        <v>0</v>
      </c>
      <c r="G24" s="22">
        <f t="shared" si="3"/>
        <v>99.313999999999965</v>
      </c>
      <c r="H24" s="12" t="b">
        <f t="shared" si="4"/>
        <v>0</v>
      </c>
      <c r="I24" s="23" t="b">
        <f t="shared" si="5"/>
        <v>0</v>
      </c>
      <c r="J24" s="13"/>
      <c r="K24" s="14"/>
      <c r="L24" s="15"/>
      <c r="M24" s="19"/>
      <c r="N24" s="20"/>
      <c r="O24" s="21"/>
    </row>
    <row r="25" spans="1:15" x14ac:dyDescent="0.25">
      <c r="A25" s="10">
        <v>41291</v>
      </c>
      <c r="B25" s="8">
        <v>17</v>
      </c>
      <c r="C25" s="12">
        <f t="shared" ref="C25:C30" si="6">0.66/6*25.4</f>
        <v>2.794</v>
      </c>
      <c r="D25" s="22">
        <f t="shared" si="0"/>
        <v>62.737999999999992</v>
      </c>
      <c r="E25" s="12" t="b">
        <f t="shared" si="1"/>
        <v>0</v>
      </c>
      <c r="F25" s="23" t="b">
        <f t="shared" si="2"/>
        <v>0</v>
      </c>
      <c r="G25" s="22">
        <f t="shared" si="3"/>
        <v>96.011999999999986</v>
      </c>
      <c r="H25" s="12" t="b">
        <f t="shared" si="4"/>
        <v>0</v>
      </c>
      <c r="I25" s="23" t="b">
        <f t="shared" si="5"/>
        <v>0</v>
      </c>
      <c r="J25" s="13"/>
      <c r="K25" s="14"/>
      <c r="L25" s="15"/>
      <c r="M25" s="19"/>
      <c r="N25" s="20"/>
      <c r="O25" s="21"/>
    </row>
    <row r="26" spans="1:15" x14ac:dyDescent="0.25">
      <c r="A26" s="10">
        <v>41292</v>
      </c>
      <c r="B26" s="8">
        <v>18</v>
      </c>
      <c r="C26" s="12">
        <f t="shared" si="6"/>
        <v>2.794</v>
      </c>
      <c r="D26" s="22">
        <f t="shared" si="0"/>
        <v>56.133999999999993</v>
      </c>
      <c r="E26" s="12" t="b">
        <f t="shared" si="1"/>
        <v>0</v>
      </c>
      <c r="F26" s="23" t="b">
        <f t="shared" si="2"/>
        <v>0</v>
      </c>
      <c r="G26" s="22">
        <f t="shared" si="3"/>
        <v>97.027999999999992</v>
      </c>
      <c r="H26" s="12" t="b">
        <f t="shared" si="4"/>
        <v>0</v>
      </c>
      <c r="I26" s="23" t="b">
        <f t="shared" si="5"/>
        <v>0</v>
      </c>
      <c r="J26" s="13"/>
      <c r="K26" s="14"/>
      <c r="L26" s="15"/>
      <c r="M26" s="19"/>
      <c r="N26" s="20"/>
      <c r="O26" s="21"/>
    </row>
    <row r="27" spans="1:15" x14ac:dyDescent="0.25">
      <c r="A27" s="10">
        <v>41293</v>
      </c>
      <c r="B27" s="8">
        <v>19</v>
      </c>
      <c r="C27" s="12">
        <f t="shared" si="6"/>
        <v>2.794</v>
      </c>
      <c r="D27" s="22">
        <f t="shared" si="0"/>
        <v>49.148999999999987</v>
      </c>
      <c r="E27" s="12" t="b">
        <f t="shared" si="1"/>
        <v>0</v>
      </c>
      <c r="F27" s="23" t="b">
        <f t="shared" si="2"/>
        <v>0</v>
      </c>
      <c r="G27" s="22">
        <f t="shared" si="3"/>
        <v>94.932499999999962</v>
      </c>
      <c r="H27" s="12" t="b">
        <f t="shared" si="4"/>
        <v>0</v>
      </c>
      <c r="I27" s="23" t="b">
        <f t="shared" si="5"/>
        <v>0</v>
      </c>
      <c r="J27" s="13"/>
      <c r="K27" s="14"/>
      <c r="L27" s="15"/>
      <c r="M27" s="19"/>
      <c r="N27" s="20"/>
      <c r="O27" s="21"/>
    </row>
    <row r="28" spans="1:15" x14ac:dyDescent="0.25">
      <c r="A28" s="10">
        <v>41294</v>
      </c>
      <c r="B28" s="8">
        <v>20</v>
      </c>
      <c r="C28" s="12">
        <f t="shared" si="6"/>
        <v>2.794</v>
      </c>
      <c r="D28" s="22">
        <f t="shared" si="0"/>
        <v>42.163999999999987</v>
      </c>
      <c r="E28" s="12" t="b">
        <f t="shared" si="1"/>
        <v>0</v>
      </c>
      <c r="F28" s="23" t="b">
        <f t="shared" si="2"/>
        <v>0</v>
      </c>
      <c r="G28" s="22">
        <f t="shared" si="3"/>
        <v>92.836999999999989</v>
      </c>
      <c r="H28" s="12" t="b">
        <f t="shared" si="4"/>
        <v>0</v>
      </c>
      <c r="I28" s="23" t="b">
        <f t="shared" si="5"/>
        <v>0</v>
      </c>
      <c r="J28" s="13"/>
      <c r="K28" s="14"/>
      <c r="L28" s="15"/>
      <c r="M28" s="19"/>
      <c r="N28" s="20"/>
      <c r="O28" s="21"/>
    </row>
    <row r="29" spans="1:15" x14ac:dyDescent="0.25">
      <c r="A29" s="10">
        <v>41295</v>
      </c>
      <c r="B29" s="8">
        <v>21</v>
      </c>
      <c r="C29" s="12">
        <f t="shared" si="6"/>
        <v>2.794</v>
      </c>
      <c r="D29" s="22">
        <f t="shared" si="0"/>
        <v>35.178999999999995</v>
      </c>
      <c r="E29" s="12" t="b">
        <f t="shared" si="1"/>
        <v>0</v>
      </c>
      <c r="F29" s="23" t="b">
        <f t="shared" si="2"/>
        <v>0</v>
      </c>
      <c r="G29" s="22">
        <f t="shared" si="3"/>
        <v>90.741499999999959</v>
      </c>
      <c r="H29" s="12" t="b">
        <f t="shared" si="4"/>
        <v>0</v>
      </c>
      <c r="I29" s="23" t="b">
        <f t="shared" si="5"/>
        <v>0</v>
      </c>
      <c r="J29" s="22">
        <f t="shared" ref="J29:J63" si="7">SUM(C9:C29)</f>
        <v>118.97359999999996</v>
      </c>
      <c r="K29" s="12" t="b">
        <f>OR(J29&lt;67.04)</f>
        <v>0</v>
      </c>
      <c r="L29" s="23" t="b">
        <f>OR(J29&gt;385.07)</f>
        <v>0</v>
      </c>
      <c r="M29" s="19"/>
      <c r="N29" s="20"/>
      <c r="O29" s="21"/>
    </row>
    <row r="30" spans="1:15" x14ac:dyDescent="0.25">
      <c r="A30" s="10">
        <v>41296</v>
      </c>
      <c r="B30" s="8">
        <v>22</v>
      </c>
      <c r="C30" s="12">
        <f t="shared" si="6"/>
        <v>2.794</v>
      </c>
      <c r="D30" s="22">
        <f t="shared" si="0"/>
        <v>28.194000000000003</v>
      </c>
      <c r="E30" s="12" t="b">
        <f t="shared" si="1"/>
        <v>0</v>
      </c>
      <c r="F30" s="23" t="b">
        <f t="shared" si="2"/>
        <v>0</v>
      </c>
      <c r="G30" s="22">
        <f t="shared" si="3"/>
        <v>88.645999999999987</v>
      </c>
      <c r="H30" s="12" t="b">
        <f t="shared" si="4"/>
        <v>0</v>
      </c>
      <c r="I30" s="23" t="b">
        <f t="shared" si="5"/>
        <v>0</v>
      </c>
      <c r="J30" s="22">
        <f t="shared" si="7"/>
        <v>118.92279999999997</v>
      </c>
      <c r="K30" s="12" t="b">
        <f t="shared" ref="K30:K78" si="8">OR(J30&lt;67.04)</f>
        <v>0</v>
      </c>
      <c r="L30" s="23" t="b">
        <f t="shared" ref="L30:L78" si="9">OR(J30&gt;385.07)</f>
        <v>0</v>
      </c>
      <c r="M30" s="19"/>
      <c r="N30" s="20"/>
      <c r="O30" s="21"/>
    </row>
    <row r="31" spans="1:15" x14ac:dyDescent="0.25">
      <c r="A31" s="10">
        <v>41297</v>
      </c>
      <c r="B31" s="8">
        <v>23</v>
      </c>
      <c r="C31" s="12">
        <f>0.38*25.4</f>
        <v>9.6519999999999992</v>
      </c>
      <c r="D31" s="22">
        <f t="shared" si="0"/>
        <v>26.415999999999997</v>
      </c>
      <c r="E31" s="12" t="b">
        <f t="shared" si="1"/>
        <v>0</v>
      </c>
      <c r="F31" s="23" t="b">
        <f t="shared" si="2"/>
        <v>0</v>
      </c>
      <c r="G31" s="22">
        <f t="shared" si="3"/>
        <v>92.201999999999984</v>
      </c>
      <c r="H31" s="12" t="b">
        <f t="shared" si="4"/>
        <v>0</v>
      </c>
      <c r="I31" s="23" t="b">
        <f t="shared" si="5"/>
        <v>0</v>
      </c>
      <c r="J31" s="22">
        <f t="shared" si="7"/>
        <v>125.72999999999995</v>
      </c>
      <c r="K31" s="12" t="b">
        <f t="shared" si="8"/>
        <v>0</v>
      </c>
      <c r="L31" s="23" t="b">
        <f t="shared" si="9"/>
        <v>0</v>
      </c>
      <c r="M31" s="19"/>
      <c r="N31" s="20"/>
      <c r="O31" s="21"/>
    </row>
    <row r="32" spans="1:15" x14ac:dyDescent="0.25">
      <c r="A32" s="10">
        <v>41298</v>
      </c>
      <c r="B32" s="8">
        <v>24</v>
      </c>
      <c r="C32" s="12">
        <f>0.41*25.4</f>
        <v>10.413999999999998</v>
      </c>
      <c r="D32" s="22">
        <f t="shared" si="0"/>
        <v>34.036000000000001</v>
      </c>
      <c r="E32" s="12" t="b">
        <f t="shared" si="1"/>
        <v>0</v>
      </c>
      <c r="F32" s="23" t="b">
        <f t="shared" si="2"/>
        <v>0</v>
      </c>
      <c r="G32" s="22">
        <f t="shared" si="3"/>
        <v>96.773999999999987</v>
      </c>
      <c r="H32" s="12" t="b">
        <f t="shared" si="4"/>
        <v>0</v>
      </c>
      <c r="I32" s="23" t="b">
        <f t="shared" si="5"/>
        <v>0</v>
      </c>
      <c r="J32" s="22">
        <f t="shared" si="7"/>
        <v>130.04799999999997</v>
      </c>
      <c r="K32" s="12" t="b">
        <f t="shared" si="8"/>
        <v>0</v>
      </c>
      <c r="L32" s="23" t="b">
        <f t="shared" si="9"/>
        <v>0</v>
      </c>
      <c r="M32" s="19"/>
      <c r="N32" s="20"/>
      <c r="O32" s="21"/>
    </row>
    <row r="33" spans="1:15" x14ac:dyDescent="0.25">
      <c r="A33" s="10">
        <v>41299</v>
      </c>
      <c r="B33" s="8">
        <v>25</v>
      </c>
      <c r="C33" s="12">
        <f>0.18*25.4</f>
        <v>4.5719999999999992</v>
      </c>
      <c r="D33" s="22">
        <f t="shared" si="0"/>
        <v>35.813999999999993</v>
      </c>
      <c r="E33" s="12" t="b">
        <f t="shared" si="1"/>
        <v>0</v>
      </c>
      <c r="F33" s="23" t="b">
        <f t="shared" si="2"/>
        <v>0</v>
      </c>
      <c r="G33" s="22">
        <f t="shared" si="3"/>
        <v>91.947999999999993</v>
      </c>
      <c r="H33" s="12" t="b">
        <f t="shared" si="4"/>
        <v>0</v>
      </c>
      <c r="I33" s="23" t="b">
        <f t="shared" si="5"/>
        <v>0</v>
      </c>
      <c r="J33" s="22">
        <f t="shared" si="7"/>
        <v>132.84199999999998</v>
      </c>
      <c r="K33" s="12" t="b">
        <f t="shared" si="8"/>
        <v>0</v>
      </c>
      <c r="L33" s="23" t="b">
        <f t="shared" si="9"/>
        <v>0</v>
      </c>
      <c r="M33" s="19"/>
      <c r="N33" s="20"/>
      <c r="O33" s="21"/>
    </row>
    <row r="34" spans="1:15" x14ac:dyDescent="0.25">
      <c r="A34" s="10">
        <v>41300</v>
      </c>
      <c r="B34" s="8">
        <v>26</v>
      </c>
      <c r="C34" s="12">
        <f>1.12/3*25.4</f>
        <v>9.4826666666666668</v>
      </c>
      <c r="D34" s="22">
        <f t="shared" si="0"/>
        <v>42.502666666666663</v>
      </c>
      <c r="E34" s="12" t="b">
        <f t="shared" si="1"/>
        <v>0</v>
      </c>
      <c r="F34" s="23" t="b">
        <f t="shared" si="2"/>
        <v>0</v>
      </c>
      <c r="G34" s="22">
        <f t="shared" si="3"/>
        <v>91.651666666666642</v>
      </c>
      <c r="H34" s="12" t="b">
        <f t="shared" si="4"/>
        <v>0</v>
      </c>
      <c r="I34" s="23" t="b">
        <f t="shared" si="5"/>
        <v>0</v>
      </c>
      <c r="J34" s="22">
        <f t="shared" si="7"/>
        <v>137.43516666666662</v>
      </c>
      <c r="K34" s="12" t="b">
        <f t="shared" si="8"/>
        <v>0</v>
      </c>
      <c r="L34" s="23" t="b">
        <f t="shared" si="9"/>
        <v>0</v>
      </c>
      <c r="M34" s="19"/>
      <c r="N34" s="20"/>
      <c r="O34" s="21"/>
    </row>
    <row r="35" spans="1:15" x14ac:dyDescent="0.25">
      <c r="A35" s="10">
        <v>41301</v>
      </c>
      <c r="B35" s="8">
        <v>27</v>
      </c>
      <c r="C35" s="12">
        <f>1.12/3*25.4</f>
        <v>9.4826666666666668</v>
      </c>
      <c r="D35" s="22">
        <f t="shared" si="0"/>
        <v>49.191333333333326</v>
      </c>
      <c r="E35" s="12" t="b">
        <f t="shared" si="1"/>
        <v>0</v>
      </c>
      <c r="F35" s="23" t="b">
        <f t="shared" si="2"/>
        <v>0</v>
      </c>
      <c r="G35" s="22">
        <f t="shared" si="3"/>
        <v>91.355333333333306</v>
      </c>
      <c r="H35" s="12" t="b">
        <f t="shared" si="4"/>
        <v>0</v>
      </c>
      <c r="I35" s="23" t="b">
        <f t="shared" si="5"/>
        <v>0</v>
      </c>
      <c r="J35" s="22">
        <f t="shared" si="7"/>
        <v>142.02833333333331</v>
      </c>
      <c r="K35" s="12" t="b">
        <f t="shared" si="8"/>
        <v>0</v>
      </c>
      <c r="L35" s="23" t="b">
        <f t="shared" si="9"/>
        <v>0</v>
      </c>
      <c r="M35" s="19"/>
      <c r="N35" s="20"/>
      <c r="O35" s="21"/>
    </row>
    <row r="36" spans="1:15" x14ac:dyDescent="0.25">
      <c r="A36" s="10">
        <v>41302</v>
      </c>
      <c r="B36" s="8">
        <v>28</v>
      </c>
      <c r="C36" s="12">
        <f>1.12/3*25.4</f>
        <v>9.4826666666666668</v>
      </c>
      <c r="D36" s="22">
        <f t="shared" si="0"/>
        <v>55.879999999999995</v>
      </c>
      <c r="E36" s="12" t="b">
        <f t="shared" si="1"/>
        <v>0</v>
      </c>
      <c r="F36" s="23" t="b">
        <f t="shared" si="2"/>
        <v>0</v>
      </c>
      <c r="G36" s="22">
        <f t="shared" si="3"/>
        <v>91.058999999999969</v>
      </c>
      <c r="H36" s="12" t="b">
        <f t="shared" si="4"/>
        <v>0</v>
      </c>
      <c r="I36" s="23" t="b">
        <f t="shared" si="5"/>
        <v>0</v>
      </c>
      <c r="J36" s="22">
        <f t="shared" si="7"/>
        <v>146.62149999999994</v>
      </c>
      <c r="K36" s="12" t="b">
        <f t="shared" si="8"/>
        <v>0</v>
      </c>
      <c r="L36" s="23" t="b">
        <f t="shared" si="9"/>
        <v>0</v>
      </c>
      <c r="M36" s="22">
        <f t="shared" ref="M36:M70" si="10">SUM(C9:C36)</f>
        <v>174.85359999999991</v>
      </c>
      <c r="N36" s="12" t="b">
        <f>OR(M36&lt;107.69)</f>
        <v>0</v>
      </c>
      <c r="O36" s="23" t="b">
        <f>OR(M36&gt;485.86)</f>
        <v>0</v>
      </c>
    </row>
    <row r="37" spans="1:15" x14ac:dyDescent="0.25">
      <c r="A37" s="10">
        <v>41303</v>
      </c>
      <c r="B37" s="8">
        <v>29</v>
      </c>
      <c r="C37" s="12">
        <f>0.44*25.4</f>
        <v>11.176</v>
      </c>
      <c r="D37" s="22">
        <f t="shared" si="0"/>
        <v>64.262</v>
      </c>
      <c r="E37" s="12" t="b">
        <f t="shared" si="1"/>
        <v>0</v>
      </c>
      <c r="F37" s="23" t="b">
        <f t="shared" si="2"/>
        <v>0</v>
      </c>
      <c r="G37" s="22">
        <f t="shared" si="3"/>
        <v>92.456000000000003</v>
      </c>
      <c r="H37" s="12" t="b">
        <f t="shared" si="4"/>
        <v>0</v>
      </c>
      <c r="I37" s="23" t="b">
        <f t="shared" si="5"/>
        <v>0</v>
      </c>
      <c r="J37" s="22">
        <f t="shared" si="7"/>
        <v>152.90799999999996</v>
      </c>
      <c r="K37" s="12" t="b">
        <f t="shared" si="8"/>
        <v>0</v>
      </c>
      <c r="L37" s="23" t="b">
        <f t="shared" si="9"/>
        <v>0</v>
      </c>
      <c r="M37" s="22">
        <f t="shared" si="10"/>
        <v>183.18479999999991</v>
      </c>
      <c r="N37" s="12" t="b">
        <f t="shared" ref="N37:N78" si="11">OR(M37&lt;107.69)</f>
        <v>0</v>
      </c>
      <c r="O37" s="23" t="b">
        <f t="shared" ref="O37:O78" si="12">OR(M37&gt;485.86)</f>
        <v>0</v>
      </c>
    </row>
    <row r="38" spans="1:15" x14ac:dyDescent="0.25">
      <c r="A38" s="10">
        <v>41304</v>
      </c>
      <c r="B38" s="8">
        <v>30</v>
      </c>
      <c r="C38" s="12">
        <f>0.47*25.4</f>
        <v>11.937999999999999</v>
      </c>
      <c r="D38" s="22">
        <f t="shared" si="0"/>
        <v>66.548000000000002</v>
      </c>
      <c r="E38" s="12" t="b">
        <f t="shared" si="1"/>
        <v>0</v>
      </c>
      <c r="F38" s="23" t="b">
        <f t="shared" si="2"/>
        <v>0</v>
      </c>
      <c r="G38" s="22">
        <f t="shared" si="3"/>
        <v>92.963999999999999</v>
      </c>
      <c r="H38" s="12" t="b">
        <f t="shared" si="4"/>
        <v>0</v>
      </c>
      <c r="I38" s="23" t="b">
        <f t="shared" si="5"/>
        <v>0</v>
      </c>
      <c r="J38" s="22">
        <f t="shared" si="7"/>
        <v>158.74999999999994</v>
      </c>
      <c r="K38" s="12" t="b">
        <f t="shared" si="8"/>
        <v>0</v>
      </c>
      <c r="L38" s="23" t="b">
        <f t="shared" si="9"/>
        <v>0</v>
      </c>
      <c r="M38" s="22">
        <f t="shared" si="10"/>
        <v>192.27799999999991</v>
      </c>
      <c r="N38" s="12" t="b">
        <f t="shared" si="11"/>
        <v>0</v>
      </c>
      <c r="O38" s="23" t="b">
        <f t="shared" si="12"/>
        <v>0</v>
      </c>
    </row>
    <row r="39" spans="1:15" x14ac:dyDescent="0.25">
      <c r="A39" s="10">
        <v>41305</v>
      </c>
      <c r="B39" s="8">
        <v>31</v>
      </c>
      <c r="C39" s="12">
        <f>0.58*25.4</f>
        <v>14.731999999999998</v>
      </c>
      <c r="D39" s="22">
        <f t="shared" si="0"/>
        <v>70.866</v>
      </c>
      <c r="E39" s="12" t="b">
        <f t="shared" si="1"/>
        <v>0</v>
      </c>
      <c r="F39" s="23" t="b">
        <f t="shared" si="2"/>
        <v>0</v>
      </c>
      <c r="G39" s="22">
        <f t="shared" si="3"/>
        <v>104.90200000000002</v>
      </c>
      <c r="H39" s="12" t="b">
        <f t="shared" si="4"/>
        <v>0</v>
      </c>
      <c r="I39" s="23" t="b">
        <f t="shared" si="5"/>
        <v>0</v>
      </c>
      <c r="J39" s="22">
        <f t="shared" si="7"/>
        <v>167.63999999999996</v>
      </c>
      <c r="K39" s="12" t="b">
        <f t="shared" si="8"/>
        <v>0</v>
      </c>
      <c r="L39" s="23" t="b">
        <f t="shared" si="9"/>
        <v>0</v>
      </c>
      <c r="M39" s="22">
        <f t="shared" si="10"/>
        <v>200.91399999999993</v>
      </c>
      <c r="N39" s="12" t="b">
        <f t="shared" si="11"/>
        <v>0</v>
      </c>
      <c r="O39" s="23" t="b">
        <f t="shared" si="12"/>
        <v>0</v>
      </c>
    </row>
    <row r="40" spans="1:15" x14ac:dyDescent="0.25">
      <c r="A40" s="10">
        <v>41306</v>
      </c>
      <c r="B40" s="8">
        <v>32</v>
      </c>
      <c r="C40" s="12">
        <f>0.45*25.4</f>
        <v>11.43</v>
      </c>
      <c r="D40" s="22">
        <f t="shared" si="0"/>
        <v>77.72399999999999</v>
      </c>
      <c r="E40" s="12" t="b">
        <f t="shared" si="1"/>
        <v>0</v>
      </c>
      <c r="F40" s="23" t="b">
        <f t="shared" si="2"/>
        <v>0</v>
      </c>
      <c r="G40" s="22">
        <f t="shared" si="3"/>
        <v>113.53800000000001</v>
      </c>
      <c r="H40" s="12" t="b">
        <f t="shared" si="4"/>
        <v>0</v>
      </c>
      <c r="I40" s="23" t="b">
        <f t="shared" si="5"/>
        <v>0</v>
      </c>
      <c r="J40" s="22">
        <f t="shared" si="7"/>
        <v>169.67199999999997</v>
      </c>
      <c r="K40" s="12" t="b">
        <f t="shared" si="8"/>
        <v>0</v>
      </c>
      <c r="L40" s="23" t="b">
        <f t="shared" si="9"/>
        <v>0</v>
      </c>
      <c r="M40" s="22">
        <f t="shared" si="10"/>
        <v>210.56599999999995</v>
      </c>
      <c r="N40" s="12" t="b">
        <f t="shared" si="11"/>
        <v>0</v>
      </c>
      <c r="O40" s="23" t="b">
        <f t="shared" si="12"/>
        <v>0</v>
      </c>
    </row>
    <row r="41" spans="1:15" x14ac:dyDescent="0.25">
      <c r="A41" s="10">
        <v>41307</v>
      </c>
      <c r="B41" s="8">
        <v>33</v>
      </c>
      <c r="C41" s="12">
        <f>0.12/3*25.4</f>
        <v>1.016</v>
      </c>
      <c r="D41" s="22">
        <f t="shared" si="0"/>
        <v>69.257333333333335</v>
      </c>
      <c r="E41" s="12" t="b">
        <f t="shared" si="1"/>
        <v>0</v>
      </c>
      <c r="F41" s="23" t="b">
        <f t="shared" si="2"/>
        <v>0</v>
      </c>
      <c r="G41" s="22">
        <f t="shared" si="3"/>
        <v>111.76</v>
      </c>
      <c r="H41" s="12" t="b">
        <f t="shared" si="4"/>
        <v>0</v>
      </c>
      <c r="I41" s="23" t="b">
        <f t="shared" si="5"/>
        <v>0</v>
      </c>
      <c r="J41" s="22">
        <f t="shared" si="7"/>
        <v>160.90899999999996</v>
      </c>
      <c r="K41" s="12" t="b">
        <f t="shared" si="8"/>
        <v>0</v>
      </c>
      <c r="L41" s="23" t="b">
        <f t="shared" si="9"/>
        <v>0</v>
      </c>
      <c r="M41" s="22">
        <f t="shared" si="10"/>
        <v>206.69249999999991</v>
      </c>
      <c r="N41" s="12" t="b">
        <f t="shared" si="11"/>
        <v>0</v>
      </c>
      <c r="O41" s="23" t="b">
        <f t="shared" si="12"/>
        <v>0</v>
      </c>
    </row>
    <row r="42" spans="1:15" x14ac:dyDescent="0.25">
      <c r="A42" s="10">
        <v>41308</v>
      </c>
      <c r="B42" s="8">
        <v>34</v>
      </c>
      <c r="C42" s="12">
        <f>0.12/3*25.4</f>
        <v>1.016</v>
      </c>
      <c r="D42" s="22">
        <f t="shared" si="0"/>
        <v>60.79066666666666</v>
      </c>
      <c r="E42" s="12" t="b">
        <f t="shared" si="1"/>
        <v>0</v>
      </c>
      <c r="F42" s="23" t="b">
        <f t="shared" si="2"/>
        <v>0</v>
      </c>
      <c r="G42" s="22">
        <f t="shared" si="3"/>
        <v>109.982</v>
      </c>
      <c r="H42" s="12" t="b">
        <f t="shared" si="4"/>
        <v>0</v>
      </c>
      <c r="I42" s="23" t="b">
        <f t="shared" si="5"/>
        <v>0</v>
      </c>
      <c r="J42" s="22">
        <f t="shared" si="7"/>
        <v>152.14599999999996</v>
      </c>
      <c r="K42" s="12" t="b">
        <f t="shared" si="8"/>
        <v>0</v>
      </c>
      <c r="L42" s="23" t="b">
        <f t="shared" si="9"/>
        <v>0</v>
      </c>
      <c r="M42" s="22">
        <f t="shared" si="10"/>
        <v>202.81899999999993</v>
      </c>
      <c r="N42" s="12" t="b">
        <f t="shared" si="11"/>
        <v>0</v>
      </c>
      <c r="O42" s="23" t="b">
        <f t="shared" si="12"/>
        <v>0</v>
      </c>
    </row>
    <row r="43" spans="1:15" x14ac:dyDescent="0.25">
      <c r="A43" s="10">
        <v>41309</v>
      </c>
      <c r="B43" s="8">
        <v>35</v>
      </c>
      <c r="C43" s="12">
        <f>0.12/3*25.4</f>
        <v>1.016</v>
      </c>
      <c r="D43" s="22">
        <f t="shared" si="0"/>
        <v>52.323999999999991</v>
      </c>
      <c r="E43" s="12" t="b">
        <f t="shared" si="1"/>
        <v>0</v>
      </c>
      <c r="F43" s="23" t="b">
        <f t="shared" si="2"/>
        <v>0</v>
      </c>
      <c r="G43" s="22">
        <f t="shared" si="3"/>
        <v>108.20400000000002</v>
      </c>
      <c r="H43" s="12" t="b">
        <f t="shared" si="4"/>
        <v>0</v>
      </c>
      <c r="I43" s="23" t="b">
        <f t="shared" si="5"/>
        <v>0</v>
      </c>
      <c r="J43" s="22">
        <f t="shared" si="7"/>
        <v>143.38299999999995</v>
      </c>
      <c r="K43" s="12" t="b">
        <f t="shared" si="8"/>
        <v>0</v>
      </c>
      <c r="L43" s="23" t="b">
        <f t="shared" si="9"/>
        <v>0</v>
      </c>
      <c r="M43" s="22">
        <f t="shared" si="10"/>
        <v>198.9454999999999</v>
      </c>
      <c r="N43" s="12" t="b">
        <f t="shared" si="11"/>
        <v>0</v>
      </c>
      <c r="O43" s="23" t="b">
        <f t="shared" si="12"/>
        <v>0</v>
      </c>
    </row>
    <row r="44" spans="1:15" x14ac:dyDescent="0.25">
      <c r="A44" s="10">
        <v>41310</v>
      </c>
      <c r="B44" s="8">
        <v>36</v>
      </c>
      <c r="C44" s="12">
        <f>0*25.4</f>
        <v>0</v>
      </c>
      <c r="D44" s="22">
        <f t="shared" si="0"/>
        <v>41.147999999999989</v>
      </c>
      <c r="E44" s="12" t="b">
        <f t="shared" si="1"/>
        <v>0</v>
      </c>
      <c r="F44" s="23" t="b">
        <f t="shared" si="2"/>
        <v>0</v>
      </c>
      <c r="G44" s="22">
        <f t="shared" si="3"/>
        <v>105.41000000000001</v>
      </c>
      <c r="H44" s="12" t="b">
        <f t="shared" si="4"/>
        <v>0</v>
      </c>
      <c r="I44" s="23" t="b">
        <f t="shared" si="5"/>
        <v>0</v>
      </c>
      <c r="J44" s="22">
        <f t="shared" si="7"/>
        <v>133.60399999999998</v>
      </c>
      <c r="K44" s="12" t="b">
        <f t="shared" si="8"/>
        <v>0</v>
      </c>
      <c r="L44" s="23" t="b">
        <f t="shared" si="9"/>
        <v>0</v>
      </c>
      <c r="M44" s="22">
        <f t="shared" si="10"/>
        <v>194.05599999999993</v>
      </c>
      <c r="N44" s="12" t="b">
        <f t="shared" si="11"/>
        <v>0</v>
      </c>
      <c r="O44" s="23" t="b">
        <f t="shared" si="12"/>
        <v>0</v>
      </c>
    </row>
    <row r="45" spans="1:15" x14ac:dyDescent="0.25">
      <c r="A45" s="10">
        <v>41311</v>
      </c>
      <c r="B45" s="8">
        <v>37</v>
      </c>
      <c r="C45" s="12">
        <f>0.3*25.4</f>
        <v>7.6199999999999992</v>
      </c>
      <c r="D45" s="22">
        <f t="shared" si="0"/>
        <v>36.829999999999991</v>
      </c>
      <c r="E45" s="12" t="b">
        <f t="shared" si="1"/>
        <v>0</v>
      </c>
      <c r="F45" s="23" t="b">
        <f t="shared" si="2"/>
        <v>0</v>
      </c>
      <c r="G45" s="22">
        <f t="shared" si="3"/>
        <v>103.37800000000003</v>
      </c>
      <c r="H45" s="12" t="b">
        <f t="shared" si="4"/>
        <v>0</v>
      </c>
      <c r="I45" s="23" t="b">
        <f t="shared" si="5"/>
        <v>0</v>
      </c>
      <c r="J45" s="22">
        <f t="shared" si="7"/>
        <v>129.79400000000001</v>
      </c>
      <c r="K45" s="12" t="b">
        <f t="shared" si="8"/>
        <v>0</v>
      </c>
      <c r="L45" s="23" t="b">
        <f t="shared" si="9"/>
        <v>0</v>
      </c>
      <c r="M45" s="22">
        <f t="shared" si="10"/>
        <v>195.57999999999993</v>
      </c>
      <c r="N45" s="12" t="b">
        <f t="shared" si="11"/>
        <v>0</v>
      </c>
      <c r="O45" s="23" t="b">
        <f t="shared" si="12"/>
        <v>0</v>
      </c>
    </row>
    <row r="46" spans="1:15" x14ac:dyDescent="0.25">
      <c r="A46" s="10">
        <v>41312</v>
      </c>
      <c r="B46" s="8">
        <v>38</v>
      </c>
      <c r="C46" s="12">
        <f>0.8/2*25.4</f>
        <v>10.16</v>
      </c>
      <c r="D46" s="22">
        <f t="shared" si="0"/>
        <v>32.257999999999996</v>
      </c>
      <c r="E46" s="12" t="b">
        <f t="shared" si="1"/>
        <v>0</v>
      </c>
      <c r="F46" s="23" t="b">
        <f t="shared" si="2"/>
        <v>0</v>
      </c>
      <c r="G46" s="22">
        <f t="shared" si="3"/>
        <v>103.12400000000001</v>
      </c>
      <c r="H46" s="12" t="b">
        <f t="shared" si="4"/>
        <v>0</v>
      </c>
      <c r="I46" s="23" t="b">
        <f t="shared" si="5"/>
        <v>0</v>
      </c>
      <c r="J46" s="22">
        <f t="shared" si="7"/>
        <v>137.16000000000005</v>
      </c>
      <c r="K46" s="12" t="b">
        <f t="shared" si="8"/>
        <v>0</v>
      </c>
      <c r="L46" s="23" t="b">
        <f t="shared" si="9"/>
        <v>0</v>
      </c>
      <c r="M46" s="22">
        <f t="shared" si="10"/>
        <v>199.89799999999994</v>
      </c>
      <c r="N46" s="12" t="b">
        <f t="shared" si="11"/>
        <v>0</v>
      </c>
      <c r="O46" s="23" t="b">
        <f t="shared" si="12"/>
        <v>0</v>
      </c>
    </row>
    <row r="47" spans="1:15" x14ac:dyDescent="0.25">
      <c r="A47" s="10">
        <v>41313</v>
      </c>
      <c r="B47" s="8">
        <v>39</v>
      </c>
      <c r="C47" s="12">
        <f>0.8/2*25.4</f>
        <v>10.16</v>
      </c>
      <c r="D47" s="22">
        <f t="shared" si="0"/>
        <v>30.988</v>
      </c>
      <c r="E47" s="12" t="b">
        <f t="shared" si="1"/>
        <v>0</v>
      </c>
      <c r="F47" s="23" t="b">
        <f t="shared" si="2"/>
        <v>0</v>
      </c>
      <c r="G47" s="22">
        <f t="shared" si="3"/>
        <v>108.712</v>
      </c>
      <c r="H47" s="12" t="b">
        <f t="shared" si="4"/>
        <v>0</v>
      </c>
      <c r="I47" s="23" t="b">
        <f t="shared" si="5"/>
        <v>0</v>
      </c>
      <c r="J47" s="22">
        <f t="shared" si="7"/>
        <v>144.52600000000004</v>
      </c>
      <c r="K47" s="12" t="b">
        <f t="shared" si="8"/>
        <v>0</v>
      </c>
      <c r="L47" s="23" t="b">
        <f t="shared" si="9"/>
        <v>0</v>
      </c>
      <c r="M47" s="22">
        <f t="shared" si="10"/>
        <v>200.65999999999994</v>
      </c>
      <c r="N47" s="12" t="b">
        <f t="shared" si="11"/>
        <v>0</v>
      </c>
      <c r="O47" s="23" t="b">
        <f t="shared" si="12"/>
        <v>0</v>
      </c>
    </row>
    <row r="48" spans="1:15" x14ac:dyDescent="0.25">
      <c r="A48" s="10">
        <v>41314</v>
      </c>
      <c r="B48" s="8">
        <v>40</v>
      </c>
      <c r="C48" s="12">
        <f>0.9/3*25.4</f>
        <v>7.6199999999999992</v>
      </c>
      <c r="D48" s="22">
        <f t="shared" si="0"/>
        <v>37.591999999999999</v>
      </c>
      <c r="E48" s="12" t="b">
        <f t="shared" si="1"/>
        <v>0</v>
      </c>
      <c r="F48" s="23" t="b">
        <f t="shared" si="2"/>
        <v>0</v>
      </c>
      <c r="G48" s="22">
        <f t="shared" si="3"/>
        <v>106.84933333333335</v>
      </c>
      <c r="H48" s="12" t="b">
        <f t="shared" si="4"/>
        <v>0</v>
      </c>
      <c r="I48" s="23" t="b">
        <f t="shared" si="5"/>
        <v>0</v>
      </c>
      <c r="J48" s="22">
        <f t="shared" si="7"/>
        <v>149.35200000000003</v>
      </c>
      <c r="K48" s="12" t="b">
        <f t="shared" si="8"/>
        <v>0</v>
      </c>
      <c r="L48" s="23" t="b">
        <f t="shared" si="9"/>
        <v>0</v>
      </c>
      <c r="M48" s="22">
        <f t="shared" si="10"/>
        <v>198.50099999999995</v>
      </c>
      <c r="N48" s="12" t="b">
        <f t="shared" si="11"/>
        <v>0</v>
      </c>
      <c r="O48" s="23" t="b">
        <f t="shared" si="12"/>
        <v>0</v>
      </c>
    </row>
    <row r="49" spans="1:15" x14ac:dyDescent="0.25">
      <c r="A49" s="10">
        <v>41315</v>
      </c>
      <c r="B49" s="8">
        <v>41</v>
      </c>
      <c r="C49" s="12">
        <f>0.9/3*25.4</f>
        <v>7.6199999999999992</v>
      </c>
      <c r="D49" s="22">
        <f t="shared" si="0"/>
        <v>44.195999999999998</v>
      </c>
      <c r="E49" s="12" t="b">
        <f t="shared" si="1"/>
        <v>0</v>
      </c>
      <c r="F49" s="23" t="b">
        <f t="shared" si="2"/>
        <v>0</v>
      </c>
      <c r="G49" s="22">
        <f t="shared" si="3"/>
        <v>104.98666666666666</v>
      </c>
      <c r="H49" s="12" t="b">
        <f t="shared" si="4"/>
        <v>0</v>
      </c>
      <c r="I49" s="23" t="b">
        <f t="shared" si="5"/>
        <v>0</v>
      </c>
      <c r="J49" s="22">
        <f t="shared" si="7"/>
        <v>154.17800000000003</v>
      </c>
      <c r="K49" s="12" t="b">
        <f t="shared" si="8"/>
        <v>0</v>
      </c>
      <c r="L49" s="23" t="b">
        <f t="shared" si="9"/>
        <v>0</v>
      </c>
      <c r="M49" s="22">
        <f t="shared" si="10"/>
        <v>196.34199999999996</v>
      </c>
      <c r="N49" s="12" t="b">
        <f t="shared" si="11"/>
        <v>0</v>
      </c>
      <c r="O49" s="23" t="b">
        <f t="shared" si="12"/>
        <v>0</v>
      </c>
    </row>
    <row r="50" spans="1:15" x14ac:dyDescent="0.25">
      <c r="A50" s="10">
        <v>41316</v>
      </c>
      <c r="B50" s="8">
        <v>42</v>
      </c>
      <c r="C50" s="12">
        <f>0.9/3*25.4</f>
        <v>7.6199999999999992</v>
      </c>
      <c r="D50" s="22">
        <f t="shared" ref="D50:D78" si="13">SUM(C44:C50)</f>
        <v>50.8</v>
      </c>
      <c r="E50" s="12" t="b">
        <f t="shared" si="1"/>
        <v>0</v>
      </c>
      <c r="F50" s="23" t="b">
        <f t="shared" ref="F50:F78" si="14">OR(D50&gt;150.62)</f>
        <v>0</v>
      </c>
      <c r="G50" s="22">
        <f t="shared" si="3"/>
        <v>103.124</v>
      </c>
      <c r="H50" s="12" t="b">
        <f t="shared" si="4"/>
        <v>0</v>
      </c>
      <c r="I50" s="23" t="b">
        <f t="shared" si="5"/>
        <v>0</v>
      </c>
      <c r="J50" s="22">
        <f t="shared" si="7"/>
        <v>159.00400000000005</v>
      </c>
      <c r="K50" s="12" t="b">
        <f t="shared" si="8"/>
        <v>0</v>
      </c>
      <c r="L50" s="23" t="b">
        <f t="shared" si="9"/>
        <v>0</v>
      </c>
      <c r="M50" s="22">
        <f t="shared" si="10"/>
        <v>194.18299999999996</v>
      </c>
      <c r="N50" s="12" t="b">
        <f t="shared" si="11"/>
        <v>0</v>
      </c>
      <c r="O50" s="23" t="b">
        <f t="shared" si="12"/>
        <v>0</v>
      </c>
    </row>
    <row r="51" spans="1:15" x14ac:dyDescent="0.25">
      <c r="A51" s="10">
        <v>41317</v>
      </c>
      <c r="B51" s="8">
        <v>43</v>
      </c>
      <c r="C51" s="12">
        <f>1.12*25.4</f>
        <v>28.448</v>
      </c>
      <c r="D51" s="22">
        <f t="shared" si="13"/>
        <v>79.24799999999999</v>
      </c>
      <c r="E51" s="12" t="b">
        <f t="shared" si="1"/>
        <v>0</v>
      </c>
      <c r="F51" s="23" t="b">
        <f t="shared" si="14"/>
        <v>0</v>
      </c>
      <c r="G51" s="22">
        <f t="shared" si="3"/>
        <v>120.39599999999999</v>
      </c>
      <c r="H51" s="12" t="b">
        <f t="shared" si="4"/>
        <v>0</v>
      </c>
      <c r="I51" s="23" t="b">
        <f t="shared" si="5"/>
        <v>0</v>
      </c>
      <c r="J51" s="22">
        <f t="shared" si="7"/>
        <v>184.65800000000004</v>
      </c>
      <c r="K51" s="12" t="b">
        <f t="shared" si="8"/>
        <v>0</v>
      </c>
      <c r="L51" s="23" t="b">
        <f t="shared" si="9"/>
        <v>0</v>
      </c>
      <c r="M51" s="22">
        <f t="shared" si="10"/>
        <v>212.852</v>
      </c>
      <c r="N51" s="12" t="b">
        <f t="shared" si="11"/>
        <v>0</v>
      </c>
      <c r="O51" s="23" t="b">
        <f t="shared" si="12"/>
        <v>0</v>
      </c>
    </row>
    <row r="52" spans="1:15" x14ac:dyDescent="0.25">
      <c r="A52" s="10">
        <v>41318</v>
      </c>
      <c r="B52" s="8">
        <v>44</v>
      </c>
      <c r="C52" s="12">
        <f>0*25.4</f>
        <v>0</v>
      </c>
      <c r="D52" s="22">
        <f t="shared" si="13"/>
        <v>71.627999999999986</v>
      </c>
      <c r="E52" s="12" t="b">
        <f t="shared" si="1"/>
        <v>0</v>
      </c>
      <c r="F52" s="23" t="b">
        <f t="shared" si="14"/>
        <v>0</v>
      </c>
      <c r="G52" s="22">
        <f t="shared" si="3"/>
        <v>108.458</v>
      </c>
      <c r="H52" s="12" t="b">
        <f t="shared" si="4"/>
        <v>0</v>
      </c>
      <c r="I52" s="23" t="b">
        <f t="shared" si="5"/>
        <v>0</v>
      </c>
      <c r="J52" s="22">
        <f t="shared" si="7"/>
        <v>175.00600000000003</v>
      </c>
      <c r="K52" s="12" t="b">
        <f t="shared" si="8"/>
        <v>0</v>
      </c>
      <c r="L52" s="23" t="b">
        <f t="shared" si="9"/>
        <v>0</v>
      </c>
      <c r="M52" s="22">
        <f t="shared" si="10"/>
        <v>201.42200000000003</v>
      </c>
      <c r="N52" s="12" t="b">
        <f t="shared" si="11"/>
        <v>0</v>
      </c>
      <c r="O52" s="23" t="b">
        <f t="shared" si="12"/>
        <v>0</v>
      </c>
    </row>
    <row r="53" spans="1:15" x14ac:dyDescent="0.25">
      <c r="A53" s="10">
        <v>41319</v>
      </c>
      <c r="B53" s="8">
        <v>45</v>
      </c>
      <c r="C53" s="12">
        <f>0.12*25.4</f>
        <v>3.0479999999999996</v>
      </c>
      <c r="D53" s="22">
        <f t="shared" si="13"/>
        <v>64.515999999999991</v>
      </c>
      <c r="E53" s="12" t="b">
        <f t="shared" si="1"/>
        <v>0</v>
      </c>
      <c r="F53" s="23" t="b">
        <f t="shared" si="14"/>
        <v>0</v>
      </c>
      <c r="G53" s="22">
        <f t="shared" si="3"/>
        <v>96.774000000000001</v>
      </c>
      <c r="H53" s="12" t="b">
        <f t="shared" si="4"/>
        <v>0</v>
      </c>
      <c r="I53" s="23" t="b">
        <f t="shared" si="5"/>
        <v>0</v>
      </c>
      <c r="J53" s="22">
        <f t="shared" si="7"/>
        <v>167.64000000000001</v>
      </c>
      <c r="K53" s="12" t="b">
        <f t="shared" si="8"/>
        <v>0</v>
      </c>
      <c r="L53" s="23" t="b">
        <f t="shared" si="9"/>
        <v>0</v>
      </c>
      <c r="M53" s="22">
        <f t="shared" si="10"/>
        <v>201.67600000000007</v>
      </c>
      <c r="N53" s="12" t="b">
        <f t="shared" si="11"/>
        <v>0</v>
      </c>
      <c r="O53" s="23" t="b">
        <f t="shared" si="12"/>
        <v>0</v>
      </c>
    </row>
    <row r="54" spans="1:15" x14ac:dyDescent="0.25">
      <c r="A54" s="10">
        <v>41320</v>
      </c>
      <c r="B54" s="8">
        <v>46</v>
      </c>
      <c r="C54" s="12">
        <f>0.08*25.4</f>
        <v>2.032</v>
      </c>
      <c r="D54" s="22">
        <f t="shared" si="13"/>
        <v>56.388000000000005</v>
      </c>
      <c r="E54" s="12" t="b">
        <f t="shared" si="1"/>
        <v>0</v>
      </c>
      <c r="F54" s="23" t="b">
        <f t="shared" si="14"/>
        <v>0</v>
      </c>
      <c r="G54" s="22">
        <f t="shared" si="3"/>
        <v>87.375999999999991</v>
      </c>
      <c r="H54" s="12" t="b">
        <f t="shared" si="4"/>
        <v>0</v>
      </c>
      <c r="I54" s="23" t="b">
        <f t="shared" si="5"/>
        <v>0</v>
      </c>
      <c r="J54" s="22">
        <f t="shared" si="7"/>
        <v>165.10000000000002</v>
      </c>
      <c r="K54" s="12" t="b">
        <f t="shared" si="8"/>
        <v>0</v>
      </c>
      <c r="L54" s="23" t="b">
        <f t="shared" si="9"/>
        <v>0</v>
      </c>
      <c r="M54" s="22">
        <f t="shared" si="10"/>
        <v>200.91400000000007</v>
      </c>
      <c r="N54" s="12" t="b">
        <f t="shared" si="11"/>
        <v>0</v>
      </c>
      <c r="O54" s="23" t="b">
        <f t="shared" si="12"/>
        <v>0</v>
      </c>
    </row>
    <row r="55" spans="1:15" x14ac:dyDescent="0.25">
      <c r="A55" s="10">
        <v>41321</v>
      </c>
      <c r="B55" s="8">
        <v>47</v>
      </c>
      <c r="C55" s="12">
        <f>0.28/4*25.4</f>
        <v>1.778</v>
      </c>
      <c r="D55" s="22">
        <f t="shared" si="13"/>
        <v>50.545999999999999</v>
      </c>
      <c r="E55" s="12" t="b">
        <f t="shared" si="1"/>
        <v>0</v>
      </c>
      <c r="F55" s="23" t="b">
        <f t="shared" si="14"/>
        <v>0</v>
      </c>
      <c r="G55" s="22">
        <f t="shared" si="3"/>
        <v>88.138000000000005</v>
      </c>
      <c r="H55" s="12" t="b">
        <f t="shared" si="4"/>
        <v>0</v>
      </c>
      <c r="I55" s="23" t="b">
        <f t="shared" si="5"/>
        <v>0</v>
      </c>
      <c r="J55" s="22">
        <f t="shared" si="7"/>
        <v>157.39533333333335</v>
      </c>
      <c r="K55" s="12" t="b">
        <f t="shared" si="8"/>
        <v>0</v>
      </c>
      <c r="L55" s="23" t="b">
        <f t="shared" si="9"/>
        <v>0</v>
      </c>
      <c r="M55" s="22">
        <f t="shared" si="10"/>
        <v>199.89800000000005</v>
      </c>
      <c r="N55" s="12" t="b">
        <f t="shared" si="11"/>
        <v>0</v>
      </c>
      <c r="O55" s="23" t="b">
        <f t="shared" si="12"/>
        <v>0</v>
      </c>
    </row>
    <row r="56" spans="1:15" x14ac:dyDescent="0.25">
      <c r="A56" s="10">
        <v>41322</v>
      </c>
      <c r="B56" s="8">
        <v>48</v>
      </c>
      <c r="C56" s="12">
        <f>0.28/4*25.4</f>
        <v>1.778</v>
      </c>
      <c r="D56" s="22">
        <f t="shared" si="13"/>
        <v>44.703999999999994</v>
      </c>
      <c r="E56" s="12" t="b">
        <f t="shared" si="1"/>
        <v>0</v>
      </c>
      <c r="F56" s="23" t="b">
        <f t="shared" si="14"/>
        <v>0</v>
      </c>
      <c r="G56" s="22">
        <f t="shared" si="3"/>
        <v>88.9</v>
      </c>
      <c r="H56" s="12" t="b">
        <f t="shared" si="4"/>
        <v>0</v>
      </c>
      <c r="I56" s="23" t="b">
        <f t="shared" si="5"/>
        <v>0</v>
      </c>
      <c r="J56" s="22">
        <f t="shared" si="7"/>
        <v>149.69066666666666</v>
      </c>
      <c r="K56" s="12" t="b">
        <f t="shared" si="8"/>
        <v>0</v>
      </c>
      <c r="L56" s="23" t="b">
        <f t="shared" si="9"/>
        <v>0</v>
      </c>
      <c r="M56" s="22">
        <f t="shared" si="10"/>
        <v>198.88200000000003</v>
      </c>
      <c r="N56" s="12" t="b">
        <f t="shared" si="11"/>
        <v>0</v>
      </c>
      <c r="O56" s="23" t="b">
        <f t="shared" si="12"/>
        <v>0</v>
      </c>
    </row>
    <row r="57" spans="1:15" x14ac:dyDescent="0.25">
      <c r="A57" s="10">
        <v>41323</v>
      </c>
      <c r="B57" s="8">
        <v>49</v>
      </c>
      <c r="C57" s="12">
        <f>0.28/4*25.4</f>
        <v>1.778</v>
      </c>
      <c r="D57" s="22">
        <f t="shared" si="13"/>
        <v>38.861999999999995</v>
      </c>
      <c r="E57" s="12" t="b">
        <f t="shared" si="1"/>
        <v>0</v>
      </c>
      <c r="F57" s="23" t="b">
        <f t="shared" si="14"/>
        <v>0</v>
      </c>
      <c r="G57" s="22">
        <f t="shared" ref="G57:G78" si="15">SUM(C44:C57)</f>
        <v>89.662000000000006</v>
      </c>
      <c r="H57" s="12" t="b">
        <f t="shared" si="4"/>
        <v>0</v>
      </c>
      <c r="I57" s="23" t="b">
        <f t="shared" si="5"/>
        <v>0</v>
      </c>
      <c r="J57" s="22">
        <f t="shared" si="7"/>
        <v>141.98599999999999</v>
      </c>
      <c r="K57" s="12" t="b">
        <f t="shared" si="8"/>
        <v>0</v>
      </c>
      <c r="L57" s="23" t="b">
        <f t="shared" si="9"/>
        <v>0</v>
      </c>
      <c r="M57" s="22">
        <f t="shared" si="10"/>
        <v>197.86600000000004</v>
      </c>
      <c r="N57" s="12" t="b">
        <f t="shared" si="11"/>
        <v>0</v>
      </c>
      <c r="O57" s="23" t="b">
        <f t="shared" si="12"/>
        <v>0</v>
      </c>
    </row>
    <row r="58" spans="1:15" x14ac:dyDescent="0.25">
      <c r="A58" s="10">
        <v>41324</v>
      </c>
      <c r="B58" s="8">
        <v>50</v>
      </c>
      <c r="C58" s="12">
        <f>0.28/4*25.4</f>
        <v>1.778</v>
      </c>
      <c r="D58" s="22">
        <f t="shared" si="13"/>
        <v>12.192000000000002</v>
      </c>
      <c r="E58" s="12" t="b">
        <f t="shared" si="1"/>
        <v>0</v>
      </c>
      <c r="F58" s="23" t="b">
        <f t="shared" si="14"/>
        <v>0</v>
      </c>
      <c r="G58" s="22">
        <f t="shared" si="15"/>
        <v>91.440000000000012</v>
      </c>
      <c r="H58" s="12" t="b">
        <f t="shared" si="4"/>
        <v>0</v>
      </c>
      <c r="I58" s="23" t="b">
        <f t="shared" si="5"/>
        <v>0</v>
      </c>
      <c r="J58" s="22">
        <f t="shared" si="7"/>
        <v>132.58799999999997</v>
      </c>
      <c r="K58" s="12" t="b">
        <f t="shared" si="8"/>
        <v>0</v>
      </c>
      <c r="L58" s="23" t="b">
        <f t="shared" si="9"/>
        <v>0</v>
      </c>
      <c r="M58" s="22">
        <f t="shared" si="10"/>
        <v>196.85000000000002</v>
      </c>
      <c r="N58" s="12" t="b">
        <f t="shared" si="11"/>
        <v>0</v>
      </c>
      <c r="O58" s="23" t="b">
        <f t="shared" si="12"/>
        <v>0</v>
      </c>
    </row>
    <row r="59" spans="1:15" x14ac:dyDescent="0.25">
      <c r="A59" s="10">
        <v>41325</v>
      </c>
      <c r="B59" s="8">
        <v>51</v>
      </c>
      <c r="C59" s="24">
        <f>0.36*25.4</f>
        <v>9.1439999999999984</v>
      </c>
      <c r="D59" s="22">
        <f t="shared" si="13"/>
        <v>21.335999999999999</v>
      </c>
      <c r="E59" s="12" t="b">
        <f t="shared" si="1"/>
        <v>0</v>
      </c>
      <c r="F59" s="23" t="b">
        <f t="shared" si="14"/>
        <v>0</v>
      </c>
      <c r="G59" s="22">
        <f t="shared" si="15"/>
        <v>92.963999999999999</v>
      </c>
      <c r="H59" s="12" t="b">
        <f t="shared" si="4"/>
        <v>0</v>
      </c>
      <c r="I59" s="23" t="b">
        <f t="shared" si="5"/>
        <v>0</v>
      </c>
      <c r="J59" s="22">
        <f t="shared" si="7"/>
        <v>129.79400000000001</v>
      </c>
      <c r="K59" s="12" t="b">
        <f t="shared" si="8"/>
        <v>0</v>
      </c>
      <c r="L59" s="23" t="b">
        <f t="shared" si="9"/>
        <v>0</v>
      </c>
      <c r="M59" s="22">
        <f t="shared" si="10"/>
        <v>196.34200000000001</v>
      </c>
      <c r="N59" s="12" t="b">
        <f t="shared" si="11"/>
        <v>0</v>
      </c>
      <c r="O59" s="23" t="b">
        <f t="shared" si="12"/>
        <v>0</v>
      </c>
    </row>
    <row r="60" spans="1:15" x14ac:dyDescent="0.25">
      <c r="A60" s="10">
        <v>41326</v>
      </c>
      <c r="B60" s="8">
        <v>52</v>
      </c>
      <c r="C60" s="24">
        <f>0.11*25.4</f>
        <v>2.794</v>
      </c>
      <c r="D60" s="22">
        <f t="shared" si="13"/>
        <v>21.081999999999997</v>
      </c>
      <c r="E60" s="12" t="b">
        <f t="shared" si="1"/>
        <v>0</v>
      </c>
      <c r="F60" s="23" t="b">
        <f t="shared" si="14"/>
        <v>0</v>
      </c>
      <c r="G60" s="22">
        <f t="shared" si="15"/>
        <v>85.597999999999999</v>
      </c>
      <c r="H60" s="12" t="b">
        <f t="shared" si="4"/>
        <v>0</v>
      </c>
      <c r="I60" s="23" t="b">
        <f t="shared" si="5"/>
        <v>0</v>
      </c>
      <c r="J60" s="22">
        <f t="shared" si="7"/>
        <v>117.85600000000001</v>
      </c>
      <c r="K60" s="12" t="b">
        <f t="shared" si="8"/>
        <v>0</v>
      </c>
      <c r="L60" s="23" t="b">
        <f t="shared" si="9"/>
        <v>0</v>
      </c>
      <c r="M60" s="22">
        <f t="shared" si="10"/>
        <v>188.72200000000001</v>
      </c>
      <c r="N60" s="12" t="b">
        <f t="shared" si="11"/>
        <v>0</v>
      </c>
      <c r="O60" s="23" t="b">
        <f t="shared" si="12"/>
        <v>0</v>
      </c>
    </row>
    <row r="61" spans="1:15" x14ac:dyDescent="0.25">
      <c r="A61" s="10">
        <v>41327</v>
      </c>
      <c r="B61" s="8">
        <v>53</v>
      </c>
      <c r="C61" s="12">
        <f>0*25.4</f>
        <v>0</v>
      </c>
      <c r="D61" s="22">
        <f t="shared" si="13"/>
        <v>19.05</v>
      </c>
      <c r="E61" s="12" t="b">
        <f t="shared" si="1"/>
        <v>0</v>
      </c>
      <c r="F61" s="23" t="b">
        <f t="shared" si="14"/>
        <v>0</v>
      </c>
      <c r="G61" s="22">
        <f t="shared" si="15"/>
        <v>75.438000000000002</v>
      </c>
      <c r="H61" s="12" t="b">
        <f t="shared" si="4"/>
        <v>0</v>
      </c>
      <c r="I61" s="23" t="b">
        <f t="shared" si="5"/>
        <v>0</v>
      </c>
      <c r="J61" s="22">
        <f t="shared" si="7"/>
        <v>106.426</v>
      </c>
      <c r="K61" s="12" t="b">
        <f t="shared" si="8"/>
        <v>0</v>
      </c>
      <c r="L61" s="23" t="b">
        <f t="shared" si="9"/>
        <v>0</v>
      </c>
      <c r="M61" s="22">
        <f t="shared" si="10"/>
        <v>184.15</v>
      </c>
      <c r="N61" s="12" t="b">
        <f t="shared" si="11"/>
        <v>0</v>
      </c>
      <c r="O61" s="23" t="b">
        <f t="shared" si="12"/>
        <v>0</v>
      </c>
    </row>
    <row r="62" spans="1:15" x14ac:dyDescent="0.25">
      <c r="A62" s="10">
        <v>41328</v>
      </c>
      <c r="B62" s="8">
        <v>54</v>
      </c>
      <c r="C62" s="12">
        <f>0.02/3*25.4</f>
        <v>0.16933333333333334</v>
      </c>
      <c r="D62" s="22">
        <f t="shared" si="13"/>
        <v>17.441333333333333</v>
      </c>
      <c r="E62" s="12" t="b">
        <f t="shared" si="1"/>
        <v>0</v>
      </c>
      <c r="F62" s="23" t="b">
        <f t="shared" si="14"/>
        <v>0</v>
      </c>
      <c r="G62" s="22">
        <f t="shared" si="15"/>
        <v>67.987333333333325</v>
      </c>
      <c r="H62" s="12" t="b">
        <f t="shared" si="4"/>
        <v>0</v>
      </c>
      <c r="I62" s="23" t="b">
        <f t="shared" si="5"/>
        <v>0</v>
      </c>
      <c r="J62" s="22">
        <f t="shared" si="7"/>
        <v>105.57933333333334</v>
      </c>
      <c r="K62" s="12" t="b">
        <f t="shared" si="8"/>
        <v>0</v>
      </c>
      <c r="L62" s="23" t="b">
        <f t="shared" si="9"/>
        <v>0</v>
      </c>
      <c r="M62" s="22">
        <f t="shared" si="10"/>
        <v>174.83666666666667</v>
      </c>
      <c r="N62" s="12" t="b">
        <f t="shared" si="11"/>
        <v>0</v>
      </c>
      <c r="O62" s="23" t="b">
        <f t="shared" si="12"/>
        <v>0</v>
      </c>
    </row>
    <row r="63" spans="1:15" x14ac:dyDescent="0.25">
      <c r="A63" s="10">
        <v>41329</v>
      </c>
      <c r="B63" s="8">
        <v>55</v>
      </c>
      <c r="C63" s="12">
        <f>0.02/3*25.4</f>
        <v>0.16933333333333334</v>
      </c>
      <c r="D63" s="22">
        <f t="shared" si="13"/>
        <v>15.832666666666668</v>
      </c>
      <c r="E63" s="12" t="b">
        <f t="shared" si="1"/>
        <v>0</v>
      </c>
      <c r="F63" s="23" t="b">
        <f t="shared" si="14"/>
        <v>0</v>
      </c>
      <c r="G63" s="22">
        <f t="shared" si="15"/>
        <v>60.536666666666655</v>
      </c>
      <c r="H63" s="12" t="b">
        <f t="shared" si="4"/>
        <v>0</v>
      </c>
      <c r="I63" s="23" t="b">
        <f t="shared" si="5"/>
        <v>0</v>
      </c>
      <c r="J63" s="22">
        <f t="shared" si="7"/>
        <v>104.73266666666667</v>
      </c>
      <c r="K63" s="12" t="b">
        <f t="shared" si="8"/>
        <v>0</v>
      </c>
      <c r="L63" s="23" t="b">
        <f t="shared" si="9"/>
        <v>0</v>
      </c>
      <c r="M63" s="22">
        <f t="shared" si="10"/>
        <v>165.52333333333331</v>
      </c>
      <c r="N63" s="12" t="b">
        <f t="shared" si="11"/>
        <v>0</v>
      </c>
      <c r="O63" s="23" t="b">
        <f t="shared" si="12"/>
        <v>0</v>
      </c>
    </row>
    <row r="64" spans="1:15" x14ac:dyDescent="0.25">
      <c r="A64" s="10">
        <v>41330</v>
      </c>
      <c r="B64" s="8">
        <v>56</v>
      </c>
      <c r="C64" s="12">
        <f>0.02/3*25.4</f>
        <v>0.16933333333333334</v>
      </c>
      <c r="D64" s="22">
        <f t="shared" si="13"/>
        <v>14.224</v>
      </c>
      <c r="E64" s="12" t="b">
        <f t="shared" si="1"/>
        <v>0</v>
      </c>
      <c r="F64" s="23" t="b">
        <f t="shared" si="14"/>
        <v>0</v>
      </c>
      <c r="G64" s="22">
        <f t="shared" si="15"/>
        <v>53.085999999999991</v>
      </c>
      <c r="H64" s="12" t="b">
        <f t="shared" si="4"/>
        <v>0</v>
      </c>
      <c r="I64" s="23" t="b">
        <f t="shared" si="5"/>
        <v>0</v>
      </c>
      <c r="J64" s="22">
        <f t="shared" ref="J64:J78" si="16">SUM(C44:C64)</f>
        <v>103.88599999999998</v>
      </c>
      <c r="K64" s="12" t="b">
        <f t="shared" si="8"/>
        <v>0</v>
      </c>
      <c r="L64" s="23" t="b">
        <f t="shared" si="9"/>
        <v>0</v>
      </c>
      <c r="M64" s="22">
        <f t="shared" si="10"/>
        <v>156.20999999999998</v>
      </c>
      <c r="N64" s="12" t="b">
        <f t="shared" si="11"/>
        <v>0</v>
      </c>
      <c r="O64" s="23" t="b">
        <f t="shared" si="12"/>
        <v>0</v>
      </c>
    </row>
    <row r="65" spans="1:15" x14ac:dyDescent="0.25">
      <c r="A65" s="10">
        <v>41331</v>
      </c>
      <c r="B65" s="8">
        <v>57</v>
      </c>
      <c r="C65" s="12">
        <f>0*25.4</f>
        <v>0</v>
      </c>
      <c r="D65" s="22">
        <f t="shared" si="13"/>
        <v>12.446000000000002</v>
      </c>
      <c r="E65" s="12" t="b">
        <f t="shared" si="1"/>
        <v>0</v>
      </c>
      <c r="F65" s="23" t="b">
        <f t="shared" si="14"/>
        <v>0</v>
      </c>
      <c r="G65" s="22">
        <f t="shared" si="15"/>
        <v>24.638000000000002</v>
      </c>
      <c r="H65" s="28" t="b">
        <f t="shared" si="4"/>
        <v>1</v>
      </c>
      <c r="I65" s="23" t="b">
        <f t="shared" si="5"/>
        <v>0</v>
      </c>
      <c r="J65" s="22">
        <f t="shared" si="16"/>
        <v>103.88599999999998</v>
      </c>
      <c r="K65" s="12" t="b">
        <f t="shared" si="8"/>
        <v>0</v>
      </c>
      <c r="L65" s="23" t="b">
        <f t="shared" si="9"/>
        <v>0</v>
      </c>
      <c r="M65" s="22">
        <f t="shared" si="10"/>
        <v>145.03399999999996</v>
      </c>
      <c r="N65" s="12" t="b">
        <f t="shared" si="11"/>
        <v>0</v>
      </c>
      <c r="O65" s="23" t="b">
        <f t="shared" si="12"/>
        <v>0</v>
      </c>
    </row>
    <row r="66" spans="1:15" x14ac:dyDescent="0.25">
      <c r="A66" s="10">
        <v>41332</v>
      </c>
      <c r="B66" s="8">
        <v>58</v>
      </c>
      <c r="C66" s="12">
        <f>0*25.4</f>
        <v>0</v>
      </c>
      <c r="D66" s="22">
        <f t="shared" si="13"/>
        <v>3.302</v>
      </c>
      <c r="E66" s="28" t="b">
        <f t="shared" si="1"/>
        <v>1</v>
      </c>
      <c r="F66" s="23" t="b">
        <f t="shared" si="14"/>
        <v>0</v>
      </c>
      <c r="G66" s="22">
        <f t="shared" si="15"/>
        <v>24.638000000000002</v>
      </c>
      <c r="H66" s="28" t="b">
        <f t="shared" si="4"/>
        <v>1</v>
      </c>
      <c r="I66" s="23" t="b">
        <f t="shared" si="5"/>
        <v>0</v>
      </c>
      <c r="J66" s="22">
        <f t="shared" si="16"/>
        <v>96.265999999999977</v>
      </c>
      <c r="K66" s="12" t="b">
        <f t="shared" si="8"/>
        <v>0</v>
      </c>
      <c r="L66" s="23" t="b">
        <f t="shared" si="9"/>
        <v>0</v>
      </c>
      <c r="M66" s="22">
        <f t="shared" si="10"/>
        <v>133.096</v>
      </c>
      <c r="N66" s="12" t="b">
        <f t="shared" si="11"/>
        <v>0</v>
      </c>
      <c r="O66" s="23" t="b">
        <f t="shared" si="12"/>
        <v>0</v>
      </c>
    </row>
    <row r="67" spans="1:15" x14ac:dyDescent="0.25">
      <c r="A67" s="10">
        <v>41333</v>
      </c>
      <c r="B67" s="8">
        <v>59</v>
      </c>
      <c r="C67" s="12">
        <f>0*25.4</f>
        <v>0</v>
      </c>
      <c r="D67" s="22">
        <f t="shared" si="13"/>
        <v>0.50800000000000001</v>
      </c>
      <c r="E67" s="28" t="b">
        <f t="shared" si="1"/>
        <v>1</v>
      </c>
      <c r="F67" s="23" t="b">
        <f t="shared" si="14"/>
        <v>0</v>
      </c>
      <c r="G67" s="22">
        <f t="shared" si="15"/>
        <v>21.59</v>
      </c>
      <c r="H67" s="28" t="b">
        <f t="shared" si="4"/>
        <v>1</v>
      </c>
      <c r="I67" s="23" t="b">
        <f t="shared" si="5"/>
        <v>0</v>
      </c>
      <c r="J67" s="22">
        <f t="shared" si="16"/>
        <v>86.10599999999998</v>
      </c>
      <c r="K67" s="12" t="b">
        <f t="shared" si="8"/>
        <v>0</v>
      </c>
      <c r="L67" s="23" t="b">
        <f t="shared" si="9"/>
        <v>0</v>
      </c>
      <c r="M67" s="22">
        <f t="shared" si="10"/>
        <v>118.36399999999999</v>
      </c>
      <c r="N67" s="12" t="b">
        <f t="shared" si="11"/>
        <v>0</v>
      </c>
      <c r="O67" s="23" t="b">
        <f t="shared" si="12"/>
        <v>0</v>
      </c>
    </row>
    <row r="68" spans="1:15" x14ac:dyDescent="0.25">
      <c r="A68" s="10">
        <v>41334</v>
      </c>
      <c r="B68" s="8">
        <v>60</v>
      </c>
      <c r="C68" s="12">
        <v>0</v>
      </c>
      <c r="D68" s="22">
        <f t="shared" si="13"/>
        <v>0.50800000000000001</v>
      </c>
      <c r="E68" s="28" t="b">
        <f t="shared" si="1"/>
        <v>1</v>
      </c>
      <c r="F68" s="23" t="b">
        <f t="shared" si="14"/>
        <v>0</v>
      </c>
      <c r="G68" s="22">
        <f t="shared" si="15"/>
        <v>19.558000000000003</v>
      </c>
      <c r="H68" s="28" t="b">
        <f t="shared" si="4"/>
        <v>1</v>
      </c>
      <c r="I68" s="23" t="b">
        <f t="shared" si="5"/>
        <v>0</v>
      </c>
      <c r="J68" s="22">
        <f t="shared" si="16"/>
        <v>75.945999999999984</v>
      </c>
      <c r="K68" s="12" t="b">
        <f t="shared" si="8"/>
        <v>0</v>
      </c>
      <c r="L68" s="23" t="b">
        <f t="shared" si="9"/>
        <v>0</v>
      </c>
      <c r="M68" s="22">
        <f t="shared" si="10"/>
        <v>106.93399999999998</v>
      </c>
      <c r="N68" s="28" t="b">
        <f t="shared" si="11"/>
        <v>1</v>
      </c>
      <c r="O68" s="23" t="b">
        <f t="shared" si="12"/>
        <v>0</v>
      </c>
    </row>
    <row r="69" spans="1:15" x14ac:dyDescent="0.25">
      <c r="A69" s="10">
        <v>41335</v>
      </c>
      <c r="B69" s="8">
        <v>61</v>
      </c>
      <c r="C69" s="12">
        <v>0</v>
      </c>
      <c r="D69" s="22">
        <f t="shared" si="13"/>
        <v>0.33866666666666667</v>
      </c>
      <c r="E69" s="28" t="b">
        <f t="shared" si="1"/>
        <v>1</v>
      </c>
      <c r="F69" s="23" t="b">
        <f t="shared" si="14"/>
        <v>0</v>
      </c>
      <c r="G69" s="22">
        <f t="shared" si="15"/>
        <v>17.78</v>
      </c>
      <c r="H69" s="28" t="b">
        <f t="shared" si="4"/>
        <v>1</v>
      </c>
      <c r="I69" s="23" t="b">
        <f t="shared" si="5"/>
        <v>0</v>
      </c>
      <c r="J69" s="22">
        <f t="shared" si="16"/>
        <v>68.325999999999979</v>
      </c>
      <c r="K69" s="12" t="b">
        <f t="shared" si="8"/>
        <v>0</v>
      </c>
      <c r="L69" s="23" t="b">
        <f t="shared" si="9"/>
        <v>0</v>
      </c>
      <c r="M69" s="22">
        <f t="shared" si="10"/>
        <v>105.91799999999999</v>
      </c>
      <c r="N69" s="28" t="b">
        <f t="shared" si="11"/>
        <v>1</v>
      </c>
      <c r="O69" s="23" t="b">
        <f t="shared" si="12"/>
        <v>0</v>
      </c>
    </row>
    <row r="70" spans="1:15" x14ac:dyDescent="0.25">
      <c r="A70" s="10">
        <v>41336</v>
      </c>
      <c r="B70" s="8">
        <v>62</v>
      </c>
      <c r="C70" s="12">
        <v>0</v>
      </c>
      <c r="D70" s="22">
        <f t="shared" si="13"/>
        <v>0.16933333333333334</v>
      </c>
      <c r="E70" s="28" t="b">
        <f t="shared" si="1"/>
        <v>1</v>
      </c>
      <c r="F70" s="23" t="b">
        <f t="shared" si="14"/>
        <v>0</v>
      </c>
      <c r="G70" s="22">
        <f t="shared" si="15"/>
        <v>16.002000000000002</v>
      </c>
      <c r="H70" s="28" t="b">
        <f t="shared" si="4"/>
        <v>1</v>
      </c>
      <c r="I70" s="23" t="b">
        <f t="shared" si="5"/>
        <v>0</v>
      </c>
      <c r="J70" s="22">
        <f t="shared" si="16"/>
        <v>60.705999999999989</v>
      </c>
      <c r="K70" s="28" t="b">
        <f t="shared" si="8"/>
        <v>1</v>
      </c>
      <c r="L70" s="23" t="b">
        <f t="shared" si="9"/>
        <v>0</v>
      </c>
      <c r="M70" s="22">
        <f t="shared" si="10"/>
        <v>104.902</v>
      </c>
      <c r="N70" s="28" t="b">
        <f t="shared" si="11"/>
        <v>1</v>
      </c>
      <c r="O70" s="23" t="b">
        <f t="shared" si="12"/>
        <v>0</v>
      </c>
    </row>
    <row r="71" spans="1:15" x14ac:dyDescent="0.25">
      <c r="A71" s="10">
        <v>41337</v>
      </c>
      <c r="B71" s="8">
        <v>63</v>
      </c>
      <c r="C71" s="12">
        <f>2.46/2*25.4</f>
        <v>31.241999999999997</v>
      </c>
      <c r="D71" s="22">
        <f t="shared" si="13"/>
        <v>31.241999999999997</v>
      </c>
      <c r="E71" s="12" t="b">
        <f t="shared" si="1"/>
        <v>0</v>
      </c>
      <c r="F71" s="23" t="b">
        <f t="shared" si="14"/>
        <v>0</v>
      </c>
      <c r="G71" s="22">
        <f t="shared" si="15"/>
        <v>45.465999999999994</v>
      </c>
      <c r="H71" s="12" t="b">
        <f t="shared" si="4"/>
        <v>0</v>
      </c>
      <c r="I71" s="23" t="b">
        <f t="shared" si="5"/>
        <v>0</v>
      </c>
      <c r="J71" s="22">
        <f t="shared" si="16"/>
        <v>84.327999999999989</v>
      </c>
      <c r="K71" s="12" t="b">
        <f t="shared" si="8"/>
        <v>0</v>
      </c>
      <c r="L71" s="23" t="b">
        <f t="shared" si="9"/>
        <v>0</v>
      </c>
      <c r="M71" s="22">
        <f t="shared" ref="M71:M78" si="17">SUM(C44:C71)</f>
        <v>135.12799999999999</v>
      </c>
      <c r="N71" s="12" t="b">
        <f t="shared" si="11"/>
        <v>0</v>
      </c>
      <c r="O71" s="23" t="b">
        <f t="shared" si="12"/>
        <v>0</v>
      </c>
    </row>
    <row r="72" spans="1:15" x14ac:dyDescent="0.25">
      <c r="A72" s="10">
        <v>41338</v>
      </c>
      <c r="B72" s="8">
        <v>64</v>
      </c>
      <c r="C72" s="12">
        <f>2.46/2*25.4</f>
        <v>31.241999999999997</v>
      </c>
      <c r="D72" s="22">
        <f t="shared" si="13"/>
        <v>62.483999999999995</v>
      </c>
      <c r="E72" s="12" t="b">
        <f t="shared" si="1"/>
        <v>0</v>
      </c>
      <c r="F72" s="23" t="b">
        <f t="shared" si="14"/>
        <v>0</v>
      </c>
      <c r="G72" s="22">
        <f t="shared" si="15"/>
        <v>74.930000000000007</v>
      </c>
      <c r="H72" s="12" t="b">
        <f t="shared" si="4"/>
        <v>0</v>
      </c>
      <c r="I72" s="23" t="b">
        <f t="shared" si="5"/>
        <v>0</v>
      </c>
      <c r="J72" s="22">
        <f t="shared" si="16"/>
        <v>87.121999999999986</v>
      </c>
      <c r="K72" s="12" t="b">
        <f t="shared" si="8"/>
        <v>0</v>
      </c>
      <c r="L72" s="23" t="b">
        <f t="shared" si="9"/>
        <v>0</v>
      </c>
      <c r="M72" s="22">
        <f t="shared" si="17"/>
        <v>166.36999999999998</v>
      </c>
      <c r="N72" s="12" t="b">
        <f t="shared" si="11"/>
        <v>0</v>
      </c>
      <c r="O72" s="23" t="b">
        <f t="shared" si="12"/>
        <v>0</v>
      </c>
    </row>
    <row r="73" spans="1:15" x14ac:dyDescent="0.25">
      <c r="A73" s="10">
        <v>41339</v>
      </c>
      <c r="B73" s="8">
        <v>65</v>
      </c>
      <c r="C73" s="24">
        <f>1.04*25.4</f>
        <v>26.416</v>
      </c>
      <c r="D73" s="22">
        <f t="shared" si="13"/>
        <v>88.899999999999991</v>
      </c>
      <c r="E73" s="12" t="b">
        <f t="shared" si="1"/>
        <v>0</v>
      </c>
      <c r="F73" s="23" t="b">
        <f t="shared" si="14"/>
        <v>0</v>
      </c>
      <c r="G73" s="22">
        <f t="shared" si="15"/>
        <v>92.201999999999998</v>
      </c>
      <c r="H73" s="12" t="b">
        <f t="shared" si="4"/>
        <v>0</v>
      </c>
      <c r="I73" s="23" t="b">
        <f t="shared" si="5"/>
        <v>0</v>
      </c>
      <c r="J73" s="22">
        <f t="shared" si="16"/>
        <v>113.53799999999998</v>
      </c>
      <c r="K73" s="12" t="b">
        <f t="shared" si="8"/>
        <v>0</v>
      </c>
      <c r="L73" s="23" t="b">
        <f t="shared" si="9"/>
        <v>0</v>
      </c>
      <c r="M73" s="22">
        <f t="shared" si="17"/>
        <v>185.16599999999997</v>
      </c>
      <c r="N73" s="12" t="b">
        <f t="shared" si="11"/>
        <v>0</v>
      </c>
      <c r="O73" s="23" t="b">
        <f t="shared" si="12"/>
        <v>0</v>
      </c>
    </row>
    <row r="74" spans="1:15" x14ac:dyDescent="0.25">
      <c r="A74" s="10">
        <v>41340</v>
      </c>
      <c r="B74" s="8">
        <v>66</v>
      </c>
      <c r="C74" s="12">
        <f>0.1/2*25.4</f>
        <v>1.27</v>
      </c>
      <c r="D74" s="22">
        <f t="shared" si="13"/>
        <v>90.169999999999987</v>
      </c>
      <c r="E74" s="12" t="b">
        <f t="shared" si="1"/>
        <v>0</v>
      </c>
      <c r="F74" s="23" t="b">
        <f t="shared" si="14"/>
        <v>0</v>
      </c>
      <c r="G74" s="22">
        <f t="shared" si="15"/>
        <v>90.677999999999983</v>
      </c>
      <c r="H74" s="12" t="b">
        <f t="shared" si="4"/>
        <v>0</v>
      </c>
      <c r="I74" s="23" t="b">
        <f t="shared" si="5"/>
        <v>0</v>
      </c>
      <c r="J74" s="22">
        <f t="shared" si="16"/>
        <v>111.75999999999998</v>
      </c>
      <c r="K74" s="12" t="b">
        <f t="shared" si="8"/>
        <v>0</v>
      </c>
      <c r="L74" s="23" t="b">
        <f t="shared" si="9"/>
        <v>0</v>
      </c>
      <c r="M74" s="22">
        <f t="shared" si="17"/>
        <v>176.27599999999998</v>
      </c>
      <c r="N74" s="12" t="b">
        <f t="shared" si="11"/>
        <v>0</v>
      </c>
      <c r="O74" s="23" t="b">
        <f t="shared" si="12"/>
        <v>0</v>
      </c>
    </row>
    <row r="75" spans="1:15" x14ac:dyDescent="0.25">
      <c r="A75" s="10">
        <v>41341</v>
      </c>
      <c r="B75" s="8">
        <v>67</v>
      </c>
      <c r="C75" s="12">
        <f>0.1/2*25.4</f>
        <v>1.27</v>
      </c>
      <c r="D75" s="22">
        <f t="shared" si="13"/>
        <v>91.439999999999984</v>
      </c>
      <c r="E75" s="12" t="b">
        <f t="shared" si="1"/>
        <v>0</v>
      </c>
      <c r="F75" s="23" t="b">
        <f t="shared" si="14"/>
        <v>0</v>
      </c>
      <c r="G75" s="22">
        <f t="shared" si="15"/>
        <v>91.947999999999979</v>
      </c>
      <c r="H75" s="12" t="b">
        <f t="shared" si="4"/>
        <v>0</v>
      </c>
      <c r="I75" s="23" t="b">
        <f t="shared" si="5"/>
        <v>0</v>
      </c>
      <c r="J75" s="22">
        <f t="shared" si="16"/>
        <v>110.99799999999999</v>
      </c>
      <c r="K75" s="12" t="b">
        <f t="shared" si="8"/>
        <v>0</v>
      </c>
      <c r="L75" s="23" t="b">
        <f t="shared" si="9"/>
        <v>0</v>
      </c>
      <c r="M75" s="22">
        <f t="shared" si="17"/>
        <v>167.386</v>
      </c>
      <c r="N75" s="12" t="b">
        <f t="shared" si="11"/>
        <v>0</v>
      </c>
      <c r="O75" s="23" t="b">
        <f t="shared" si="12"/>
        <v>0</v>
      </c>
    </row>
    <row r="76" spans="1:15" x14ac:dyDescent="0.25">
      <c r="A76" s="10">
        <v>41342</v>
      </c>
      <c r="B76" s="8">
        <v>68</v>
      </c>
      <c r="C76" s="12">
        <f>0.18/3*25.4</f>
        <v>1.5239999999999998</v>
      </c>
      <c r="D76" s="22">
        <f t="shared" si="13"/>
        <v>92.963999999999984</v>
      </c>
      <c r="E76" s="12" t="b">
        <f t="shared" si="1"/>
        <v>0</v>
      </c>
      <c r="F76" s="23" t="b">
        <f t="shared" si="14"/>
        <v>0</v>
      </c>
      <c r="G76" s="22">
        <f t="shared" si="15"/>
        <v>93.302666666666653</v>
      </c>
      <c r="H76" s="12" t="b">
        <f t="shared" si="4"/>
        <v>0</v>
      </c>
      <c r="I76" s="23" t="b">
        <f t="shared" si="5"/>
        <v>0</v>
      </c>
      <c r="J76" s="22">
        <f t="shared" si="16"/>
        <v>110.74399999999999</v>
      </c>
      <c r="K76" s="12" t="b">
        <f t="shared" si="8"/>
        <v>0</v>
      </c>
      <c r="L76" s="23" t="b">
        <f t="shared" si="9"/>
        <v>0</v>
      </c>
      <c r="M76" s="22">
        <f t="shared" si="17"/>
        <v>161.29</v>
      </c>
      <c r="N76" s="12" t="b">
        <f t="shared" si="11"/>
        <v>0</v>
      </c>
      <c r="O76" s="23" t="b">
        <f t="shared" si="12"/>
        <v>0</v>
      </c>
    </row>
    <row r="77" spans="1:15" x14ac:dyDescent="0.25">
      <c r="A77" s="10">
        <v>41343</v>
      </c>
      <c r="B77" s="8">
        <v>69</v>
      </c>
      <c r="C77" s="12">
        <f>0.18/3*25.4</f>
        <v>1.5239999999999998</v>
      </c>
      <c r="D77" s="22">
        <f t="shared" si="13"/>
        <v>94.487999999999985</v>
      </c>
      <c r="E77" s="12" t="b">
        <f t="shared" si="1"/>
        <v>0</v>
      </c>
      <c r="F77" s="23" t="b">
        <f t="shared" si="14"/>
        <v>0</v>
      </c>
      <c r="G77" s="22">
        <f t="shared" si="15"/>
        <v>94.657333333333327</v>
      </c>
      <c r="H77" s="12" t="b">
        <f t="shared" si="4"/>
        <v>0</v>
      </c>
      <c r="I77" s="23" t="b">
        <f t="shared" si="5"/>
        <v>0</v>
      </c>
      <c r="J77" s="22">
        <f t="shared" si="16"/>
        <v>110.48999999999998</v>
      </c>
      <c r="K77" s="12" t="b">
        <f t="shared" si="8"/>
        <v>0</v>
      </c>
      <c r="L77" s="23" t="b">
        <f t="shared" si="9"/>
        <v>0</v>
      </c>
      <c r="M77" s="22">
        <f t="shared" si="17"/>
        <v>155.19399999999999</v>
      </c>
      <c r="N77" s="12" t="b">
        <f t="shared" si="11"/>
        <v>0</v>
      </c>
      <c r="O77" s="23" t="b">
        <f t="shared" si="12"/>
        <v>0</v>
      </c>
    </row>
    <row r="78" spans="1:15" x14ac:dyDescent="0.25">
      <c r="A78" s="10">
        <v>41344</v>
      </c>
      <c r="B78" s="8">
        <v>70</v>
      </c>
      <c r="C78" s="12">
        <f>0.18/3*25.4</f>
        <v>1.5239999999999998</v>
      </c>
      <c r="D78" s="22">
        <f t="shared" si="13"/>
        <v>64.77000000000001</v>
      </c>
      <c r="E78" s="12" t="b">
        <f t="shared" si="1"/>
        <v>0</v>
      </c>
      <c r="F78" s="23" t="b">
        <f t="shared" si="14"/>
        <v>0</v>
      </c>
      <c r="G78" s="22">
        <f t="shared" si="15"/>
        <v>96.011999999999986</v>
      </c>
      <c r="H78" s="12" t="b">
        <f t="shared" si="4"/>
        <v>0</v>
      </c>
      <c r="I78" s="23" t="b">
        <f t="shared" si="5"/>
        <v>0</v>
      </c>
      <c r="J78" s="22">
        <f t="shared" si="16"/>
        <v>110.23599999999999</v>
      </c>
      <c r="K78" s="12" t="b">
        <f t="shared" si="8"/>
        <v>0</v>
      </c>
      <c r="L78" s="23" t="b">
        <f t="shared" si="9"/>
        <v>0</v>
      </c>
      <c r="M78" s="22">
        <f t="shared" si="17"/>
        <v>149.09800000000001</v>
      </c>
      <c r="N78" s="12" t="b">
        <f t="shared" si="11"/>
        <v>0</v>
      </c>
      <c r="O78" s="23" t="b">
        <f t="shared" si="12"/>
        <v>0</v>
      </c>
    </row>
    <row r="79" spans="1:15" x14ac:dyDescent="0.25">
      <c r="A79" s="10">
        <v>41345</v>
      </c>
      <c r="B79" s="8">
        <v>71</v>
      </c>
      <c r="C79" s="12">
        <f>0*25.4</f>
        <v>0</v>
      </c>
      <c r="D79" s="22">
        <f t="shared" ref="D79:D132" si="18">SUM(C73:C79)</f>
        <v>33.527999999999999</v>
      </c>
      <c r="E79" s="12" t="b">
        <f t="shared" si="1"/>
        <v>0</v>
      </c>
      <c r="F79" s="23" t="b">
        <f t="shared" ref="F79:F80" si="19">OR(D79&gt;150.62)</f>
        <v>0</v>
      </c>
      <c r="G79" s="22">
        <f t="shared" ref="G79:G80" si="20">SUM(C66:C79)</f>
        <v>96.011999999999986</v>
      </c>
      <c r="H79" s="12" t="b">
        <f t="shared" ref="H79:H80" si="21">OR(G79&lt;33.9)</f>
        <v>0</v>
      </c>
      <c r="I79" s="23" t="b">
        <f t="shared" ref="I79:I142" si="22">OR(G79&gt;277.6)</f>
        <v>0</v>
      </c>
      <c r="J79" s="22">
        <f t="shared" ref="J79:J80" si="23">SUM(C59:C79)</f>
        <v>108.458</v>
      </c>
      <c r="K79" s="12" t="b">
        <f t="shared" ref="K79:K80" si="24">OR(J79&lt;67.04)</f>
        <v>0</v>
      </c>
      <c r="L79" s="23" t="b">
        <f t="shared" ref="L79:L80" si="25">OR(J79&gt;385.07)</f>
        <v>0</v>
      </c>
      <c r="M79" s="22">
        <f t="shared" ref="M79:M80" si="26">SUM(C52:C79)</f>
        <v>120.64999999999998</v>
      </c>
      <c r="N79" s="12" t="b">
        <f t="shared" ref="N79:N80" si="27">OR(M79&lt;107.69)</f>
        <v>0</v>
      </c>
      <c r="O79" s="23" t="b">
        <f t="shared" ref="O79:O80" si="28">OR(M79&gt;485.86)</f>
        <v>0</v>
      </c>
    </row>
    <row r="80" spans="1:15" x14ac:dyDescent="0.25">
      <c r="A80" s="10">
        <v>41346</v>
      </c>
      <c r="B80" s="8">
        <v>72</v>
      </c>
      <c r="C80" s="12">
        <v>0</v>
      </c>
      <c r="D80" s="22">
        <f t="shared" si="18"/>
        <v>7.1120000000000001</v>
      </c>
      <c r="E80" s="28" t="b">
        <f t="shared" ref="E80" si="29">OR(D80&lt;8.3)</f>
        <v>1</v>
      </c>
      <c r="F80" s="23" t="b">
        <f t="shared" si="19"/>
        <v>0</v>
      </c>
      <c r="G80" s="22">
        <f t="shared" si="20"/>
        <v>96.011999999999986</v>
      </c>
      <c r="H80" s="12" t="b">
        <f t="shared" si="21"/>
        <v>0</v>
      </c>
      <c r="I80" s="23" t="b">
        <f t="shared" si="22"/>
        <v>0</v>
      </c>
      <c r="J80" s="22">
        <f t="shared" si="23"/>
        <v>99.313999999999993</v>
      </c>
      <c r="K80" s="12" t="b">
        <f t="shared" si="24"/>
        <v>0</v>
      </c>
      <c r="L80" s="23" t="b">
        <f t="shared" si="25"/>
        <v>0</v>
      </c>
      <c r="M80" s="22">
        <f t="shared" si="26"/>
        <v>120.64999999999998</v>
      </c>
      <c r="N80" s="12" t="b">
        <f t="shared" si="27"/>
        <v>0</v>
      </c>
      <c r="O80" s="23" t="b">
        <f t="shared" si="28"/>
        <v>0</v>
      </c>
    </row>
    <row r="81" spans="1:15" x14ac:dyDescent="0.25">
      <c r="A81" s="10">
        <v>41347</v>
      </c>
      <c r="B81" s="8">
        <v>73</v>
      </c>
      <c r="C81" s="12">
        <v>0</v>
      </c>
      <c r="D81" s="22">
        <f t="shared" si="18"/>
        <v>5.8419999999999996</v>
      </c>
      <c r="E81" s="28" t="b">
        <f t="shared" ref="E81:E82" si="30">OR(D81&lt;8.3)</f>
        <v>1</v>
      </c>
      <c r="F81" s="23" t="b">
        <f t="shared" ref="F81:F82" si="31">OR(D81&gt;150.62)</f>
        <v>0</v>
      </c>
      <c r="G81" s="22">
        <f t="shared" ref="G81:G82" si="32">SUM(C68:C81)</f>
        <v>96.011999999999986</v>
      </c>
      <c r="H81" s="12" t="b">
        <f t="shared" ref="H81:H82" si="33">OR(G81&lt;33.9)</f>
        <v>0</v>
      </c>
      <c r="I81" s="23" t="b">
        <f t="shared" si="22"/>
        <v>0</v>
      </c>
      <c r="J81" s="22">
        <f t="shared" ref="J81:J82" si="34">SUM(C61:C81)</f>
        <v>96.519999999999982</v>
      </c>
      <c r="K81" s="12" t="b">
        <f t="shared" ref="K81:K82" si="35">OR(J81&lt;67.04)</f>
        <v>0</v>
      </c>
      <c r="L81" s="23" t="b">
        <f t="shared" ref="L81:L82" si="36">OR(J81&gt;385.07)</f>
        <v>0</v>
      </c>
      <c r="M81" s="22">
        <f t="shared" ref="M81:M82" si="37">SUM(C54:C81)</f>
        <v>117.60199999999998</v>
      </c>
      <c r="N81" s="12" t="b">
        <f t="shared" ref="N81:N82" si="38">OR(M81&lt;107.69)</f>
        <v>0</v>
      </c>
      <c r="O81" s="23" t="b">
        <f t="shared" ref="O81:O82" si="39">OR(M81&gt;485.86)</f>
        <v>0</v>
      </c>
    </row>
    <row r="82" spans="1:15" x14ac:dyDescent="0.25">
      <c r="A82" s="10">
        <v>41348</v>
      </c>
      <c r="B82" s="8">
        <v>74</v>
      </c>
      <c r="C82" s="12">
        <v>0</v>
      </c>
      <c r="D82" s="22">
        <f t="shared" si="18"/>
        <v>4.5719999999999992</v>
      </c>
      <c r="E82" s="28" t="b">
        <f t="shared" si="30"/>
        <v>1</v>
      </c>
      <c r="F82" s="23" t="b">
        <f t="shared" si="31"/>
        <v>0</v>
      </c>
      <c r="G82" s="22">
        <f t="shared" si="32"/>
        <v>96.011999999999986</v>
      </c>
      <c r="H82" s="12" t="b">
        <f t="shared" si="33"/>
        <v>0</v>
      </c>
      <c r="I82" s="23" t="b">
        <f t="shared" si="22"/>
        <v>0</v>
      </c>
      <c r="J82" s="22">
        <f t="shared" si="34"/>
        <v>96.519999999999982</v>
      </c>
      <c r="K82" s="12" t="b">
        <f t="shared" si="35"/>
        <v>0</v>
      </c>
      <c r="L82" s="23" t="b">
        <f t="shared" si="36"/>
        <v>0</v>
      </c>
      <c r="M82" s="22">
        <f t="shared" si="37"/>
        <v>115.57</v>
      </c>
      <c r="N82" s="12" t="b">
        <f t="shared" si="38"/>
        <v>0</v>
      </c>
      <c r="O82" s="23" t="b">
        <f t="shared" si="39"/>
        <v>0</v>
      </c>
    </row>
    <row r="83" spans="1:15" x14ac:dyDescent="0.25">
      <c r="A83" s="10">
        <v>41349</v>
      </c>
      <c r="B83" s="8">
        <v>75</v>
      </c>
      <c r="C83" s="12">
        <f>0.47/3*25.4</f>
        <v>3.9793333333333325</v>
      </c>
      <c r="D83" s="22">
        <f t="shared" si="18"/>
        <v>7.0273333333333321</v>
      </c>
      <c r="E83" s="28" t="b">
        <f t="shared" ref="E83:E93" si="40">OR(D83&lt;8.3)</f>
        <v>1</v>
      </c>
      <c r="F83" s="23" t="b">
        <f t="shared" ref="F83:F142" si="41">OR(D83&gt;150.62)</f>
        <v>0</v>
      </c>
      <c r="G83" s="22">
        <f t="shared" ref="G83:G93" si="42">SUM(C70:C83)</f>
        <v>99.991333333333316</v>
      </c>
      <c r="H83" s="12" t="b">
        <f t="shared" ref="H83:H142" si="43">OR(G83&lt;33.9)</f>
        <v>0</v>
      </c>
      <c r="I83" s="23" t="b">
        <f t="shared" si="22"/>
        <v>0</v>
      </c>
      <c r="J83" s="22">
        <f t="shared" ref="J83:J93" si="44">SUM(C63:C83)</f>
        <v>100.32999999999998</v>
      </c>
      <c r="K83" s="12" t="b">
        <f t="shared" ref="K83:K142" si="45">OR(J83&lt;67.04)</f>
        <v>0</v>
      </c>
      <c r="L83" s="23" t="b">
        <f t="shared" ref="L83:L142" si="46">OR(J83&gt;385.07)</f>
        <v>0</v>
      </c>
      <c r="M83" s="22">
        <f t="shared" ref="M83:M93" si="47">SUM(C56:C83)</f>
        <v>117.77133333333332</v>
      </c>
      <c r="N83" s="12" t="b">
        <f t="shared" ref="N83:N84" si="48">OR(M83&lt;107.69)</f>
        <v>0</v>
      </c>
      <c r="O83" s="23" t="b">
        <f t="shared" ref="O83:O93" si="49">OR(M83&gt;485.86)</f>
        <v>0</v>
      </c>
    </row>
    <row r="84" spans="1:15" x14ac:dyDescent="0.25">
      <c r="A84" s="10">
        <v>41350</v>
      </c>
      <c r="B84" s="8">
        <v>76</v>
      </c>
      <c r="C84" s="12">
        <f>0.47/3*25.4</f>
        <v>3.9793333333333325</v>
      </c>
      <c r="D84" s="22">
        <f t="shared" si="18"/>
        <v>9.482666666666665</v>
      </c>
      <c r="E84" s="32" t="b">
        <f t="shared" si="40"/>
        <v>0</v>
      </c>
      <c r="F84" s="30" t="b">
        <f t="shared" si="41"/>
        <v>0</v>
      </c>
      <c r="G84" s="31">
        <f t="shared" si="42"/>
        <v>103.97066666666665</v>
      </c>
      <c r="H84" s="12" t="b">
        <f t="shared" si="43"/>
        <v>0</v>
      </c>
      <c r="I84" s="30" t="b">
        <f t="shared" si="22"/>
        <v>0</v>
      </c>
      <c r="J84" s="31">
        <f t="shared" si="44"/>
        <v>104.13999999999999</v>
      </c>
      <c r="K84" s="29" t="b">
        <f t="shared" si="45"/>
        <v>0</v>
      </c>
      <c r="L84" s="30" t="b">
        <f t="shared" si="46"/>
        <v>0</v>
      </c>
      <c r="M84" s="31">
        <f t="shared" si="47"/>
        <v>119.97266666666664</v>
      </c>
      <c r="N84" s="29" t="b">
        <f t="shared" si="48"/>
        <v>0</v>
      </c>
      <c r="O84" s="23" t="b">
        <f t="shared" si="49"/>
        <v>0</v>
      </c>
    </row>
    <row r="85" spans="1:15" x14ac:dyDescent="0.25">
      <c r="A85" s="10">
        <v>41351</v>
      </c>
      <c r="B85" s="8">
        <v>77</v>
      </c>
      <c r="C85" s="12">
        <f>0.47/3*25.4</f>
        <v>3.9793333333333325</v>
      </c>
      <c r="D85" s="22">
        <f t="shared" si="18"/>
        <v>11.937999999999997</v>
      </c>
      <c r="E85" s="32" t="b">
        <f t="shared" si="40"/>
        <v>0</v>
      </c>
      <c r="F85" s="30" t="b">
        <f t="shared" si="41"/>
        <v>0</v>
      </c>
      <c r="G85" s="31">
        <f t="shared" si="42"/>
        <v>76.707999999999998</v>
      </c>
      <c r="H85" s="12" t="b">
        <f t="shared" si="43"/>
        <v>0</v>
      </c>
      <c r="I85" s="30" t="b">
        <f t="shared" si="22"/>
        <v>0</v>
      </c>
      <c r="J85" s="31">
        <f t="shared" si="44"/>
        <v>107.94999999999997</v>
      </c>
      <c r="K85" s="29" t="b">
        <f t="shared" si="45"/>
        <v>0</v>
      </c>
      <c r="L85" s="30" t="b">
        <f t="shared" si="46"/>
        <v>0</v>
      </c>
      <c r="M85" s="31">
        <f t="shared" si="47"/>
        <v>122.17399999999998</v>
      </c>
      <c r="N85" s="29" t="b">
        <f t="shared" ref="N85" si="50">OR(M85&lt;8.3)</f>
        <v>0</v>
      </c>
      <c r="O85" s="23" t="b">
        <f t="shared" si="49"/>
        <v>0</v>
      </c>
    </row>
    <row r="86" spans="1:15" x14ac:dyDescent="0.25">
      <c r="A86" s="10">
        <v>41352</v>
      </c>
      <c r="B86" s="8">
        <v>78</v>
      </c>
      <c r="C86" s="12">
        <f>2.07*25.4</f>
        <v>52.577999999999996</v>
      </c>
      <c r="D86" s="22">
        <f t="shared" si="18"/>
        <v>64.515999999999991</v>
      </c>
      <c r="E86" s="32" t="b">
        <f t="shared" si="40"/>
        <v>0</v>
      </c>
      <c r="F86" s="30" t="b">
        <f t="shared" si="41"/>
        <v>0</v>
      </c>
      <c r="G86" s="31">
        <f t="shared" si="42"/>
        <v>98.043999999999983</v>
      </c>
      <c r="H86" s="12" t="b">
        <f t="shared" si="43"/>
        <v>0</v>
      </c>
      <c r="I86" s="30" t="b">
        <f t="shared" si="22"/>
        <v>0</v>
      </c>
      <c r="J86" s="31">
        <f t="shared" si="44"/>
        <v>160.52799999999996</v>
      </c>
      <c r="K86" s="29" t="b">
        <f t="shared" si="45"/>
        <v>0</v>
      </c>
      <c r="L86" s="30" t="b">
        <f t="shared" si="46"/>
        <v>0</v>
      </c>
      <c r="M86" s="31">
        <f t="shared" si="47"/>
        <v>172.97399999999999</v>
      </c>
      <c r="N86" s="29" t="b">
        <f t="shared" ref="N86" si="51">OR(M86&lt;8.3)</f>
        <v>0</v>
      </c>
      <c r="O86" s="23" t="b">
        <f t="shared" si="49"/>
        <v>0</v>
      </c>
    </row>
    <row r="87" spans="1:15" x14ac:dyDescent="0.25">
      <c r="A87" s="10">
        <v>41353</v>
      </c>
      <c r="B87" s="8">
        <v>79</v>
      </c>
      <c r="C87" s="12">
        <v>0</v>
      </c>
      <c r="D87" s="22">
        <f t="shared" si="18"/>
        <v>64.515999999999991</v>
      </c>
      <c r="E87" s="32" t="b">
        <f t="shared" si="40"/>
        <v>0</v>
      </c>
      <c r="F87" s="30" t="b">
        <f t="shared" si="41"/>
        <v>0</v>
      </c>
      <c r="G87" s="31">
        <f t="shared" si="42"/>
        <v>71.627999999999986</v>
      </c>
      <c r="H87" s="12" t="b">
        <f t="shared" si="43"/>
        <v>0</v>
      </c>
      <c r="I87" s="30" t="b">
        <f t="shared" si="22"/>
        <v>0</v>
      </c>
      <c r="J87" s="31">
        <f t="shared" si="44"/>
        <v>160.52799999999996</v>
      </c>
      <c r="K87" s="29" t="b">
        <f t="shared" si="45"/>
        <v>0</v>
      </c>
      <c r="L87" s="30" t="b">
        <f t="shared" si="46"/>
        <v>0</v>
      </c>
      <c r="M87" s="31">
        <f t="shared" si="47"/>
        <v>163.82999999999998</v>
      </c>
      <c r="N87" s="29" t="b">
        <f t="shared" ref="N87:N93" si="52">OR(M87&lt;8.3)</f>
        <v>0</v>
      </c>
      <c r="O87" s="23" t="b">
        <f t="shared" si="49"/>
        <v>0</v>
      </c>
    </row>
    <row r="88" spans="1:15" x14ac:dyDescent="0.25">
      <c r="A88" s="10">
        <v>41354</v>
      </c>
      <c r="B88" s="8">
        <v>80</v>
      </c>
      <c r="C88" s="12">
        <f>0.05*25.4</f>
        <v>1.27</v>
      </c>
      <c r="D88" s="22">
        <f t="shared" si="18"/>
        <v>65.785999999999987</v>
      </c>
      <c r="E88" s="32" t="b">
        <f t="shared" si="40"/>
        <v>0</v>
      </c>
      <c r="F88" s="30" t="b">
        <f t="shared" si="41"/>
        <v>0</v>
      </c>
      <c r="G88" s="31">
        <f t="shared" si="42"/>
        <v>71.627999999999986</v>
      </c>
      <c r="H88" s="12" t="b">
        <f t="shared" si="43"/>
        <v>0</v>
      </c>
      <c r="I88" s="30" t="b">
        <f t="shared" si="22"/>
        <v>0</v>
      </c>
      <c r="J88" s="31">
        <f t="shared" si="44"/>
        <v>161.79799999999997</v>
      </c>
      <c r="K88" s="29" t="b">
        <f t="shared" si="45"/>
        <v>0</v>
      </c>
      <c r="L88" s="30" t="b">
        <f t="shared" si="46"/>
        <v>0</v>
      </c>
      <c r="M88" s="31">
        <f t="shared" si="47"/>
        <v>162.30599999999998</v>
      </c>
      <c r="N88" s="29" t="b">
        <f t="shared" si="52"/>
        <v>0</v>
      </c>
      <c r="O88" s="23" t="b">
        <f t="shared" si="49"/>
        <v>0</v>
      </c>
    </row>
    <row r="89" spans="1:15" x14ac:dyDescent="0.25">
      <c r="A89" s="10">
        <v>41355</v>
      </c>
      <c r="B89" s="8">
        <v>81</v>
      </c>
      <c r="C89" s="12">
        <v>0.86</v>
      </c>
      <c r="D89" s="22">
        <f t="shared" si="18"/>
        <v>66.645999999999987</v>
      </c>
      <c r="E89" s="32" t="b">
        <f t="shared" si="40"/>
        <v>0</v>
      </c>
      <c r="F89" s="30" t="b">
        <f t="shared" si="41"/>
        <v>0</v>
      </c>
      <c r="G89" s="31">
        <f t="shared" si="42"/>
        <v>71.217999999999989</v>
      </c>
      <c r="H89" s="12" t="b">
        <f t="shared" si="43"/>
        <v>0</v>
      </c>
      <c r="I89" s="30" t="b">
        <f t="shared" si="22"/>
        <v>0</v>
      </c>
      <c r="J89" s="31">
        <f t="shared" si="44"/>
        <v>162.65799999999999</v>
      </c>
      <c r="K89" s="29" t="b">
        <f t="shared" si="45"/>
        <v>0</v>
      </c>
      <c r="L89" s="30" t="b">
        <f t="shared" si="46"/>
        <v>0</v>
      </c>
      <c r="M89" s="31">
        <f t="shared" si="47"/>
        <v>163.166</v>
      </c>
      <c r="N89" s="29" t="b">
        <f t="shared" si="52"/>
        <v>0</v>
      </c>
      <c r="O89" s="23" t="b">
        <f t="shared" si="49"/>
        <v>0</v>
      </c>
    </row>
    <row r="90" spans="1:15" x14ac:dyDescent="0.25">
      <c r="A90" s="10">
        <v>41356</v>
      </c>
      <c r="B90" s="8">
        <v>82</v>
      </c>
      <c r="C90" s="12">
        <v>0.86</v>
      </c>
      <c r="D90" s="22">
        <f t="shared" si="18"/>
        <v>63.526666666666664</v>
      </c>
      <c r="E90" s="32" t="b">
        <f t="shared" si="40"/>
        <v>0</v>
      </c>
      <c r="F90" s="30" t="b">
        <f t="shared" si="41"/>
        <v>0</v>
      </c>
      <c r="G90" s="31">
        <f t="shared" si="42"/>
        <v>70.553999999999988</v>
      </c>
      <c r="H90" s="12" t="b">
        <f t="shared" si="43"/>
        <v>0</v>
      </c>
      <c r="I90" s="30" t="b">
        <f t="shared" si="22"/>
        <v>0</v>
      </c>
      <c r="J90" s="31">
        <f t="shared" si="44"/>
        <v>163.518</v>
      </c>
      <c r="K90" s="29" t="b">
        <f t="shared" si="45"/>
        <v>0</v>
      </c>
      <c r="L90" s="30" t="b">
        <f t="shared" si="46"/>
        <v>0</v>
      </c>
      <c r="M90" s="31">
        <f t="shared" si="47"/>
        <v>163.85666666666668</v>
      </c>
      <c r="N90" s="29" t="b">
        <f t="shared" si="52"/>
        <v>0</v>
      </c>
      <c r="O90" s="23" t="b">
        <f t="shared" si="49"/>
        <v>0</v>
      </c>
    </row>
    <row r="91" spans="1:15" x14ac:dyDescent="0.25">
      <c r="A91" s="10">
        <v>41357</v>
      </c>
      <c r="B91" s="8">
        <v>83</v>
      </c>
      <c r="C91" s="12">
        <v>0.86</v>
      </c>
      <c r="D91" s="22">
        <f t="shared" si="18"/>
        <v>60.407333333333327</v>
      </c>
      <c r="E91" s="32" t="b">
        <f t="shared" si="40"/>
        <v>0</v>
      </c>
      <c r="F91" s="30" t="b">
        <f t="shared" si="41"/>
        <v>0</v>
      </c>
      <c r="G91" s="31">
        <f t="shared" si="42"/>
        <v>69.889999999999986</v>
      </c>
      <c r="H91" s="12" t="b">
        <f t="shared" si="43"/>
        <v>0</v>
      </c>
      <c r="I91" s="30" t="b">
        <f t="shared" si="22"/>
        <v>0</v>
      </c>
      <c r="J91" s="31">
        <f t="shared" si="44"/>
        <v>164.37800000000001</v>
      </c>
      <c r="K91" s="29" t="b">
        <f t="shared" si="45"/>
        <v>0</v>
      </c>
      <c r="L91" s="30" t="b">
        <f t="shared" si="46"/>
        <v>0</v>
      </c>
      <c r="M91" s="31">
        <f t="shared" si="47"/>
        <v>164.54733333333337</v>
      </c>
      <c r="N91" s="29" t="b">
        <f t="shared" si="52"/>
        <v>0</v>
      </c>
      <c r="O91" s="23" t="b">
        <f t="shared" si="49"/>
        <v>0</v>
      </c>
    </row>
    <row r="92" spans="1:15" x14ac:dyDescent="0.25">
      <c r="A92" s="10">
        <v>41358</v>
      </c>
      <c r="B92" s="8">
        <v>84</v>
      </c>
      <c r="C92" s="12">
        <v>0.86</v>
      </c>
      <c r="D92" s="22">
        <f t="shared" si="18"/>
        <v>57.287999999999997</v>
      </c>
      <c r="E92" s="32" t="b">
        <f t="shared" si="40"/>
        <v>0</v>
      </c>
      <c r="F92" s="30" t="b">
        <f t="shared" si="41"/>
        <v>0</v>
      </c>
      <c r="G92" s="31">
        <f t="shared" si="42"/>
        <v>69.225999999999985</v>
      </c>
      <c r="H92" s="12" t="b">
        <f t="shared" si="43"/>
        <v>0</v>
      </c>
      <c r="I92" s="30" t="b">
        <f t="shared" si="22"/>
        <v>0</v>
      </c>
      <c r="J92" s="31">
        <f t="shared" si="44"/>
        <v>133.99600000000007</v>
      </c>
      <c r="K92" s="29" t="b">
        <f t="shared" si="45"/>
        <v>0</v>
      </c>
      <c r="L92" s="30" t="b">
        <f t="shared" si="46"/>
        <v>0</v>
      </c>
      <c r="M92" s="31">
        <f t="shared" si="47"/>
        <v>165.23800000000003</v>
      </c>
      <c r="N92" s="29" t="b">
        <f t="shared" si="52"/>
        <v>0</v>
      </c>
      <c r="O92" s="23" t="b">
        <f t="shared" si="49"/>
        <v>0</v>
      </c>
    </row>
    <row r="93" spans="1:15" x14ac:dyDescent="0.25">
      <c r="A93" s="10">
        <v>41359</v>
      </c>
      <c r="B93" s="8">
        <v>85</v>
      </c>
      <c r="C93" s="12">
        <f>(0.17*25.4)/5</f>
        <v>0.86360000000000015</v>
      </c>
      <c r="D93" s="22">
        <f t="shared" si="18"/>
        <v>5.5735999999999999</v>
      </c>
      <c r="E93" s="28" t="b">
        <f t="shared" si="40"/>
        <v>1</v>
      </c>
      <c r="F93" s="30" t="b">
        <f t="shared" si="41"/>
        <v>0</v>
      </c>
      <c r="G93" s="31">
        <f t="shared" si="42"/>
        <v>70.08959999999999</v>
      </c>
      <c r="H93" s="12" t="b">
        <f t="shared" si="43"/>
        <v>0</v>
      </c>
      <c r="I93" s="30" t="b">
        <f t="shared" si="22"/>
        <v>0</v>
      </c>
      <c r="J93" s="31">
        <f t="shared" si="44"/>
        <v>103.61759999999998</v>
      </c>
      <c r="K93" s="29" t="b">
        <f t="shared" si="45"/>
        <v>0</v>
      </c>
      <c r="L93" s="30" t="b">
        <f t="shared" si="46"/>
        <v>0</v>
      </c>
      <c r="M93" s="31">
        <f t="shared" si="47"/>
        <v>166.10160000000002</v>
      </c>
      <c r="N93" s="29" t="b">
        <f t="shared" si="52"/>
        <v>0</v>
      </c>
      <c r="O93" s="23" t="b">
        <f t="shared" si="49"/>
        <v>0</v>
      </c>
    </row>
    <row r="94" spans="1:15" x14ac:dyDescent="0.25">
      <c r="A94" s="10">
        <v>41360</v>
      </c>
      <c r="B94" s="8">
        <v>86</v>
      </c>
      <c r="C94" s="12">
        <v>0</v>
      </c>
      <c r="D94" s="22">
        <f t="shared" si="18"/>
        <v>5.5735999999999999</v>
      </c>
      <c r="E94" s="28" t="b">
        <f t="shared" ref="E94:E106" si="53">OR(D94&lt;8.3)</f>
        <v>1</v>
      </c>
      <c r="F94" s="30" t="b">
        <f t="shared" si="41"/>
        <v>0</v>
      </c>
      <c r="G94" s="31">
        <f t="shared" ref="G94:G106" si="54">SUM(C81:C94)</f>
        <v>70.08959999999999</v>
      </c>
      <c r="H94" s="12" t="b">
        <f t="shared" si="43"/>
        <v>0</v>
      </c>
      <c r="I94" s="30" t="b">
        <f t="shared" si="22"/>
        <v>0</v>
      </c>
      <c r="J94" s="31">
        <f t="shared" ref="J94:J106" si="55">SUM(C74:C94)</f>
        <v>77.201599999999985</v>
      </c>
      <c r="K94" s="29" t="b">
        <f t="shared" si="45"/>
        <v>0</v>
      </c>
      <c r="L94" s="30" t="b">
        <f t="shared" si="46"/>
        <v>0</v>
      </c>
      <c r="M94" s="31">
        <f t="shared" ref="M94:M106" si="56">SUM(C67:C94)</f>
        <v>166.10160000000002</v>
      </c>
      <c r="N94" s="29" t="b">
        <f t="shared" ref="N94:N106" si="57">OR(M94&lt;8.3)</f>
        <v>0</v>
      </c>
      <c r="O94" s="23" t="b">
        <f t="shared" ref="O94:O106" si="58">OR(M94&gt;485.86)</f>
        <v>0</v>
      </c>
    </row>
    <row r="95" spans="1:15" x14ac:dyDescent="0.25">
      <c r="A95" s="10">
        <v>41361</v>
      </c>
      <c r="B95" s="8">
        <v>87</v>
      </c>
      <c r="C95" s="12">
        <f>11.2*25.4/5</f>
        <v>56.895999999999994</v>
      </c>
      <c r="D95" s="22">
        <f t="shared" si="18"/>
        <v>61.199599999999997</v>
      </c>
      <c r="E95" s="32" t="b">
        <f t="shared" si="53"/>
        <v>0</v>
      </c>
      <c r="F95" s="30" t="b">
        <f t="shared" si="41"/>
        <v>0</v>
      </c>
      <c r="G95" s="31">
        <f t="shared" si="54"/>
        <v>126.98559999999998</v>
      </c>
      <c r="H95" s="12" t="b">
        <f t="shared" si="43"/>
        <v>0</v>
      </c>
      <c r="I95" s="30" t="b">
        <f t="shared" si="22"/>
        <v>0</v>
      </c>
      <c r="J95" s="31">
        <f t="shared" si="55"/>
        <v>132.82759999999999</v>
      </c>
      <c r="K95" s="29" t="b">
        <f t="shared" si="45"/>
        <v>0</v>
      </c>
      <c r="L95" s="30" t="b">
        <f t="shared" si="46"/>
        <v>0</v>
      </c>
      <c r="M95" s="31">
        <f t="shared" si="56"/>
        <v>222.99760000000001</v>
      </c>
      <c r="N95" s="29" t="b">
        <f t="shared" si="57"/>
        <v>0</v>
      </c>
      <c r="O95" s="23" t="b">
        <f t="shared" si="58"/>
        <v>0</v>
      </c>
    </row>
    <row r="96" spans="1:15" x14ac:dyDescent="0.25">
      <c r="A96" s="10">
        <v>41362</v>
      </c>
      <c r="B96" s="8">
        <v>88</v>
      </c>
      <c r="C96" s="12">
        <f>11.2*25.4/5</f>
        <v>56.895999999999994</v>
      </c>
      <c r="D96" s="22">
        <f t="shared" si="18"/>
        <v>117.23559999999998</v>
      </c>
      <c r="E96" s="32" t="b">
        <f t="shared" si="53"/>
        <v>0</v>
      </c>
      <c r="F96" s="30" t="b">
        <f t="shared" si="41"/>
        <v>0</v>
      </c>
      <c r="G96" s="31">
        <f t="shared" si="54"/>
        <v>183.88159999999996</v>
      </c>
      <c r="H96" s="12" t="b">
        <f t="shared" si="43"/>
        <v>0</v>
      </c>
      <c r="I96" s="30" t="b">
        <f t="shared" si="22"/>
        <v>0</v>
      </c>
      <c r="J96" s="31">
        <f t="shared" si="55"/>
        <v>188.45359999999997</v>
      </c>
      <c r="K96" s="29" t="b">
        <f t="shared" si="45"/>
        <v>0</v>
      </c>
      <c r="L96" s="30" t="b">
        <f t="shared" si="46"/>
        <v>0</v>
      </c>
      <c r="M96" s="31">
        <f t="shared" si="56"/>
        <v>279.89359999999999</v>
      </c>
      <c r="N96" s="29" t="b">
        <f t="shared" si="57"/>
        <v>0</v>
      </c>
      <c r="O96" s="23" t="b">
        <f t="shared" si="58"/>
        <v>0</v>
      </c>
    </row>
    <row r="97" spans="1:15" x14ac:dyDescent="0.25">
      <c r="A97" s="10">
        <v>41363</v>
      </c>
      <c r="B97" s="8">
        <v>89</v>
      </c>
      <c r="C97" s="12">
        <f>11.2*25.4/5</f>
        <v>56.895999999999994</v>
      </c>
      <c r="D97" s="22">
        <f t="shared" si="18"/>
        <v>173.27159999999998</v>
      </c>
      <c r="E97" s="32" t="b">
        <f t="shared" si="53"/>
        <v>0</v>
      </c>
      <c r="F97" s="30" t="b">
        <f t="shared" si="41"/>
        <v>1</v>
      </c>
      <c r="G97" s="31">
        <f t="shared" si="54"/>
        <v>236.79826666666665</v>
      </c>
      <c r="H97" s="12" t="b">
        <f t="shared" si="43"/>
        <v>0</v>
      </c>
      <c r="I97" s="30" t="b">
        <f t="shared" si="22"/>
        <v>0</v>
      </c>
      <c r="J97" s="31">
        <f t="shared" si="55"/>
        <v>243.82559999999995</v>
      </c>
      <c r="K97" s="29" t="b">
        <f t="shared" si="45"/>
        <v>0</v>
      </c>
      <c r="L97" s="30" t="b">
        <f t="shared" si="46"/>
        <v>0</v>
      </c>
      <c r="M97" s="31">
        <f t="shared" si="56"/>
        <v>336.78960000000001</v>
      </c>
      <c r="N97" s="29" t="b">
        <f t="shared" si="57"/>
        <v>0</v>
      </c>
      <c r="O97" s="23" t="b">
        <f t="shared" si="58"/>
        <v>0</v>
      </c>
    </row>
    <row r="98" spans="1:15" x14ac:dyDescent="0.25">
      <c r="A98" s="10">
        <v>41364</v>
      </c>
      <c r="B98" s="8">
        <v>90</v>
      </c>
      <c r="C98" s="12">
        <f>11.2*25.4/5</f>
        <v>56.895999999999994</v>
      </c>
      <c r="D98" s="22">
        <f t="shared" si="18"/>
        <v>229.30759999999995</v>
      </c>
      <c r="E98" s="32" t="b">
        <f t="shared" si="53"/>
        <v>0</v>
      </c>
      <c r="F98" s="30" t="b">
        <f t="shared" si="41"/>
        <v>1</v>
      </c>
      <c r="G98" s="31">
        <f t="shared" si="54"/>
        <v>289.71493333333331</v>
      </c>
      <c r="H98" s="12" t="b">
        <f t="shared" si="43"/>
        <v>0</v>
      </c>
      <c r="I98" s="30" t="b">
        <f t="shared" si="22"/>
        <v>1</v>
      </c>
      <c r="J98" s="31">
        <f t="shared" si="55"/>
        <v>299.19759999999997</v>
      </c>
      <c r="K98" s="29" t="b">
        <f t="shared" si="45"/>
        <v>0</v>
      </c>
      <c r="L98" s="30" t="b">
        <f t="shared" si="46"/>
        <v>0</v>
      </c>
      <c r="M98" s="31">
        <f t="shared" si="56"/>
        <v>393.68560000000002</v>
      </c>
      <c r="N98" s="29" t="b">
        <f t="shared" si="57"/>
        <v>0</v>
      </c>
      <c r="O98" s="23" t="b">
        <f t="shared" si="58"/>
        <v>0</v>
      </c>
    </row>
    <row r="99" spans="1:15" x14ac:dyDescent="0.25">
      <c r="A99" s="10">
        <v>41365</v>
      </c>
      <c r="B99" s="8">
        <v>91</v>
      </c>
      <c r="C99" s="12">
        <f>11.2*25.4/5</f>
        <v>56.895999999999994</v>
      </c>
      <c r="D99" s="22">
        <f t="shared" si="18"/>
        <v>285.34359999999998</v>
      </c>
      <c r="E99" s="32" t="b">
        <f t="shared" si="53"/>
        <v>0</v>
      </c>
      <c r="F99" s="30" t="b">
        <f t="shared" si="41"/>
        <v>1</v>
      </c>
      <c r="G99" s="31">
        <f t="shared" si="54"/>
        <v>342.63159999999999</v>
      </c>
      <c r="H99" s="12" t="b">
        <f t="shared" si="43"/>
        <v>0</v>
      </c>
      <c r="I99" s="30" t="b">
        <f t="shared" si="22"/>
        <v>1</v>
      </c>
      <c r="J99" s="31">
        <f t="shared" si="55"/>
        <v>354.56959999999998</v>
      </c>
      <c r="K99" s="29" t="b">
        <f t="shared" si="45"/>
        <v>0</v>
      </c>
      <c r="L99" s="30" t="b">
        <f t="shared" si="46"/>
        <v>0</v>
      </c>
      <c r="M99" s="31">
        <f t="shared" si="56"/>
        <v>419.33960000000008</v>
      </c>
      <c r="N99" s="29" t="b">
        <f t="shared" si="57"/>
        <v>0</v>
      </c>
      <c r="O99" s="23" t="b">
        <f t="shared" si="58"/>
        <v>0</v>
      </c>
    </row>
    <row r="100" spans="1:15" x14ac:dyDescent="0.25">
      <c r="A100" s="10">
        <v>41366</v>
      </c>
      <c r="B100" s="8">
        <v>92</v>
      </c>
      <c r="C100" s="12">
        <f>0.18*25.4</f>
        <v>4.5719999999999992</v>
      </c>
      <c r="D100" s="22">
        <f t="shared" si="18"/>
        <v>289.05199999999996</v>
      </c>
      <c r="E100" s="32" t="b">
        <f t="shared" si="53"/>
        <v>0</v>
      </c>
      <c r="F100" s="30" t="b">
        <f t="shared" si="41"/>
        <v>1</v>
      </c>
      <c r="G100" s="31">
        <f t="shared" si="54"/>
        <v>294.62559999999996</v>
      </c>
      <c r="H100" s="12" t="b">
        <f t="shared" si="43"/>
        <v>0</v>
      </c>
      <c r="I100" s="30" t="b">
        <f t="shared" si="22"/>
        <v>1</v>
      </c>
      <c r="J100" s="31">
        <f t="shared" si="55"/>
        <v>359.14159999999998</v>
      </c>
      <c r="K100" s="29" t="b">
        <f t="shared" si="45"/>
        <v>0</v>
      </c>
      <c r="L100" s="30" t="b">
        <f t="shared" si="46"/>
        <v>0</v>
      </c>
      <c r="M100" s="31">
        <f t="shared" si="56"/>
        <v>392.6696</v>
      </c>
      <c r="N100" s="29" t="b">
        <f t="shared" si="57"/>
        <v>0</v>
      </c>
      <c r="O100" s="23" t="b">
        <f t="shared" si="58"/>
        <v>0</v>
      </c>
    </row>
    <row r="101" spans="1:15" x14ac:dyDescent="0.25">
      <c r="A101" s="10">
        <v>41367</v>
      </c>
      <c r="B101" s="8">
        <v>93</v>
      </c>
      <c r="C101" s="12">
        <v>0</v>
      </c>
      <c r="D101" s="22">
        <f t="shared" si="18"/>
        <v>289.05199999999996</v>
      </c>
      <c r="E101" s="32" t="b">
        <f t="shared" si="53"/>
        <v>0</v>
      </c>
      <c r="F101" s="30" t="b">
        <f t="shared" si="41"/>
        <v>1</v>
      </c>
      <c r="G101" s="31">
        <f t="shared" si="54"/>
        <v>294.62559999999996</v>
      </c>
      <c r="H101" s="12" t="b">
        <f t="shared" si="43"/>
        <v>0</v>
      </c>
      <c r="I101" s="30" t="b">
        <f t="shared" si="22"/>
        <v>1</v>
      </c>
      <c r="J101" s="31">
        <f t="shared" si="55"/>
        <v>359.14159999999998</v>
      </c>
      <c r="K101" s="29" t="b">
        <f t="shared" si="45"/>
        <v>0</v>
      </c>
      <c r="L101" s="30" t="b">
        <f t="shared" si="46"/>
        <v>0</v>
      </c>
      <c r="M101" s="31">
        <f t="shared" si="56"/>
        <v>366.25359999999995</v>
      </c>
      <c r="N101" s="29" t="b">
        <f t="shared" si="57"/>
        <v>0</v>
      </c>
      <c r="O101" s="23" t="b">
        <f t="shared" si="58"/>
        <v>0</v>
      </c>
    </row>
    <row r="102" spans="1:15" x14ac:dyDescent="0.25">
      <c r="A102" s="10">
        <v>41368</v>
      </c>
      <c r="B102" s="8">
        <v>94</v>
      </c>
      <c r="C102" s="12">
        <v>0</v>
      </c>
      <c r="D102" s="22">
        <f t="shared" si="18"/>
        <v>232.15599999999998</v>
      </c>
      <c r="E102" s="32" t="b">
        <f t="shared" si="53"/>
        <v>0</v>
      </c>
      <c r="F102" s="30" t="b">
        <f t="shared" si="41"/>
        <v>1</v>
      </c>
      <c r="G102" s="31">
        <f t="shared" si="54"/>
        <v>293.35559999999998</v>
      </c>
      <c r="H102" s="12" t="b">
        <f t="shared" si="43"/>
        <v>0</v>
      </c>
      <c r="I102" s="30" t="b">
        <f t="shared" si="22"/>
        <v>1</v>
      </c>
      <c r="J102" s="31">
        <f t="shared" si="55"/>
        <v>359.14159999999998</v>
      </c>
      <c r="K102" s="29" t="b">
        <f t="shared" si="45"/>
        <v>0</v>
      </c>
      <c r="L102" s="30" t="b">
        <f t="shared" si="46"/>
        <v>0</v>
      </c>
      <c r="M102" s="31">
        <f t="shared" si="56"/>
        <v>364.98359999999997</v>
      </c>
      <c r="N102" s="29" t="b">
        <f t="shared" si="57"/>
        <v>0</v>
      </c>
      <c r="O102" s="23" t="b">
        <f t="shared" si="58"/>
        <v>0</v>
      </c>
    </row>
    <row r="103" spans="1:15" x14ac:dyDescent="0.25">
      <c r="A103" s="10">
        <v>41369</v>
      </c>
      <c r="B103" s="8">
        <v>95</v>
      </c>
      <c r="C103" s="12">
        <f>0.4*25.4</f>
        <v>10.16</v>
      </c>
      <c r="D103" s="22">
        <f t="shared" si="18"/>
        <v>185.42</v>
      </c>
      <c r="E103" s="32" t="b">
        <f t="shared" si="53"/>
        <v>0</v>
      </c>
      <c r="F103" s="30" t="b">
        <f t="shared" si="41"/>
        <v>1</v>
      </c>
      <c r="G103" s="31">
        <f t="shared" si="54"/>
        <v>302.65559999999999</v>
      </c>
      <c r="H103" s="12" t="b">
        <f t="shared" si="43"/>
        <v>0</v>
      </c>
      <c r="I103" s="30" t="b">
        <f t="shared" si="22"/>
        <v>1</v>
      </c>
      <c r="J103" s="31">
        <f t="shared" si="55"/>
        <v>369.30160000000001</v>
      </c>
      <c r="K103" s="29" t="b">
        <f t="shared" si="45"/>
        <v>0</v>
      </c>
      <c r="L103" s="30" t="b">
        <f t="shared" si="46"/>
        <v>0</v>
      </c>
      <c r="M103" s="31">
        <f t="shared" si="56"/>
        <v>373.87360000000001</v>
      </c>
      <c r="N103" s="29" t="b">
        <f t="shared" si="57"/>
        <v>0</v>
      </c>
      <c r="O103" s="23" t="b">
        <f t="shared" si="58"/>
        <v>0</v>
      </c>
    </row>
    <row r="104" spans="1:15" x14ac:dyDescent="0.25">
      <c r="A104" s="10">
        <v>41370</v>
      </c>
      <c r="B104" s="8">
        <v>96</v>
      </c>
      <c r="C104" s="12">
        <f>(0.47*25.4)/3</f>
        <v>3.9793333333333329</v>
      </c>
      <c r="D104" s="22">
        <f t="shared" si="18"/>
        <v>132.50333333333333</v>
      </c>
      <c r="E104" s="32" t="b">
        <f t="shared" si="53"/>
        <v>0</v>
      </c>
      <c r="F104" s="30" t="b">
        <f t="shared" si="41"/>
        <v>0</v>
      </c>
      <c r="G104" s="31">
        <f t="shared" si="54"/>
        <v>305.77493333333331</v>
      </c>
      <c r="H104" s="12" t="b">
        <f t="shared" si="43"/>
        <v>0</v>
      </c>
      <c r="I104" s="30" t="b">
        <f t="shared" si="22"/>
        <v>1</v>
      </c>
      <c r="J104" s="31">
        <f t="shared" si="55"/>
        <v>369.30160000000001</v>
      </c>
      <c r="K104" s="29" t="b">
        <f t="shared" si="45"/>
        <v>0</v>
      </c>
      <c r="L104" s="30" t="b">
        <f t="shared" si="46"/>
        <v>0</v>
      </c>
      <c r="M104" s="31">
        <f t="shared" si="56"/>
        <v>376.32893333333334</v>
      </c>
      <c r="N104" s="29" t="b">
        <f t="shared" si="57"/>
        <v>0</v>
      </c>
      <c r="O104" s="23" t="b">
        <f t="shared" si="58"/>
        <v>0</v>
      </c>
    </row>
    <row r="105" spans="1:15" x14ac:dyDescent="0.25">
      <c r="A105" s="10">
        <v>41371</v>
      </c>
      <c r="B105" s="8">
        <v>97</v>
      </c>
      <c r="C105" s="12">
        <f t="shared" ref="C105:C106" si="59">(0.47*25.4)/3</f>
        <v>3.9793333333333329</v>
      </c>
      <c r="D105" s="22">
        <f t="shared" si="18"/>
        <v>79.586666666666645</v>
      </c>
      <c r="E105" s="32" t="b">
        <f t="shared" si="53"/>
        <v>0</v>
      </c>
      <c r="F105" s="30" t="b">
        <f t="shared" si="41"/>
        <v>0</v>
      </c>
      <c r="G105" s="31">
        <f t="shared" si="54"/>
        <v>308.89426666666662</v>
      </c>
      <c r="H105" s="12" t="b">
        <f t="shared" si="43"/>
        <v>0</v>
      </c>
      <c r="I105" s="30" t="b">
        <f t="shared" si="22"/>
        <v>1</v>
      </c>
      <c r="J105" s="31">
        <f t="shared" si="55"/>
        <v>369.30160000000001</v>
      </c>
      <c r="K105" s="29" t="b">
        <f t="shared" si="45"/>
        <v>0</v>
      </c>
      <c r="L105" s="30" t="b">
        <f t="shared" si="46"/>
        <v>0</v>
      </c>
      <c r="M105" s="31">
        <f t="shared" si="56"/>
        <v>378.78426666666667</v>
      </c>
      <c r="N105" s="29" t="b">
        <f t="shared" si="57"/>
        <v>0</v>
      </c>
      <c r="O105" s="23" t="b">
        <f t="shared" si="58"/>
        <v>0</v>
      </c>
    </row>
    <row r="106" spans="1:15" x14ac:dyDescent="0.25">
      <c r="A106" s="10">
        <v>41372</v>
      </c>
      <c r="B106" s="8">
        <v>98</v>
      </c>
      <c r="C106" s="12">
        <f t="shared" si="59"/>
        <v>3.9793333333333329</v>
      </c>
      <c r="D106" s="22">
        <f t="shared" si="18"/>
        <v>26.669999999999998</v>
      </c>
      <c r="E106" s="32" t="b">
        <f t="shared" si="53"/>
        <v>0</v>
      </c>
      <c r="F106" s="30" t="b">
        <f t="shared" si="41"/>
        <v>0</v>
      </c>
      <c r="G106" s="31">
        <f t="shared" si="54"/>
        <v>312.0136</v>
      </c>
      <c r="H106" s="12" t="b">
        <f t="shared" si="43"/>
        <v>0</v>
      </c>
      <c r="I106" s="30" t="b">
        <f t="shared" si="22"/>
        <v>1</v>
      </c>
      <c r="J106" s="31">
        <f t="shared" si="55"/>
        <v>369.30160000000001</v>
      </c>
      <c r="K106" s="29" t="b">
        <f t="shared" si="45"/>
        <v>0</v>
      </c>
      <c r="L106" s="30" t="b">
        <f t="shared" si="46"/>
        <v>0</v>
      </c>
      <c r="M106" s="31">
        <f t="shared" si="56"/>
        <v>381.2396</v>
      </c>
      <c r="N106" s="29" t="b">
        <f t="shared" si="57"/>
        <v>0</v>
      </c>
      <c r="O106" s="23" t="b">
        <f t="shared" si="58"/>
        <v>0</v>
      </c>
    </row>
    <row r="107" spans="1:15" x14ac:dyDescent="0.25">
      <c r="A107" s="10">
        <v>41373</v>
      </c>
      <c r="B107" s="8">
        <v>99</v>
      </c>
      <c r="C107" s="12">
        <f>0.45*25.4</f>
        <v>11.43</v>
      </c>
      <c r="D107" s="22">
        <f t="shared" si="18"/>
        <v>33.527999999999999</v>
      </c>
      <c r="E107" s="32" t="b">
        <f t="shared" ref="E107:E131" si="60">OR(D107&lt;8.3)</f>
        <v>0</v>
      </c>
      <c r="F107" s="30" t="b">
        <f t="shared" si="41"/>
        <v>0</v>
      </c>
      <c r="G107" s="31">
        <f t="shared" ref="G107:G131" si="61">SUM(C94:C107)</f>
        <v>322.58</v>
      </c>
      <c r="H107" s="12" t="b">
        <f t="shared" si="43"/>
        <v>0</v>
      </c>
      <c r="I107" s="30" t="b">
        <f t="shared" si="22"/>
        <v>1</v>
      </c>
      <c r="J107" s="31">
        <f t="shared" ref="J107:J127" si="62">SUM(C87:C107)</f>
        <v>328.15359999999998</v>
      </c>
      <c r="K107" s="29" t="b">
        <f t="shared" si="45"/>
        <v>0</v>
      </c>
      <c r="L107" s="30" t="b">
        <f t="shared" si="46"/>
        <v>0</v>
      </c>
      <c r="M107" s="31">
        <f t="shared" ref="M107:M131" si="63">SUM(C80:C107)</f>
        <v>392.6696</v>
      </c>
      <c r="N107" s="29" t="b">
        <f t="shared" ref="N107:N131" si="64">OR(M107&lt;8.3)</f>
        <v>0</v>
      </c>
      <c r="O107" s="23" t="b">
        <f t="shared" ref="O107:O131" si="65">OR(M107&gt;485.86)</f>
        <v>0</v>
      </c>
    </row>
    <row r="108" spans="1:15" x14ac:dyDescent="0.25">
      <c r="A108" s="10">
        <v>41374</v>
      </c>
      <c r="B108" s="8">
        <v>100</v>
      </c>
      <c r="C108" s="12">
        <f>0.2*24.5</f>
        <v>4.9000000000000004</v>
      </c>
      <c r="D108" s="22">
        <f t="shared" si="18"/>
        <v>38.427999999999997</v>
      </c>
      <c r="E108" s="32" t="b">
        <f t="shared" si="60"/>
        <v>0</v>
      </c>
      <c r="F108" s="30" t="b">
        <f t="shared" si="41"/>
        <v>0</v>
      </c>
      <c r="G108" s="31">
        <f t="shared" si="61"/>
        <v>327.47999999999996</v>
      </c>
      <c r="H108" s="12" t="b">
        <f t="shared" si="43"/>
        <v>0</v>
      </c>
      <c r="I108" s="30" t="b">
        <f t="shared" si="22"/>
        <v>1</v>
      </c>
      <c r="J108" s="31">
        <f t="shared" si="62"/>
        <v>333.05359999999996</v>
      </c>
      <c r="K108" s="29" t="b">
        <f t="shared" si="45"/>
        <v>0</v>
      </c>
      <c r="L108" s="30" t="b">
        <f t="shared" si="46"/>
        <v>0</v>
      </c>
      <c r="M108" s="31">
        <f t="shared" si="63"/>
        <v>397.56959999999998</v>
      </c>
      <c r="N108" s="29" t="b">
        <f t="shared" si="64"/>
        <v>0</v>
      </c>
      <c r="O108" s="23" t="b">
        <f t="shared" si="65"/>
        <v>0</v>
      </c>
    </row>
    <row r="109" spans="1:15" x14ac:dyDescent="0.25">
      <c r="A109" s="10">
        <v>41375</v>
      </c>
      <c r="B109" s="8">
        <v>101</v>
      </c>
      <c r="C109" s="12">
        <v>0</v>
      </c>
      <c r="D109" s="22">
        <f t="shared" si="18"/>
        <v>38.427999999999997</v>
      </c>
      <c r="E109" s="32" t="b">
        <f t="shared" si="60"/>
        <v>0</v>
      </c>
      <c r="F109" s="30" t="b">
        <f t="shared" si="41"/>
        <v>0</v>
      </c>
      <c r="G109" s="31">
        <f t="shared" si="61"/>
        <v>270.58399999999995</v>
      </c>
      <c r="H109" s="12" t="b">
        <f t="shared" si="43"/>
        <v>0</v>
      </c>
      <c r="I109" s="30" t="b">
        <f t="shared" si="22"/>
        <v>0</v>
      </c>
      <c r="J109" s="31">
        <f t="shared" si="62"/>
        <v>331.78359999999998</v>
      </c>
      <c r="K109" s="29" t="b">
        <f t="shared" si="45"/>
        <v>0</v>
      </c>
      <c r="L109" s="30" t="b">
        <f t="shared" si="46"/>
        <v>0</v>
      </c>
      <c r="M109" s="31">
        <f t="shared" si="63"/>
        <v>397.56959999999998</v>
      </c>
      <c r="N109" s="29" t="b">
        <f t="shared" si="64"/>
        <v>0</v>
      </c>
      <c r="O109" s="23" t="b">
        <f t="shared" si="65"/>
        <v>0</v>
      </c>
    </row>
    <row r="110" spans="1:15" x14ac:dyDescent="0.25">
      <c r="A110" s="10">
        <v>41376</v>
      </c>
      <c r="B110" s="8">
        <v>102</v>
      </c>
      <c r="C110" s="12">
        <f>0.22*25.4</f>
        <v>5.5880000000000001</v>
      </c>
      <c r="D110" s="22">
        <f t="shared" si="18"/>
        <v>33.856000000000002</v>
      </c>
      <c r="E110" s="32" t="b">
        <f t="shared" si="60"/>
        <v>0</v>
      </c>
      <c r="F110" s="30" t="b">
        <f t="shared" si="41"/>
        <v>0</v>
      </c>
      <c r="G110" s="31">
        <f t="shared" si="61"/>
        <v>219.27599999999998</v>
      </c>
      <c r="H110" s="12" t="b">
        <f t="shared" si="43"/>
        <v>0</v>
      </c>
      <c r="I110" s="30" t="b">
        <f t="shared" si="22"/>
        <v>0</v>
      </c>
      <c r="J110" s="31">
        <f t="shared" si="62"/>
        <v>336.51159999999999</v>
      </c>
      <c r="K110" s="29" t="b">
        <f t="shared" si="45"/>
        <v>0</v>
      </c>
      <c r="L110" s="30" t="b">
        <f t="shared" si="46"/>
        <v>0</v>
      </c>
      <c r="M110" s="31">
        <f t="shared" si="63"/>
        <v>403.1576</v>
      </c>
      <c r="N110" s="29" t="b">
        <f t="shared" si="64"/>
        <v>0</v>
      </c>
      <c r="O110" s="23" t="b">
        <f t="shared" si="65"/>
        <v>0</v>
      </c>
    </row>
    <row r="111" spans="1:15" x14ac:dyDescent="0.25">
      <c r="A111" s="10">
        <v>41377</v>
      </c>
      <c r="B111" s="8">
        <v>103</v>
      </c>
      <c r="C111" s="12">
        <f t="shared" ref="C111:C114" si="66">(0.94*25.4)/4</f>
        <v>5.9689999999999994</v>
      </c>
      <c r="D111" s="22">
        <f t="shared" si="18"/>
        <v>35.845666666666666</v>
      </c>
      <c r="E111" s="32" t="b">
        <f t="shared" si="60"/>
        <v>0</v>
      </c>
      <c r="F111" s="30" t="b">
        <f t="shared" si="41"/>
        <v>0</v>
      </c>
      <c r="G111" s="31">
        <f t="shared" si="61"/>
        <v>168.34899999999999</v>
      </c>
      <c r="H111" s="12" t="b">
        <f t="shared" si="43"/>
        <v>0</v>
      </c>
      <c r="I111" s="30" t="b">
        <f t="shared" si="22"/>
        <v>0</v>
      </c>
      <c r="J111" s="31">
        <f t="shared" si="62"/>
        <v>341.62059999999997</v>
      </c>
      <c r="K111" s="29" t="b">
        <f t="shared" si="45"/>
        <v>0</v>
      </c>
      <c r="L111" s="30" t="b">
        <f t="shared" si="46"/>
        <v>0</v>
      </c>
      <c r="M111" s="31">
        <f t="shared" si="63"/>
        <v>405.14726666666667</v>
      </c>
      <c r="N111" s="29" t="b">
        <f t="shared" si="64"/>
        <v>0</v>
      </c>
      <c r="O111" s="23" t="b">
        <f t="shared" si="65"/>
        <v>0</v>
      </c>
    </row>
    <row r="112" spans="1:15" x14ac:dyDescent="0.25">
      <c r="A112" s="10">
        <v>41378</v>
      </c>
      <c r="B112" s="8">
        <v>104</v>
      </c>
      <c r="C112" s="12">
        <f t="shared" si="66"/>
        <v>5.9689999999999994</v>
      </c>
      <c r="D112" s="22">
        <f t="shared" si="18"/>
        <v>37.835333333333338</v>
      </c>
      <c r="E112" s="32" t="b">
        <f t="shared" si="60"/>
        <v>0</v>
      </c>
      <c r="F112" s="30" t="b">
        <f t="shared" si="41"/>
        <v>0</v>
      </c>
      <c r="G112" s="31">
        <f t="shared" si="61"/>
        <v>117.42199999999997</v>
      </c>
      <c r="H112" s="12" t="b">
        <f t="shared" si="43"/>
        <v>0</v>
      </c>
      <c r="I112" s="30" t="b">
        <f t="shared" si="22"/>
        <v>0</v>
      </c>
      <c r="J112" s="31">
        <f t="shared" si="62"/>
        <v>346.72959999999995</v>
      </c>
      <c r="K112" s="29" t="b">
        <f t="shared" si="45"/>
        <v>0</v>
      </c>
      <c r="L112" s="30" t="b">
        <f t="shared" si="46"/>
        <v>0</v>
      </c>
      <c r="M112" s="31">
        <f t="shared" si="63"/>
        <v>407.13693333333333</v>
      </c>
      <c r="N112" s="29" t="b">
        <f t="shared" si="64"/>
        <v>0</v>
      </c>
      <c r="O112" s="23" t="b">
        <f t="shared" si="65"/>
        <v>0</v>
      </c>
    </row>
    <row r="113" spans="1:15" x14ac:dyDescent="0.25">
      <c r="A113" s="10">
        <v>41379</v>
      </c>
      <c r="B113" s="8">
        <v>105</v>
      </c>
      <c r="C113" s="12">
        <f t="shared" si="66"/>
        <v>5.9689999999999994</v>
      </c>
      <c r="D113" s="22">
        <f t="shared" si="18"/>
        <v>39.825000000000003</v>
      </c>
      <c r="E113" s="32" t="b">
        <f t="shared" si="60"/>
        <v>0</v>
      </c>
      <c r="F113" s="30" t="b">
        <f t="shared" si="41"/>
        <v>0</v>
      </c>
      <c r="G113" s="31">
        <f t="shared" si="61"/>
        <v>66.49499999999999</v>
      </c>
      <c r="H113" s="12" t="b">
        <f t="shared" si="43"/>
        <v>0</v>
      </c>
      <c r="I113" s="30" t="b">
        <f t="shared" si="22"/>
        <v>0</v>
      </c>
      <c r="J113" s="31">
        <f t="shared" si="62"/>
        <v>351.83859999999999</v>
      </c>
      <c r="K113" s="29" t="b">
        <f t="shared" si="45"/>
        <v>0</v>
      </c>
      <c r="L113" s="30" t="b">
        <f t="shared" si="46"/>
        <v>0</v>
      </c>
      <c r="M113" s="31">
        <f t="shared" si="63"/>
        <v>409.1266</v>
      </c>
      <c r="N113" s="29" t="b">
        <f t="shared" si="64"/>
        <v>0</v>
      </c>
      <c r="O113" s="23" t="b">
        <f t="shared" si="65"/>
        <v>0</v>
      </c>
    </row>
    <row r="114" spans="1:15" x14ac:dyDescent="0.25">
      <c r="A114" s="10">
        <v>41380</v>
      </c>
      <c r="B114" s="8">
        <v>106</v>
      </c>
      <c r="C114" s="12">
        <f t="shared" si="66"/>
        <v>5.9689999999999994</v>
      </c>
      <c r="D114" s="22">
        <f t="shared" si="18"/>
        <v>34.364000000000004</v>
      </c>
      <c r="E114" s="32" t="b">
        <f t="shared" si="60"/>
        <v>0</v>
      </c>
      <c r="F114" s="30" t="b">
        <f t="shared" si="41"/>
        <v>0</v>
      </c>
      <c r="G114" s="31">
        <f t="shared" si="61"/>
        <v>67.891999999999996</v>
      </c>
      <c r="H114" s="12" t="b">
        <f t="shared" si="43"/>
        <v>0</v>
      </c>
      <c r="I114" s="30" t="b">
        <f t="shared" si="22"/>
        <v>0</v>
      </c>
      <c r="J114" s="31">
        <f t="shared" si="62"/>
        <v>356.94399999999996</v>
      </c>
      <c r="K114" s="29" t="b">
        <f t="shared" si="45"/>
        <v>0</v>
      </c>
      <c r="L114" s="30" t="b">
        <f t="shared" si="46"/>
        <v>0</v>
      </c>
      <c r="M114" s="31">
        <f t="shared" si="63"/>
        <v>362.51759999999996</v>
      </c>
      <c r="N114" s="29" t="b">
        <f t="shared" si="64"/>
        <v>0</v>
      </c>
      <c r="O114" s="23" t="b">
        <f t="shared" si="65"/>
        <v>0</v>
      </c>
    </row>
    <row r="115" spans="1:15" x14ac:dyDescent="0.25">
      <c r="A115" s="10">
        <v>41381</v>
      </c>
      <c r="B115" s="8">
        <v>107</v>
      </c>
      <c r="C115" s="12">
        <f>1.48*25.4</f>
        <v>37.591999999999999</v>
      </c>
      <c r="D115" s="22">
        <f t="shared" si="18"/>
        <v>67.055999999999997</v>
      </c>
      <c r="E115" s="32" t="b">
        <f t="shared" si="60"/>
        <v>0</v>
      </c>
      <c r="F115" s="30" t="b">
        <f t="shared" si="41"/>
        <v>0</v>
      </c>
      <c r="G115" s="31">
        <f t="shared" si="61"/>
        <v>105.48399999999999</v>
      </c>
      <c r="H115" s="12" t="b">
        <f t="shared" si="43"/>
        <v>0</v>
      </c>
      <c r="I115" s="30" t="b">
        <f t="shared" si="22"/>
        <v>0</v>
      </c>
      <c r="J115" s="31">
        <f t="shared" si="62"/>
        <v>394.53599999999994</v>
      </c>
      <c r="K115" s="29" t="b">
        <f t="shared" si="45"/>
        <v>0</v>
      </c>
      <c r="L115" s="30" t="b">
        <f t="shared" si="46"/>
        <v>1</v>
      </c>
      <c r="M115" s="31">
        <f t="shared" si="63"/>
        <v>400.10959999999994</v>
      </c>
      <c r="N115" s="29" t="b">
        <f t="shared" si="64"/>
        <v>0</v>
      </c>
      <c r="O115" s="23" t="b">
        <f t="shared" si="65"/>
        <v>0</v>
      </c>
    </row>
    <row r="116" spans="1:15" x14ac:dyDescent="0.25">
      <c r="A116" s="10">
        <v>41382</v>
      </c>
      <c r="B116" s="8">
        <v>108</v>
      </c>
      <c r="C116" s="12">
        <f>0.27*25.4</f>
        <v>6.8579999999999997</v>
      </c>
      <c r="D116" s="22">
        <f t="shared" si="18"/>
        <v>73.914000000000001</v>
      </c>
      <c r="E116" s="32" t="b">
        <f t="shared" si="60"/>
        <v>0</v>
      </c>
      <c r="F116" s="30" t="b">
        <f t="shared" si="41"/>
        <v>0</v>
      </c>
      <c r="G116" s="31">
        <f t="shared" si="61"/>
        <v>112.342</v>
      </c>
      <c r="H116" s="12" t="b">
        <f t="shared" si="43"/>
        <v>0</v>
      </c>
      <c r="I116" s="30" t="b">
        <f t="shared" si="22"/>
        <v>0</v>
      </c>
      <c r="J116" s="31">
        <f t="shared" si="62"/>
        <v>344.49799999999993</v>
      </c>
      <c r="K116" s="29" t="b">
        <f t="shared" si="45"/>
        <v>0</v>
      </c>
      <c r="L116" s="30" t="b">
        <f t="shared" si="46"/>
        <v>0</v>
      </c>
      <c r="M116" s="31">
        <f t="shared" si="63"/>
        <v>405.69759999999997</v>
      </c>
      <c r="N116" s="29" t="b">
        <f t="shared" si="64"/>
        <v>0</v>
      </c>
      <c r="O116" s="23" t="b">
        <f t="shared" si="65"/>
        <v>0</v>
      </c>
    </row>
    <row r="117" spans="1:15" x14ac:dyDescent="0.25">
      <c r="A117" s="10">
        <v>41383</v>
      </c>
      <c r="B117" s="8">
        <v>109</v>
      </c>
      <c r="C117" s="12">
        <f>1.5+25.4</f>
        <v>26.9</v>
      </c>
      <c r="D117" s="22">
        <f t="shared" si="18"/>
        <v>95.225999999999999</v>
      </c>
      <c r="E117" s="32" t="b">
        <f t="shared" si="60"/>
        <v>0</v>
      </c>
      <c r="F117" s="30" t="b">
        <f t="shared" si="41"/>
        <v>0</v>
      </c>
      <c r="G117" s="31">
        <f t="shared" si="61"/>
        <v>129.08200000000002</v>
      </c>
      <c r="H117" s="12" t="b">
        <f t="shared" si="43"/>
        <v>0</v>
      </c>
      <c r="I117" s="30" t="b">
        <f t="shared" si="22"/>
        <v>0</v>
      </c>
      <c r="J117" s="31">
        <f t="shared" si="62"/>
        <v>314.50199999999995</v>
      </c>
      <c r="K117" s="29" t="b">
        <f t="shared" si="45"/>
        <v>0</v>
      </c>
      <c r="L117" s="30" t="b">
        <f t="shared" si="46"/>
        <v>0</v>
      </c>
      <c r="M117" s="31">
        <f t="shared" si="63"/>
        <v>431.73759999999993</v>
      </c>
      <c r="N117" s="29" t="b">
        <f t="shared" si="64"/>
        <v>0</v>
      </c>
      <c r="O117" s="23" t="b">
        <f t="shared" si="65"/>
        <v>0</v>
      </c>
    </row>
    <row r="118" spans="1:15" x14ac:dyDescent="0.25">
      <c r="A118" s="10">
        <v>41384</v>
      </c>
      <c r="B118" s="8">
        <v>110</v>
      </c>
      <c r="C118" s="12">
        <f t="shared" ref="C118:C119" si="67">(1.68*25.4)/3</f>
        <v>14.223999999999998</v>
      </c>
      <c r="D118" s="22">
        <f t="shared" si="18"/>
        <v>103.48099999999999</v>
      </c>
      <c r="E118" s="32" t="b">
        <f t="shared" si="60"/>
        <v>0</v>
      </c>
      <c r="F118" s="30" t="b">
        <f t="shared" si="41"/>
        <v>0</v>
      </c>
      <c r="G118" s="31">
        <f t="shared" si="61"/>
        <v>139.32666666666665</v>
      </c>
      <c r="H118" s="12" t="b">
        <f t="shared" si="43"/>
        <v>0</v>
      </c>
      <c r="I118" s="30" t="b">
        <f t="shared" si="22"/>
        <v>0</v>
      </c>
      <c r="J118" s="31">
        <f t="shared" si="62"/>
        <v>271.82999999999993</v>
      </c>
      <c r="K118" s="29" t="b">
        <f t="shared" si="45"/>
        <v>0</v>
      </c>
      <c r="L118" s="30" t="b">
        <f t="shared" si="46"/>
        <v>0</v>
      </c>
      <c r="M118" s="31">
        <f t="shared" si="63"/>
        <v>445.10159999999991</v>
      </c>
      <c r="N118" s="29" t="b">
        <f t="shared" si="64"/>
        <v>0</v>
      </c>
      <c r="O118" s="23" t="b">
        <f t="shared" si="65"/>
        <v>0</v>
      </c>
    </row>
    <row r="119" spans="1:15" x14ac:dyDescent="0.25">
      <c r="A119" s="10">
        <v>41385</v>
      </c>
      <c r="B119" s="8">
        <v>111</v>
      </c>
      <c r="C119" s="12">
        <f t="shared" si="67"/>
        <v>14.223999999999998</v>
      </c>
      <c r="D119" s="22">
        <f t="shared" si="18"/>
        <v>111.736</v>
      </c>
      <c r="E119" s="32" t="b">
        <f t="shared" si="60"/>
        <v>0</v>
      </c>
      <c r="F119" s="30" t="b">
        <f t="shared" si="41"/>
        <v>0</v>
      </c>
      <c r="G119" s="31">
        <f t="shared" si="61"/>
        <v>149.57133333333331</v>
      </c>
      <c r="H119" s="12" t="b">
        <f t="shared" si="43"/>
        <v>0</v>
      </c>
      <c r="I119" s="30" t="b">
        <f t="shared" si="22"/>
        <v>0</v>
      </c>
      <c r="J119" s="31">
        <f t="shared" si="62"/>
        <v>229.15799999999993</v>
      </c>
      <c r="K119" s="29" t="b">
        <f t="shared" si="45"/>
        <v>0</v>
      </c>
      <c r="L119" s="30" t="b">
        <f t="shared" si="46"/>
        <v>0</v>
      </c>
      <c r="M119" s="31">
        <f t="shared" si="63"/>
        <v>458.46559999999988</v>
      </c>
      <c r="N119" s="29" t="b">
        <f t="shared" si="64"/>
        <v>0</v>
      </c>
      <c r="O119" s="23" t="b">
        <f t="shared" si="65"/>
        <v>0</v>
      </c>
    </row>
    <row r="120" spans="1:15" x14ac:dyDescent="0.25">
      <c r="A120" s="10">
        <v>41386</v>
      </c>
      <c r="B120" s="8">
        <v>112</v>
      </c>
      <c r="C120" s="12">
        <f>(1.68*25.4)/3</f>
        <v>14.223999999999998</v>
      </c>
      <c r="D120" s="22">
        <f t="shared" si="18"/>
        <v>119.991</v>
      </c>
      <c r="E120" s="32" t="b">
        <f t="shared" si="60"/>
        <v>0</v>
      </c>
      <c r="F120" s="30" t="b">
        <f t="shared" si="41"/>
        <v>0</v>
      </c>
      <c r="G120" s="31">
        <f t="shared" si="61"/>
        <v>159.81599999999997</v>
      </c>
      <c r="H120" s="12" t="b">
        <f t="shared" si="43"/>
        <v>0</v>
      </c>
      <c r="I120" s="30" t="b">
        <f t="shared" si="22"/>
        <v>0</v>
      </c>
      <c r="J120" s="31">
        <f t="shared" si="62"/>
        <v>186.48599999999996</v>
      </c>
      <c r="K120" s="29" t="b">
        <f t="shared" si="45"/>
        <v>0</v>
      </c>
      <c r="L120" s="30" t="b">
        <f t="shared" si="46"/>
        <v>0</v>
      </c>
      <c r="M120" s="31">
        <f t="shared" si="63"/>
        <v>471.82959999999991</v>
      </c>
      <c r="N120" s="29" t="b">
        <f t="shared" si="64"/>
        <v>0</v>
      </c>
      <c r="O120" s="23" t="b">
        <f t="shared" si="65"/>
        <v>0</v>
      </c>
    </row>
    <row r="121" spans="1:15" x14ac:dyDescent="0.25">
      <c r="A121" s="10">
        <v>41387</v>
      </c>
      <c r="B121" s="8">
        <v>113</v>
      </c>
      <c r="C121" s="12">
        <f>0.02*(25.4)</f>
        <v>0.50800000000000001</v>
      </c>
      <c r="D121" s="22">
        <f t="shared" si="18"/>
        <v>114.53</v>
      </c>
      <c r="E121" s="32" t="b">
        <f t="shared" si="60"/>
        <v>0</v>
      </c>
      <c r="F121" s="30" t="b">
        <f t="shared" si="41"/>
        <v>0</v>
      </c>
      <c r="G121" s="31">
        <f t="shared" si="61"/>
        <v>148.89400000000001</v>
      </c>
      <c r="H121" s="12" t="b">
        <f t="shared" si="43"/>
        <v>0</v>
      </c>
      <c r="I121" s="30" t="b">
        <f t="shared" si="22"/>
        <v>0</v>
      </c>
      <c r="J121" s="31">
        <f t="shared" si="62"/>
        <v>182.42199999999997</v>
      </c>
      <c r="K121" s="29" t="b">
        <f t="shared" si="45"/>
        <v>0</v>
      </c>
      <c r="L121" s="30" t="b">
        <f t="shared" si="46"/>
        <v>0</v>
      </c>
      <c r="M121" s="31">
        <f t="shared" si="63"/>
        <v>471.47399999999988</v>
      </c>
      <c r="N121" s="29" t="b">
        <f t="shared" si="64"/>
        <v>0</v>
      </c>
      <c r="O121" s="23" t="b">
        <f t="shared" si="65"/>
        <v>0</v>
      </c>
    </row>
    <row r="122" spans="1:15" x14ac:dyDescent="0.25">
      <c r="A122" s="10">
        <v>41388</v>
      </c>
      <c r="B122" s="8">
        <v>114</v>
      </c>
      <c r="C122" s="12">
        <f>2.96*25.4</f>
        <v>75.183999999999997</v>
      </c>
      <c r="D122" s="22">
        <f t="shared" si="18"/>
        <v>152.12199999999999</v>
      </c>
      <c r="E122" s="32" t="b">
        <f t="shared" si="60"/>
        <v>0</v>
      </c>
      <c r="F122" s="30" t="b">
        <f t="shared" si="41"/>
        <v>1</v>
      </c>
      <c r="G122" s="31">
        <f t="shared" si="61"/>
        <v>219.178</v>
      </c>
      <c r="H122" s="12" t="b">
        <f t="shared" si="43"/>
        <v>0</v>
      </c>
      <c r="I122" s="30" t="b">
        <f t="shared" si="22"/>
        <v>0</v>
      </c>
      <c r="J122" s="31">
        <f t="shared" si="62"/>
        <v>257.60599999999999</v>
      </c>
      <c r="K122" s="29" t="b">
        <f t="shared" si="45"/>
        <v>0</v>
      </c>
      <c r="L122" s="30" t="b">
        <f t="shared" si="46"/>
        <v>0</v>
      </c>
      <c r="M122" s="31">
        <f t="shared" si="63"/>
        <v>546.6579999999999</v>
      </c>
      <c r="N122" s="29" t="b">
        <f t="shared" si="64"/>
        <v>0</v>
      </c>
      <c r="O122" s="33" t="b">
        <f t="shared" si="65"/>
        <v>1</v>
      </c>
    </row>
    <row r="123" spans="1:15" x14ac:dyDescent="0.25">
      <c r="A123" s="10">
        <v>41389</v>
      </c>
      <c r="B123" s="8">
        <v>115</v>
      </c>
      <c r="C123" s="12">
        <v>0</v>
      </c>
      <c r="D123" s="22">
        <f t="shared" si="18"/>
        <v>145.26399999999998</v>
      </c>
      <c r="E123" s="32" t="b">
        <f t="shared" si="60"/>
        <v>0</v>
      </c>
      <c r="F123" s="30" t="b">
        <f t="shared" si="41"/>
        <v>0</v>
      </c>
      <c r="G123" s="31">
        <f t="shared" si="61"/>
        <v>219.178</v>
      </c>
      <c r="H123" s="12" t="b">
        <f t="shared" si="43"/>
        <v>0</v>
      </c>
      <c r="I123" s="30" t="b">
        <f t="shared" si="22"/>
        <v>0</v>
      </c>
      <c r="J123" s="31">
        <f t="shared" si="62"/>
        <v>257.60599999999999</v>
      </c>
      <c r="K123" s="29" t="b">
        <f t="shared" si="45"/>
        <v>0</v>
      </c>
      <c r="L123" s="30" t="b">
        <f t="shared" si="46"/>
        <v>0</v>
      </c>
      <c r="M123" s="31">
        <f t="shared" si="63"/>
        <v>489.76199999999983</v>
      </c>
      <c r="N123" s="29" t="b">
        <f t="shared" si="64"/>
        <v>0</v>
      </c>
      <c r="O123" s="33" t="b">
        <f t="shared" si="65"/>
        <v>1</v>
      </c>
    </row>
    <row r="124" spans="1:15" x14ac:dyDescent="0.25">
      <c r="A124" s="10">
        <v>41390</v>
      </c>
      <c r="B124" s="8">
        <v>116</v>
      </c>
      <c r="C124" s="12">
        <f>0.02*25.4</f>
        <v>0.50800000000000001</v>
      </c>
      <c r="D124" s="22">
        <f t="shared" si="18"/>
        <v>118.872</v>
      </c>
      <c r="E124" s="32" t="b">
        <f t="shared" si="60"/>
        <v>0</v>
      </c>
      <c r="F124" s="30" t="b">
        <f t="shared" si="41"/>
        <v>0</v>
      </c>
      <c r="G124" s="31">
        <f t="shared" si="61"/>
        <v>214.09800000000001</v>
      </c>
      <c r="H124" s="12" t="b">
        <f t="shared" si="43"/>
        <v>0</v>
      </c>
      <c r="I124" s="30" t="b">
        <f t="shared" si="22"/>
        <v>0</v>
      </c>
      <c r="J124" s="31">
        <f t="shared" si="62"/>
        <v>247.95400000000001</v>
      </c>
      <c r="K124" s="29" t="b">
        <f t="shared" si="45"/>
        <v>0</v>
      </c>
      <c r="L124" s="30" t="b">
        <f t="shared" si="46"/>
        <v>0</v>
      </c>
      <c r="M124" s="31">
        <f t="shared" si="63"/>
        <v>433.37399999999985</v>
      </c>
      <c r="N124" s="29" t="b">
        <f t="shared" si="64"/>
        <v>0</v>
      </c>
      <c r="O124" s="23" t="b">
        <f t="shared" si="65"/>
        <v>0</v>
      </c>
    </row>
    <row r="125" spans="1:15" x14ac:dyDescent="0.25">
      <c r="A125" s="10">
        <v>41391</v>
      </c>
      <c r="B125" s="8">
        <v>117</v>
      </c>
      <c r="C125" s="12">
        <f>(0.9*25.4)/3</f>
        <v>7.62</v>
      </c>
      <c r="D125" s="22">
        <f t="shared" si="18"/>
        <v>112.26799999999999</v>
      </c>
      <c r="E125" s="32" t="b">
        <f t="shared" si="60"/>
        <v>0</v>
      </c>
      <c r="F125" s="30" t="b">
        <f t="shared" si="41"/>
        <v>0</v>
      </c>
      <c r="G125" s="31">
        <f t="shared" si="61"/>
        <v>215.74900000000002</v>
      </c>
      <c r="H125" s="12" t="b">
        <f t="shared" si="43"/>
        <v>0</v>
      </c>
      <c r="I125" s="30" t="b">
        <f t="shared" si="22"/>
        <v>0</v>
      </c>
      <c r="J125" s="31">
        <f t="shared" si="62"/>
        <v>251.59466666666665</v>
      </c>
      <c r="K125" s="29" t="b">
        <f t="shared" si="45"/>
        <v>0</v>
      </c>
      <c r="L125" s="30" t="b">
        <f t="shared" si="46"/>
        <v>0</v>
      </c>
      <c r="M125" s="31">
        <f t="shared" si="63"/>
        <v>384.0979999999999</v>
      </c>
      <c r="N125" s="29" t="b">
        <f t="shared" si="64"/>
        <v>0</v>
      </c>
      <c r="O125" s="23" t="b">
        <f t="shared" si="65"/>
        <v>0</v>
      </c>
    </row>
    <row r="126" spans="1:15" x14ac:dyDescent="0.25">
      <c r="A126" s="10">
        <v>41392</v>
      </c>
      <c r="B126" s="8">
        <v>118</v>
      </c>
      <c r="C126" s="12">
        <f t="shared" ref="C126:C127" si="68">(0.9*25.4)/3</f>
        <v>7.62</v>
      </c>
      <c r="D126" s="22">
        <f t="shared" si="18"/>
        <v>105.664</v>
      </c>
      <c r="E126" s="32" t="b">
        <f t="shared" si="60"/>
        <v>0</v>
      </c>
      <c r="F126" s="30" t="b">
        <f t="shared" si="41"/>
        <v>0</v>
      </c>
      <c r="G126" s="31">
        <f t="shared" si="61"/>
        <v>217.4</v>
      </c>
      <c r="H126" s="12" t="b">
        <f t="shared" si="43"/>
        <v>0</v>
      </c>
      <c r="I126" s="30" t="b">
        <f t="shared" si="22"/>
        <v>0</v>
      </c>
      <c r="J126" s="31">
        <f t="shared" si="62"/>
        <v>255.23533333333333</v>
      </c>
      <c r="K126" s="29" t="b">
        <f t="shared" si="45"/>
        <v>0</v>
      </c>
      <c r="L126" s="30" t="b">
        <f t="shared" si="46"/>
        <v>0</v>
      </c>
      <c r="M126" s="31">
        <f t="shared" si="63"/>
        <v>334.82199999999995</v>
      </c>
      <c r="N126" s="29" t="b">
        <f t="shared" si="64"/>
        <v>0</v>
      </c>
      <c r="O126" s="23" t="b">
        <f t="shared" si="65"/>
        <v>0</v>
      </c>
    </row>
    <row r="127" spans="1:15" x14ac:dyDescent="0.25">
      <c r="A127" s="10">
        <v>41393</v>
      </c>
      <c r="B127" s="8">
        <v>119</v>
      </c>
      <c r="C127" s="12">
        <f t="shared" si="68"/>
        <v>7.62</v>
      </c>
      <c r="D127" s="22">
        <f t="shared" si="18"/>
        <v>99.06</v>
      </c>
      <c r="E127" s="32" t="b">
        <f t="shared" si="60"/>
        <v>0</v>
      </c>
      <c r="F127" s="30" t="b">
        <f t="shared" si="41"/>
        <v>0</v>
      </c>
      <c r="G127" s="31">
        <f t="shared" si="61"/>
        <v>219.05100000000002</v>
      </c>
      <c r="H127" s="12" t="b">
        <f t="shared" si="43"/>
        <v>0</v>
      </c>
      <c r="I127" s="30" t="b">
        <f t="shared" si="22"/>
        <v>0</v>
      </c>
      <c r="J127" s="31">
        <f t="shared" si="62"/>
        <v>258.87599999999998</v>
      </c>
      <c r="K127" s="29" t="b">
        <f t="shared" si="45"/>
        <v>0</v>
      </c>
      <c r="L127" s="30" t="b">
        <f t="shared" si="46"/>
        <v>0</v>
      </c>
      <c r="M127" s="31">
        <f t="shared" si="63"/>
        <v>285.54599999999999</v>
      </c>
      <c r="N127" s="29" t="b">
        <f t="shared" si="64"/>
        <v>0</v>
      </c>
      <c r="O127" s="23" t="b">
        <f t="shared" si="65"/>
        <v>0</v>
      </c>
    </row>
    <row r="128" spans="1:15" x14ac:dyDescent="0.25">
      <c r="A128" s="10">
        <v>41394</v>
      </c>
      <c r="B128" s="8">
        <v>120</v>
      </c>
      <c r="C128" s="12">
        <f>0.01*25.4</f>
        <v>0.254</v>
      </c>
      <c r="D128" s="22">
        <f t="shared" si="18"/>
        <v>98.806000000000012</v>
      </c>
      <c r="E128" s="32" t="b">
        <f t="shared" si="60"/>
        <v>0</v>
      </c>
      <c r="F128" s="30" t="b">
        <f t="shared" si="41"/>
        <v>0</v>
      </c>
      <c r="G128" s="31">
        <f t="shared" si="61"/>
        <v>213.33600000000001</v>
      </c>
      <c r="H128" s="12" t="b">
        <f t="shared" si="43"/>
        <v>0</v>
      </c>
      <c r="I128" s="30" t="b">
        <f t="shared" si="22"/>
        <v>0</v>
      </c>
      <c r="J128" s="31">
        <f>SUM(C108:C128)</f>
        <v>247.70000000000002</v>
      </c>
      <c r="K128" s="29" t="b">
        <f t="shared" si="45"/>
        <v>0</v>
      </c>
      <c r="L128" s="30" t="b">
        <f t="shared" si="46"/>
        <v>0</v>
      </c>
      <c r="M128" s="31">
        <f t="shared" si="63"/>
        <v>281.22800000000001</v>
      </c>
      <c r="N128" s="29" t="b">
        <f t="shared" si="64"/>
        <v>0</v>
      </c>
      <c r="O128" s="23" t="b">
        <f t="shared" si="65"/>
        <v>0</v>
      </c>
    </row>
    <row r="129" spans="1:15" x14ac:dyDescent="0.25">
      <c r="A129" s="10">
        <v>41395</v>
      </c>
      <c r="B129" s="8">
        <v>121</v>
      </c>
      <c r="C129" s="12">
        <f>1.97*25.4</f>
        <v>50.037999999999997</v>
      </c>
      <c r="D129" s="22">
        <f t="shared" si="18"/>
        <v>73.66</v>
      </c>
      <c r="E129" s="32" t="b">
        <f t="shared" si="60"/>
        <v>0</v>
      </c>
      <c r="F129" s="30" t="b">
        <f t="shared" si="41"/>
        <v>0</v>
      </c>
      <c r="G129" s="31">
        <f t="shared" si="61"/>
        <v>225.78199999999998</v>
      </c>
      <c r="H129" s="12" t="b">
        <f t="shared" si="43"/>
        <v>0</v>
      </c>
      <c r="I129" s="30" t="b">
        <f t="shared" si="22"/>
        <v>0</v>
      </c>
      <c r="J129" s="31">
        <f t="shared" ref="J129:J131" si="69">SUM(C109:C129)</f>
        <v>292.83800000000002</v>
      </c>
      <c r="K129" s="29" t="b">
        <f t="shared" si="45"/>
        <v>0</v>
      </c>
      <c r="L129" s="30" t="b">
        <f t="shared" si="46"/>
        <v>0</v>
      </c>
      <c r="M129" s="31">
        <f t="shared" si="63"/>
        <v>331.26600000000002</v>
      </c>
      <c r="N129" s="29" t="b">
        <f t="shared" si="64"/>
        <v>0</v>
      </c>
      <c r="O129" s="23" t="b">
        <f t="shared" si="65"/>
        <v>0</v>
      </c>
    </row>
    <row r="130" spans="1:15" x14ac:dyDescent="0.25">
      <c r="A130" s="10">
        <v>41396</v>
      </c>
      <c r="B130" s="8">
        <v>122</v>
      </c>
      <c r="C130" s="12">
        <f>0.1*25.4</f>
        <v>2.54</v>
      </c>
      <c r="D130" s="22">
        <f t="shared" si="18"/>
        <v>76.2</v>
      </c>
      <c r="E130" s="32" t="b">
        <f t="shared" si="60"/>
        <v>0</v>
      </c>
      <c r="F130" s="30" t="b">
        <f t="shared" si="41"/>
        <v>0</v>
      </c>
      <c r="G130" s="31">
        <f t="shared" si="61"/>
        <v>221.46399999999997</v>
      </c>
      <c r="H130" s="12" t="b">
        <f t="shared" si="43"/>
        <v>0</v>
      </c>
      <c r="I130" s="30" t="b">
        <f t="shared" si="22"/>
        <v>0</v>
      </c>
      <c r="J130" s="31">
        <f t="shared" si="69"/>
        <v>295.37800000000004</v>
      </c>
      <c r="K130" s="29" t="b">
        <f t="shared" si="45"/>
        <v>0</v>
      </c>
      <c r="L130" s="30" t="b">
        <f t="shared" si="46"/>
        <v>0</v>
      </c>
      <c r="M130" s="31">
        <f t="shared" si="63"/>
        <v>333.80600000000004</v>
      </c>
      <c r="N130" s="29" t="b">
        <f t="shared" si="64"/>
        <v>0</v>
      </c>
      <c r="O130" s="23" t="b">
        <f t="shared" si="65"/>
        <v>0</v>
      </c>
    </row>
    <row r="131" spans="1:15" x14ac:dyDescent="0.25">
      <c r="A131" s="10">
        <v>41397</v>
      </c>
      <c r="B131" s="8">
        <v>123</v>
      </c>
      <c r="C131" s="12">
        <f>0.1*25.4</f>
        <v>2.54</v>
      </c>
      <c r="D131" s="22">
        <f t="shared" si="18"/>
        <v>78.232000000000014</v>
      </c>
      <c r="E131" s="32" t="b">
        <f t="shared" si="60"/>
        <v>0</v>
      </c>
      <c r="F131" s="30" t="b">
        <f t="shared" si="41"/>
        <v>0</v>
      </c>
      <c r="G131" s="31">
        <f t="shared" si="61"/>
        <v>197.10399999999998</v>
      </c>
      <c r="H131" s="12" t="b">
        <f t="shared" si="43"/>
        <v>0</v>
      </c>
      <c r="I131" s="30" t="b">
        <f t="shared" si="22"/>
        <v>0</v>
      </c>
      <c r="J131" s="31">
        <f t="shared" si="69"/>
        <v>292.33000000000004</v>
      </c>
      <c r="K131" s="29" t="b">
        <f t="shared" si="45"/>
        <v>0</v>
      </c>
      <c r="L131" s="30" t="b">
        <f t="shared" si="46"/>
        <v>0</v>
      </c>
      <c r="M131" s="31">
        <f t="shared" si="63"/>
        <v>326.18600000000009</v>
      </c>
      <c r="N131" s="29" t="b">
        <f t="shared" si="64"/>
        <v>0</v>
      </c>
      <c r="O131" s="23" t="b">
        <f t="shared" si="65"/>
        <v>0</v>
      </c>
    </row>
    <row r="132" spans="1:15" x14ac:dyDescent="0.25">
      <c r="A132" s="10">
        <v>41398</v>
      </c>
      <c r="B132" s="8">
        <v>124</v>
      </c>
      <c r="C132" s="12">
        <f>0.15/3</f>
        <v>4.9999999999999996E-2</v>
      </c>
      <c r="D132" s="22">
        <f t="shared" si="18"/>
        <v>70.662000000000006</v>
      </c>
      <c r="E132" s="32" t="b">
        <f t="shared" ref="E132" si="70">OR(D132&lt;8.3)</f>
        <v>0</v>
      </c>
      <c r="F132" s="30" t="b">
        <f t="shared" si="41"/>
        <v>0</v>
      </c>
      <c r="G132" s="31">
        <f t="shared" ref="G132" si="71">SUM(C119:C132)</f>
        <v>182.93</v>
      </c>
      <c r="H132" s="12" t="b">
        <f t="shared" si="43"/>
        <v>0</v>
      </c>
      <c r="I132" s="30" t="b">
        <f t="shared" si="22"/>
        <v>0</v>
      </c>
      <c r="J132" s="31">
        <f t="shared" ref="J132" si="72">SUM(C112:C132)</f>
        <v>286.41100000000006</v>
      </c>
      <c r="K132" s="29" t="b">
        <f t="shared" si="45"/>
        <v>0</v>
      </c>
      <c r="L132" s="30" t="b">
        <f t="shared" si="46"/>
        <v>0</v>
      </c>
      <c r="M132" s="31">
        <f t="shared" ref="M132" si="73">SUM(C105:C132)</f>
        <v>322.25666666666672</v>
      </c>
      <c r="N132" s="29" t="b">
        <f t="shared" ref="N132" si="74">OR(M132&lt;8.3)</f>
        <v>0</v>
      </c>
      <c r="O132" s="23" t="b">
        <f t="shared" ref="O132" si="75">OR(M132&gt;485.86)</f>
        <v>0</v>
      </c>
    </row>
    <row r="133" spans="1:15" x14ac:dyDescent="0.25">
      <c r="A133" s="10">
        <v>41399</v>
      </c>
      <c r="B133" s="8">
        <v>125</v>
      </c>
      <c r="C133" s="12">
        <f>0.15/3</f>
        <v>4.9999999999999996E-2</v>
      </c>
      <c r="D133" s="22">
        <f t="shared" ref="D133:D196" si="76">SUM(C127:C133)</f>
        <v>63.091999999999992</v>
      </c>
      <c r="E133" s="32" t="b">
        <f t="shared" ref="E133:E142" si="77">OR(D133&lt;8.3)</f>
        <v>0</v>
      </c>
      <c r="F133" s="30" t="b">
        <f t="shared" si="41"/>
        <v>0</v>
      </c>
      <c r="G133" s="31">
        <f t="shared" ref="G133:G142" si="78">SUM(C120:C133)</f>
        <v>168.75600000000003</v>
      </c>
      <c r="H133" s="12" t="b">
        <f t="shared" si="43"/>
        <v>0</v>
      </c>
      <c r="I133" s="30" t="b">
        <f t="shared" si="22"/>
        <v>0</v>
      </c>
      <c r="J133" s="31">
        <f t="shared" ref="J133:J142" si="79">SUM(C113:C133)</f>
        <v>280.49200000000008</v>
      </c>
      <c r="K133" s="29" t="b">
        <f t="shared" si="45"/>
        <v>0</v>
      </c>
      <c r="L133" s="30" t="b">
        <f t="shared" si="46"/>
        <v>0</v>
      </c>
      <c r="M133" s="31">
        <f t="shared" ref="M133:M142" si="80">SUM(C106:C133)</f>
        <v>318.3273333333334</v>
      </c>
      <c r="N133" s="29" t="b">
        <f t="shared" ref="N133:N142" si="81">OR(M133&lt;8.3)</f>
        <v>0</v>
      </c>
      <c r="O133" s="23" t="b">
        <f t="shared" ref="O133:O142" si="82">OR(M133&gt;485.86)</f>
        <v>0</v>
      </c>
    </row>
    <row r="134" spans="1:15" x14ac:dyDescent="0.25">
      <c r="A134" s="10">
        <v>41400</v>
      </c>
      <c r="B134" s="8">
        <v>126</v>
      </c>
      <c r="C134" s="12">
        <f>0.15/3</f>
        <v>4.9999999999999996E-2</v>
      </c>
      <c r="D134" s="22">
        <f t="shared" si="76"/>
        <v>55.521999999999984</v>
      </c>
      <c r="E134" s="32" t="b">
        <f t="shared" si="77"/>
        <v>0</v>
      </c>
      <c r="F134" s="30" t="b">
        <f t="shared" si="41"/>
        <v>0</v>
      </c>
      <c r="G134" s="31">
        <f t="shared" si="78"/>
        <v>154.58200000000002</v>
      </c>
      <c r="H134" s="12" t="b">
        <f t="shared" si="43"/>
        <v>0</v>
      </c>
      <c r="I134" s="30" t="b">
        <f t="shared" si="22"/>
        <v>0</v>
      </c>
      <c r="J134" s="31">
        <f t="shared" si="79"/>
        <v>274.57300000000009</v>
      </c>
      <c r="K134" s="29" t="b">
        <f t="shared" si="45"/>
        <v>0</v>
      </c>
      <c r="L134" s="30" t="b">
        <f t="shared" si="46"/>
        <v>0</v>
      </c>
      <c r="M134" s="31">
        <f t="shared" si="80"/>
        <v>314.39800000000008</v>
      </c>
      <c r="N134" s="29" t="b">
        <f t="shared" si="81"/>
        <v>0</v>
      </c>
      <c r="O134" s="23" t="b">
        <f t="shared" si="82"/>
        <v>0</v>
      </c>
    </row>
    <row r="135" spans="1:15" x14ac:dyDescent="0.25">
      <c r="A135" s="10">
        <v>41401</v>
      </c>
      <c r="B135" s="8">
        <v>127</v>
      </c>
      <c r="C135" s="12">
        <v>0</v>
      </c>
      <c r="D135" s="22">
        <f t="shared" si="76"/>
        <v>55.267999999999986</v>
      </c>
      <c r="E135" s="32" t="b">
        <f t="shared" si="77"/>
        <v>0</v>
      </c>
      <c r="F135" s="30" t="b">
        <f t="shared" si="41"/>
        <v>0</v>
      </c>
      <c r="G135" s="31">
        <f t="shared" si="78"/>
        <v>154.07400000000001</v>
      </c>
      <c r="H135" s="12" t="b">
        <f t="shared" si="43"/>
        <v>0</v>
      </c>
      <c r="I135" s="30" t="b">
        <f t="shared" si="22"/>
        <v>0</v>
      </c>
      <c r="J135" s="31">
        <f t="shared" si="79"/>
        <v>268.6040000000001</v>
      </c>
      <c r="K135" s="29" t="b">
        <f t="shared" si="45"/>
        <v>0</v>
      </c>
      <c r="L135" s="30" t="b">
        <f t="shared" si="46"/>
        <v>0</v>
      </c>
      <c r="M135" s="31">
        <f t="shared" si="80"/>
        <v>302.96800000000007</v>
      </c>
      <c r="N135" s="29" t="b">
        <f t="shared" si="81"/>
        <v>0</v>
      </c>
      <c r="O135" s="23" t="b">
        <f t="shared" si="82"/>
        <v>0</v>
      </c>
    </row>
    <row r="136" spans="1:15" x14ac:dyDescent="0.25">
      <c r="A136" s="10">
        <v>41402</v>
      </c>
      <c r="B136" s="8">
        <v>128</v>
      </c>
      <c r="C136" s="12">
        <f>4.47*25.4</f>
        <v>113.53799999999998</v>
      </c>
      <c r="D136" s="22">
        <f t="shared" si="76"/>
        <v>118.76799999999999</v>
      </c>
      <c r="E136" s="32" t="b">
        <f t="shared" si="77"/>
        <v>0</v>
      </c>
      <c r="F136" s="30" t="b">
        <f t="shared" si="41"/>
        <v>0</v>
      </c>
      <c r="G136" s="31">
        <f t="shared" si="78"/>
        <v>192.428</v>
      </c>
      <c r="H136" s="12" t="b">
        <f t="shared" si="43"/>
        <v>0</v>
      </c>
      <c r="I136" s="30" t="b">
        <f t="shared" si="22"/>
        <v>0</v>
      </c>
      <c r="J136" s="31">
        <f t="shared" si="79"/>
        <v>344.54999999999995</v>
      </c>
      <c r="K136" s="29" t="b">
        <f t="shared" si="45"/>
        <v>0</v>
      </c>
      <c r="L136" s="30" t="b">
        <f t="shared" si="46"/>
        <v>0</v>
      </c>
      <c r="M136" s="31">
        <f t="shared" si="80"/>
        <v>411.60600000000011</v>
      </c>
      <c r="N136" s="29" t="b">
        <f t="shared" si="81"/>
        <v>0</v>
      </c>
      <c r="O136" s="23" t="b">
        <f t="shared" si="82"/>
        <v>0</v>
      </c>
    </row>
    <row r="137" spans="1:15" x14ac:dyDescent="0.25">
      <c r="A137" s="10">
        <v>41403</v>
      </c>
      <c r="B137" s="8">
        <v>129</v>
      </c>
      <c r="C137" s="12">
        <f>1.22*25.4</f>
        <v>30.987999999999996</v>
      </c>
      <c r="D137" s="22">
        <f t="shared" si="76"/>
        <v>147.21599999999998</v>
      </c>
      <c r="E137" s="32" t="b">
        <f t="shared" si="77"/>
        <v>0</v>
      </c>
      <c r="F137" s="30" t="b">
        <f t="shared" si="41"/>
        <v>0</v>
      </c>
      <c r="G137" s="31">
        <f t="shared" si="78"/>
        <v>223.416</v>
      </c>
      <c r="H137" s="12" t="b">
        <f t="shared" si="43"/>
        <v>0</v>
      </c>
      <c r="I137" s="30" t="b">
        <f t="shared" si="22"/>
        <v>0</v>
      </c>
      <c r="J137" s="31">
        <f t="shared" si="79"/>
        <v>368.68</v>
      </c>
      <c r="K137" s="29" t="b">
        <f t="shared" si="45"/>
        <v>0</v>
      </c>
      <c r="L137" s="30" t="b">
        <f t="shared" si="46"/>
        <v>0</v>
      </c>
      <c r="M137" s="31">
        <f t="shared" si="80"/>
        <v>442.59400000000011</v>
      </c>
      <c r="N137" s="29" t="b">
        <f t="shared" si="81"/>
        <v>0</v>
      </c>
      <c r="O137" s="23" t="b">
        <f t="shared" si="82"/>
        <v>0</v>
      </c>
    </row>
    <row r="138" spans="1:15" x14ac:dyDescent="0.25">
      <c r="A138" s="10">
        <v>41404</v>
      </c>
      <c r="B138" s="8">
        <v>130</v>
      </c>
      <c r="C138" s="12">
        <f>0.58*25.4</f>
        <v>14.731999999999998</v>
      </c>
      <c r="D138" s="22">
        <f t="shared" si="76"/>
        <v>159.40799999999999</v>
      </c>
      <c r="E138" s="32" t="b">
        <f t="shared" si="77"/>
        <v>0</v>
      </c>
      <c r="F138" s="33" t="b">
        <f t="shared" si="41"/>
        <v>1</v>
      </c>
      <c r="G138" s="31">
        <f t="shared" si="78"/>
        <v>237.64</v>
      </c>
      <c r="H138" s="12" t="b">
        <f t="shared" si="43"/>
        <v>0</v>
      </c>
      <c r="I138" s="30" t="b">
        <f t="shared" si="22"/>
        <v>0</v>
      </c>
      <c r="J138" s="31">
        <f t="shared" si="79"/>
        <v>356.512</v>
      </c>
      <c r="K138" s="29" t="b">
        <f t="shared" si="45"/>
        <v>0</v>
      </c>
      <c r="L138" s="30" t="b">
        <f t="shared" si="46"/>
        <v>0</v>
      </c>
      <c r="M138" s="31">
        <f t="shared" si="80"/>
        <v>451.738</v>
      </c>
      <c r="N138" s="29" t="b">
        <f t="shared" si="81"/>
        <v>0</v>
      </c>
      <c r="O138" s="23" t="b">
        <f t="shared" si="82"/>
        <v>0</v>
      </c>
    </row>
    <row r="139" spans="1:15" x14ac:dyDescent="0.25">
      <c r="A139" s="10">
        <v>41405</v>
      </c>
      <c r="B139" s="8">
        <v>131</v>
      </c>
      <c r="C139" s="12">
        <f>(2.57*25.4)/3</f>
        <v>21.759333333333331</v>
      </c>
      <c r="D139" s="22">
        <f t="shared" si="76"/>
        <v>181.11733333333331</v>
      </c>
      <c r="E139" s="32" t="b">
        <f t="shared" si="77"/>
        <v>0</v>
      </c>
      <c r="F139" s="33" t="b">
        <f t="shared" si="41"/>
        <v>1</v>
      </c>
      <c r="G139" s="31">
        <f t="shared" si="78"/>
        <v>251.77933333333331</v>
      </c>
      <c r="H139" s="12" t="b">
        <f t="shared" si="43"/>
        <v>0</v>
      </c>
      <c r="I139" s="30" t="b">
        <f t="shared" si="22"/>
        <v>0</v>
      </c>
      <c r="J139" s="31">
        <f t="shared" si="79"/>
        <v>364.04733333333331</v>
      </c>
      <c r="K139" s="29" t="b">
        <f t="shared" si="45"/>
        <v>0</v>
      </c>
      <c r="L139" s="30" t="b">
        <f t="shared" si="46"/>
        <v>0</v>
      </c>
      <c r="M139" s="31">
        <f t="shared" si="80"/>
        <v>467.52833333333342</v>
      </c>
      <c r="N139" s="29" t="b">
        <f t="shared" si="81"/>
        <v>0</v>
      </c>
      <c r="O139" s="23" t="b">
        <f t="shared" si="82"/>
        <v>0</v>
      </c>
    </row>
    <row r="140" spans="1:15" x14ac:dyDescent="0.25">
      <c r="A140" s="10">
        <v>41406</v>
      </c>
      <c r="B140" s="8">
        <v>132</v>
      </c>
      <c r="C140" s="12">
        <f t="shared" ref="C140:C141" si="83">(2.57*25.4)/3</f>
        <v>21.759333333333331</v>
      </c>
      <c r="D140" s="22">
        <f t="shared" si="76"/>
        <v>202.82666666666663</v>
      </c>
      <c r="E140" s="32" t="b">
        <f t="shared" si="77"/>
        <v>0</v>
      </c>
      <c r="F140" s="33" t="b">
        <f t="shared" si="41"/>
        <v>1</v>
      </c>
      <c r="G140" s="31">
        <f t="shared" si="78"/>
        <v>265.91866666666664</v>
      </c>
      <c r="H140" s="12" t="b">
        <f t="shared" si="43"/>
        <v>0</v>
      </c>
      <c r="I140" s="30" t="b">
        <f t="shared" si="22"/>
        <v>0</v>
      </c>
      <c r="J140" s="31">
        <f t="shared" si="79"/>
        <v>371.58266666666668</v>
      </c>
      <c r="K140" s="29" t="b">
        <f t="shared" si="45"/>
        <v>0</v>
      </c>
      <c r="L140" s="30" t="b">
        <f t="shared" si="46"/>
        <v>0</v>
      </c>
      <c r="M140" s="31">
        <f t="shared" si="80"/>
        <v>483.31866666666667</v>
      </c>
      <c r="N140" s="29" t="b">
        <f t="shared" si="81"/>
        <v>0</v>
      </c>
      <c r="O140" s="23" t="b">
        <f t="shared" si="82"/>
        <v>0</v>
      </c>
    </row>
    <row r="141" spans="1:15" x14ac:dyDescent="0.25">
      <c r="A141" s="10">
        <v>41407</v>
      </c>
      <c r="B141" s="8">
        <v>133</v>
      </c>
      <c r="C141" s="12">
        <f t="shared" si="83"/>
        <v>21.759333333333331</v>
      </c>
      <c r="D141" s="22">
        <f t="shared" si="76"/>
        <v>224.53599999999997</v>
      </c>
      <c r="E141" s="32" t="b">
        <f t="shared" si="77"/>
        <v>0</v>
      </c>
      <c r="F141" s="33" t="b">
        <f t="shared" si="41"/>
        <v>1</v>
      </c>
      <c r="G141" s="31">
        <f t="shared" si="78"/>
        <v>280.05799999999999</v>
      </c>
      <c r="H141" s="12" t="b">
        <f t="shared" si="43"/>
        <v>0</v>
      </c>
      <c r="I141" s="33" t="b">
        <f t="shared" si="22"/>
        <v>1</v>
      </c>
      <c r="J141" s="31">
        <f t="shared" si="79"/>
        <v>379.11799999999994</v>
      </c>
      <c r="K141" s="29" t="b">
        <f t="shared" si="45"/>
        <v>0</v>
      </c>
      <c r="L141" s="30" t="b">
        <f t="shared" si="46"/>
        <v>0</v>
      </c>
      <c r="M141" s="31">
        <f t="shared" si="80"/>
        <v>499.10900000000004</v>
      </c>
      <c r="N141" s="29" t="b">
        <f t="shared" si="81"/>
        <v>0</v>
      </c>
      <c r="O141" s="33" t="b">
        <f t="shared" si="82"/>
        <v>1</v>
      </c>
    </row>
    <row r="142" spans="1:15" x14ac:dyDescent="0.25">
      <c r="A142" s="10">
        <v>41408</v>
      </c>
      <c r="B142" s="8">
        <v>134</v>
      </c>
      <c r="C142" s="12">
        <v>0</v>
      </c>
      <c r="D142" s="22">
        <f t="shared" si="76"/>
        <v>224.53599999999997</v>
      </c>
      <c r="E142" s="32" t="b">
        <f t="shared" si="77"/>
        <v>0</v>
      </c>
      <c r="F142" s="33" t="b">
        <f t="shared" si="41"/>
        <v>1</v>
      </c>
      <c r="G142" s="31">
        <f t="shared" si="78"/>
        <v>279.80399999999997</v>
      </c>
      <c r="H142" s="12" t="b">
        <f t="shared" si="43"/>
        <v>0</v>
      </c>
      <c r="I142" s="33" t="b">
        <f t="shared" si="22"/>
        <v>1</v>
      </c>
      <c r="J142" s="31">
        <f t="shared" si="79"/>
        <v>378.6099999999999</v>
      </c>
      <c r="K142" s="29" t="b">
        <f t="shared" si="45"/>
        <v>0</v>
      </c>
      <c r="L142" s="30" t="b">
        <f t="shared" si="46"/>
        <v>0</v>
      </c>
      <c r="M142" s="31">
        <f t="shared" si="80"/>
        <v>493.14</v>
      </c>
      <c r="N142" s="29" t="b">
        <f t="shared" si="81"/>
        <v>0</v>
      </c>
      <c r="O142" s="33" t="b">
        <f t="shared" si="82"/>
        <v>1</v>
      </c>
    </row>
    <row r="143" spans="1:15" x14ac:dyDescent="0.25">
      <c r="A143" s="10">
        <v>41409</v>
      </c>
      <c r="B143" s="8">
        <v>135</v>
      </c>
      <c r="C143" s="12">
        <f>2.62*25.4</f>
        <v>66.548000000000002</v>
      </c>
      <c r="D143" s="22">
        <f t="shared" si="76"/>
        <v>177.54599999999999</v>
      </c>
      <c r="E143" s="32" t="b">
        <f t="shared" ref="E143:E206" si="84">OR(D143&lt;8.3)</f>
        <v>0</v>
      </c>
      <c r="F143" s="33" t="b">
        <f t="shared" ref="F143:F206" si="85">OR(D143&gt;150.62)</f>
        <v>1</v>
      </c>
      <c r="G143" s="31">
        <f t="shared" ref="G143:G206" si="86">SUM(C130:C143)</f>
        <v>296.31399999999996</v>
      </c>
      <c r="H143" s="12" t="b">
        <f t="shared" ref="H143:H206" si="87">OR(G143&lt;33.9)</f>
        <v>0</v>
      </c>
      <c r="I143" s="33" t="b">
        <f t="shared" ref="I143:I206" si="88">OR(G143&gt;277.6)</f>
        <v>1</v>
      </c>
      <c r="J143" s="31">
        <f t="shared" ref="J143:J206" si="89">SUM(C123:C143)</f>
        <v>369.97399999999993</v>
      </c>
      <c r="K143" s="29" t="b">
        <f t="shared" ref="K143:K206" si="90">OR(J143&lt;67.04)</f>
        <v>0</v>
      </c>
      <c r="L143" s="30" t="b">
        <f t="shared" ref="L143:L206" si="91">OR(J143&gt;385.07)</f>
        <v>0</v>
      </c>
      <c r="M143" s="31">
        <f t="shared" ref="M143:M206" si="92">SUM(C116:C143)</f>
        <v>522.09599999999989</v>
      </c>
      <c r="N143" s="29" t="b">
        <f t="shared" ref="N143:N206" si="93">OR(M143&lt;8.3)</f>
        <v>0</v>
      </c>
      <c r="O143" s="33" t="b">
        <f t="shared" ref="O143:O206" si="94">OR(M143&gt;485.86)</f>
        <v>1</v>
      </c>
    </row>
    <row r="144" spans="1:15" x14ac:dyDescent="0.25">
      <c r="A144" s="10">
        <v>41410</v>
      </c>
      <c r="B144" s="8">
        <v>136</v>
      </c>
      <c r="C144" s="12">
        <f>0.15*25.4</f>
        <v>3.8099999999999996</v>
      </c>
      <c r="D144" s="22">
        <f t="shared" si="76"/>
        <v>150.36799999999999</v>
      </c>
      <c r="E144" s="32" t="b">
        <f t="shared" si="84"/>
        <v>0</v>
      </c>
      <c r="F144" s="30" t="b">
        <f t="shared" si="85"/>
        <v>0</v>
      </c>
      <c r="G144" s="31">
        <f t="shared" si="86"/>
        <v>297.584</v>
      </c>
      <c r="H144" s="12" t="b">
        <f t="shared" si="87"/>
        <v>0</v>
      </c>
      <c r="I144" s="33" t="b">
        <f t="shared" si="88"/>
        <v>1</v>
      </c>
      <c r="J144" s="31">
        <f t="shared" si="89"/>
        <v>373.78399999999993</v>
      </c>
      <c r="K144" s="29" t="b">
        <f t="shared" si="90"/>
        <v>0</v>
      </c>
      <c r="L144" s="30" t="b">
        <f t="shared" si="91"/>
        <v>0</v>
      </c>
      <c r="M144" s="31">
        <f t="shared" si="92"/>
        <v>519.04799999999989</v>
      </c>
      <c r="N144" s="29" t="b">
        <f t="shared" si="93"/>
        <v>0</v>
      </c>
      <c r="O144" s="33" t="b">
        <f t="shared" si="94"/>
        <v>1</v>
      </c>
    </row>
    <row r="145" spans="1:15" x14ac:dyDescent="0.25">
      <c r="A145" s="10">
        <v>41411</v>
      </c>
      <c r="B145" s="8">
        <v>137</v>
      </c>
      <c r="C145" s="12">
        <v>0</v>
      </c>
      <c r="D145" s="22">
        <f t="shared" si="76"/>
        <v>135.636</v>
      </c>
      <c r="E145" s="32" t="b">
        <f t="shared" si="84"/>
        <v>0</v>
      </c>
      <c r="F145" s="30" t="b">
        <f t="shared" si="85"/>
        <v>0</v>
      </c>
      <c r="G145" s="31">
        <f t="shared" si="86"/>
        <v>295.04399999999998</v>
      </c>
      <c r="H145" s="12" t="b">
        <f t="shared" si="87"/>
        <v>0</v>
      </c>
      <c r="I145" s="33" t="b">
        <f t="shared" si="88"/>
        <v>1</v>
      </c>
      <c r="J145" s="31">
        <f t="shared" si="89"/>
        <v>373.2759999999999</v>
      </c>
      <c r="K145" s="29" t="b">
        <f t="shared" si="90"/>
        <v>0</v>
      </c>
      <c r="L145" s="30" t="b">
        <f t="shared" si="91"/>
        <v>0</v>
      </c>
      <c r="M145" s="31">
        <f t="shared" si="92"/>
        <v>492.14799999999997</v>
      </c>
      <c r="N145" s="29" t="b">
        <f t="shared" si="93"/>
        <v>0</v>
      </c>
      <c r="O145" s="33" t="b">
        <f t="shared" si="94"/>
        <v>1</v>
      </c>
    </row>
    <row r="146" spans="1:15" x14ac:dyDescent="0.25">
      <c r="A146" s="10">
        <v>41412</v>
      </c>
      <c r="B146" s="8">
        <v>138</v>
      </c>
      <c r="C146" s="12">
        <f>0.55*25.4/3</f>
        <v>4.6566666666666672</v>
      </c>
      <c r="D146" s="22">
        <f t="shared" si="76"/>
        <v>118.53333333333333</v>
      </c>
      <c r="E146" s="32" t="b">
        <f t="shared" si="84"/>
        <v>0</v>
      </c>
      <c r="F146" s="30" t="b">
        <f t="shared" si="85"/>
        <v>0</v>
      </c>
      <c r="G146" s="31">
        <f t="shared" si="86"/>
        <v>299.65066666666667</v>
      </c>
      <c r="H146" s="12" t="b">
        <f t="shared" si="87"/>
        <v>0</v>
      </c>
      <c r="I146" s="33" t="b">
        <f t="shared" si="88"/>
        <v>1</v>
      </c>
      <c r="J146" s="31">
        <f t="shared" si="89"/>
        <v>370.3126666666667</v>
      </c>
      <c r="K146" s="29" t="b">
        <f t="shared" si="90"/>
        <v>0</v>
      </c>
      <c r="L146" s="30" t="b">
        <f t="shared" si="91"/>
        <v>0</v>
      </c>
      <c r="M146" s="31">
        <f t="shared" si="92"/>
        <v>482.58066666666662</v>
      </c>
      <c r="N146" s="29" t="b">
        <f t="shared" si="93"/>
        <v>0</v>
      </c>
      <c r="O146" s="23" t="b">
        <f t="shared" si="94"/>
        <v>0</v>
      </c>
    </row>
    <row r="147" spans="1:15" x14ac:dyDescent="0.25">
      <c r="A147" s="10">
        <v>41413</v>
      </c>
      <c r="B147" s="8">
        <v>139</v>
      </c>
      <c r="C147" s="12">
        <f>0.55*25.4/3</f>
        <v>4.6566666666666672</v>
      </c>
      <c r="D147" s="22">
        <f t="shared" si="76"/>
        <v>101.43066666666667</v>
      </c>
      <c r="E147" s="32" t="b">
        <f t="shared" si="84"/>
        <v>0</v>
      </c>
      <c r="F147" s="30" t="b">
        <f t="shared" si="85"/>
        <v>0</v>
      </c>
      <c r="G147" s="31">
        <f t="shared" si="86"/>
        <v>304.25733333333335</v>
      </c>
      <c r="H147" s="12" t="b">
        <f t="shared" si="87"/>
        <v>0</v>
      </c>
      <c r="I147" s="33" t="b">
        <f t="shared" si="88"/>
        <v>1</v>
      </c>
      <c r="J147" s="31">
        <f t="shared" si="89"/>
        <v>367.34933333333339</v>
      </c>
      <c r="K147" s="29" t="b">
        <f t="shared" si="90"/>
        <v>0</v>
      </c>
      <c r="L147" s="30" t="b">
        <f t="shared" si="91"/>
        <v>0</v>
      </c>
      <c r="M147" s="31">
        <f t="shared" si="92"/>
        <v>473.01333333333338</v>
      </c>
      <c r="N147" s="29" t="b">
        <f t="shared" si="93"/>
        <v>0</v>
      </c>
      <c r="O147" s="23" t="b">
        <f t="shared" si="94"/>
        <v>0</v>
      </c>
    </row>
    <row r="148" spans="1:15" x14ac:dyDescent="0.25">
      <c r="A148" s="10">
        <v>41414</v>
      </c>
      <c r="B148" s="8">
        <v>140</v>
      </c>
      <c r="C148" s="12">
        <f>0.55*25.4/3</f>
        <v>4.6566666666666672</v>
      </c>
      <c r="D148" s="22">
        <f t="shared" si="76"/>
        <v>84.328000000000003</v>
      </c>
      <c r="E148" s="32" t="b">
        <f t="shared" si="84"/>
        <v>0</v>
      </c>
      <c r="F148" s="30" t="b">
        <f t="shared" si="85"/>
        <v>0</v>
      </c>
      <c r="G148" s="31">
        <f t="shared" si="86"/>
        <v>308.86400000000003</v>
      </c>
      <c r="H148" s="12" t="b">
        <f t="shared" si="87"/>
        <v>0</v>
      </c>
      <c r="I148" s="33" t="b">
        <f t="shared" si="88"/>
        <v>1</v>
      </c>
      <c r="J148" s="31">
        <f t="shared" si="89"/>
        <v>364.38600000000008</v>
      </c>
      <c r="K148" s="29" t="b">
        <f t="shared" si="90"/>
        <v>0</v>
      </c>
      <c r="L148" s="30" t="b">
        <f t="shared" si="91"/>
        <v>0</v>
      </c>
      <c r="M148" s="31">
        <f t="shared" si="92"/>
        <v>463.44600000000003</v>
      </c>
      <c r="N148" s="29" t="b">
        <f t="shared" si="93"/>
        <v>0</v>
      </c>
      <c r="O148" s="23" t="b">
        <f t="shared" si="94"/>
        <v>0</v>
      </c>
    </row>
    <row r="149" spans="1:15" x14ac:dyDescent="0.25">
      <c r="A149" s="10">
        <v>41415</v>
      </c>
      <c r="B149" s="8">
        <v>141</v>
      </c>
      <c r="C149" s="12">
        <f>0.77*25.4</f>
        <v>19.558</v>
      </c>
      <c r="D149" s="22">
        <f t="shared" si="76"/>
        <v>103.886</v>
      </c>
      <c r="E149" s="32" t="b">
        <f t="shared" si="84"/>
        <v>0</v>
      </c>
      <c r="F149" s="30" t="b">
        <f t="shared" si="85"/>
        <v>0</v>
      </c>
      <c r="G149" s="31">
        <f t="shared" si="86"/>
        <v>328.42200000000003</v>
      </c>
      <c r="H149" s="12" t="b">
        <f t="shared" si="87"/>
        <v>0</v>
      </c>
      <c r="I149" s="33" t="b">
        <f t="shared" si="88"/>
        <v>1</v>
      </c>
      <c r="J149" s="31">
        <f t="shared" si="89"/>
        <v>383.69000000000005</v>
      </c>
      <c r="K149" s="29" t="b">
        <f t="shared" si="90"/>
        <v>0</v>
      </c>
      <c r="L149" s="30" t="b">
        <f t="shared" si="91"/>
        <v>0</v>
      </c>
      <c r="M149" s="31">
        <f t="shared" si="92"/>
        <v>482.49599999999998</v>
      </c>
      <c r="N149" s="29" t="b">
        <f t="shared" si="93"/>
        <v>0</v>
      </c>
      <c r="O149" s="23" t="b">
        <f t="shared" si="94"/>
        <v>0</v>
      </c>
    </row>
    <row r="150" spans="1:15" x14ac:dyDescent="0.25">
      <c r="A150" s="10">
        <v>41416</v>
      </c>
      <c r="B150" s="8">
        <v>142</v>
      </c>
      <c r="C150" s="12">
        <f>(4.1/2)*25.4</f>
        <v>52.069999999999993</v>
      </c>
      <c r="D150" s="22">
        <f t="shared" si="76"/>
        <v>89.407999999999987</v>
      </c>
      <c r="E150" s="32" t="b">
        <f t="shared" si="84"/>
        <v>0</v>
      </c>
      <c r="F150" s="30" t="b">
        <f t="shared" si="85"/>
        <v>0</v>
      </c>
      <c r="G150" s="31">
        <f t="shared" si="86"/>
        <v>266.95399999999995</v>
      </c>
      <c r="H150" s="12" t="b">
        <f t="shared" si="87"/>
        <v>0</v>
      </c>
      <c r="I150" s="33" t="b">
        <f t="shared" si="88"/>
        <v>0</v>
      </c>
      <c r="J150" s="31">
        <f t="shared" si="89"/>
        <v>385.72200000000004</v>
      </c>
      <c r="K150" s="29" t="b">
        <f t="shared" si="90"/>
        <v>0</v>
      </c>
      <c r="L150" s="33" t="b">
        <f t="shared" si="91"/>
        <v>1</v>
      </c>
      <c r="M150" s="31">
        <f t="shared" si="92"/>
        <v>459.38200000000001</v>
      </c>
      <c r="N150" s="29" t="b">
        <f t="shared" si="93"/>
        <v>0</v>
      </c>
      <c r="O150" s="23" t="b">
        <f t="shared" si="94"/>
        <v>0</v>
      </c>
    </row>
    <row r="151" spans="1:15" x14ac:dyDescent="0.25">
      <c r="A151" s="10">
        <v>41417</v>
      </c>
      <c r="B151" s="8">
        <v>143</v>
      </c>
      <c r="C151" s="12">
        <f>(4.1/2)*25.4</f>
        <v>52.069999999999993</v>
      </c>
      <c r="D151" s="22">
        <f t="shared" si="76"/>
        <v>137.66800000000001</v>
      </c>
      <c r="E151" s="32" t="b">
        <f t="shared" si="84"/>
        <v>0</v>
      </c>
      <c r="F151" s="30" t="b">
        <f t="shared" si="85"/>
        <v>0</v>
      </c>
      <c r="G151" s="31">
        <f t="shared" si="86"/>
        <v>288.03599999999994</v>
      </c>
      <c r="H151" s="12" t="b">
        <f t="shared" si="87"/>
        <v>0</v>
      </c>
      <c r="I151" s="33" t="b">
        <f t="shared" si="88"/>
        <v>1</v>
      </c>
      <c r="J151" s="31">
        <f t="shared" si="89"/>
        <v>435.25200000000007</v>
      </c>
      <c r="K151" s="29" t="b">
        <f t="shared" si="90"/>
        <v>0</v>
      </c>
      <c r="L151" s="33" t="b">
        <f t="shared" si="91"/>
        <v>1</v>
      </c>
      <c r="M151" s="31">
        <f t="shared" si="92"/>
        <v>511.452</v>
      </c>
      <c r="N151" s="29" t="b">
        <f t="shared" si="93"/>
        <v>0</v>
      </c>
      <c r="O151" s="33" t="b">
        <f t="shared" si="94"/>
        <v>1</v>
      </c>
    </row>
    <row r="152" spans="1:15" x14ac:dyDescent="0.25">
      <c r="A152" s="10">
        <v>41418</v>
      </c>
      <c r="B152" s="8">
        <v>144</v>
      </c>
      <c r="C152" s="12">
        <f>0.76*25.4</f>
        <v>19.303999999999998</v>
      </c>
      <c r="D152" s="22">
        <f t="shared" si="76"/>
        <v>156.97200000000001</v>
      </c>
      <c r="E152" s="32" t="b">
        <f t="shared" si="84"/>
        <v>0</v>
      </c>
      <c r="F152" s="33" t="b">
        <f t="shared" si="85"/>
        <v>1</v>
      </c>
      <c r="G152" s="31">
        <f t="shared" si="86"/>
        <v>292.60799999999995</v>
      </c>
      <c r="H152" s="12" t="b">
        <f t="shared" si="87"/>
        <v>0</v>
      </c>
      <c r="I152" s="33" t="b">
        <f t="shared" si="88"/>
        <v>1</v>
      </c>
      <c r="J152" s="31">
        <f t="shared" si="89"/>
        <v>452.01600000000002</v>
      </c>
      <c r="K152" s="29" t="b">
        <f t="shared" si="90"/>
        <v>0</v>
      </c>
      <c r="L152" s="33" t="b">
        <f t="shared" si="91"/>
        <v>1</v>
      </c>
      <c r="M152" s="31">
        <f t="shared" si="92"/>
        <v>530.24799999999993</v>
      </c>
      <c r="N152" s="29" t="b">
        <f t="shared" si="93"/>
        <v>0</v>
      </c>
      <c r="O152" s="33" t="b">
        <f t="shared" si="94"/>
        <v>1</v>
      </c>
    </row>
    <row r="153" spans="1:15" x14ac:dyDescent="0.25">
      <c r="A153" s="10">
        <v>41419</v>
      </c>
      <c r="B153" s="8">
        <v>145</v>
      </c>
      <c r="C153" s="12">
        <f>(3.63*25.4)/4</f>
        <v>23.0505</v>
      </c>
      <c r="D153" s="22">
        <f t="shared" si="76"/>
        <v>175.36583333333331</v>
      </c>
      <c r="E153" s="32" t="b">
        <f t="shared" si="84"/>
        <v>0</v>
      </c>
      <c r="F153" s="33" t="b">
        <f t="shared" si="85"/>
        <v>1</v>
      </c>
      <c r="G153" s="31">
        <f t="shared" si="86"/>
        <v>293.89916666666664</v>
      </c>
      <c r="H153" s="12" t="b">
        <f t="shared" si="87"/>
        <v>0</v>
      </c>
      <c r="I153" s="33" t="b">
        <f t="shared" si="88"/>
        <v>1</v>
      </c>
      <c r="J153" s="31">
        <f t="shared" si="89"/>
        <v>475.01650000000001</v>
      </c>
      <c r="K153" s="29" t="b">
        <f t="shared" si="90"/>
        <v>0</v>
      </c>
      <c r="L153" s="33" t="b">
        <f t="shared" si="91"/>
        <v>1</v>
      </c>
      <c r="M153" s="31">
        <f t="shared" si="92"/>
        <v>545.67849999999999</v>
      </c>
      <c r="N153" s="29" t="b">
        <f t="shared" si="93"/>
        <v>0</v>
      </c>
      <c r="O153" s="33" t="b">
        <f t="shared" si="94"/>
        <v>1</v>
      </c>
    </row>
    <row r="154" spans="1:15" x14ac:dyDescent="0.25">
      <c r="A154" s="10">
        <v>41420</v>
      </c>
      <c r="B154" s="8">
        <v>146</v>
      </c>
      <c r="C154" s="12">
        <f t="shared" ref="C154:C156" si="95">(3.63*25.4)/4</f>
        <v>23.0505</v>
      </c>
      <c r="D154" s="22">
        <f t="shared" si="76"/>
        <v>193.75966666666665</v>
      </c>
      <c r="E154" s="32" t="b">
        <f t="shared" si="84"/>
        <v>0</v>
      </c>
      <c r="F154" s="33" t="b">
        <f t="shared" si="85"/>
        <v>1</v>
      </c>
      <c r="G154" s="31">
        <f t="shared" si="86"/>
        <v>295.19033333333329</v>
      </c>
      <c r="H154" s="12" t="b">
        <f t="shared" si="87"/>
        <v>0</v>
      </c>
      <c r="I154" s="33" t="b">
        <f t="shared" si="88"/>
        <v>1</v>
      </c>
      <c r="J154" s="31">
        <f t="shared" si="89"/>
        <v>498.017</v>
      </c>
      <c r="K154" s="29" t="b">
        <f t="shared" si="90"/>
        <v>0</v>
      </c>
      <c r="L154" s="33" t="b">
        <f t="shared" si="91"/>
        <v>1</v>
      </c>
      <c r="M154" s="31">
        <f t="shared" si="92"/>
        <v>561.10900000000015</v>
      </c>
      <c r="N154" s="29" t="b">
        <f t="shared" si="93"/>
        <v>0</v>
      </c>
      <c r="O154" s="33" t="b">
        <f t="shared" si="94"/>
        <v>1</v>
      </c>
    </row>
    <row r="155" spans="1:15" x14ac:dyDescent="0.25">
      <c r="A155" s="10">
        <v>41421</v>
      </c>
      <c r="B155" s="8">
        <v>147</v>
      </c>
      <c r="C155" s="12">
        <f t="shared" si="95"/>
        <v>23.0505</v>
      </c>
      <c r="D155" s="22">
        <f t="shared" si="76"/>
        <v>212.15349999999998</v>
      </c>
      <c r="E155" s="32" t="b">
        <f t="shared" si="84"/>
        <v>0</v>
      </c>
      <c r="F155" s="33" t="b">
        <f t="shared" si="85"/>
        <v>1</v>
      </c>
      <c r="G155" s="31">
        <f t="shared" si="86"/>
        <v>296.48149999999998</v>
      </c>
      <c r="H155" s="12" t="b">
        <f t="shared" si="87"/>
        <v>0</v>
      </c>
      <c r="I155" s="33" t="b">
        <f t="shared" si="88"/>
        <v>1</v>
      </c>
      <c r="J155" s="31">
        <f t="shared" si="89"/>
        <v>521.01749999999993</v>
      </c>
      <c r="K155" s="29" t="b">
        <f t="shared" si="90"/>
        <v>0</v>
      </c>
      <c r="L155" s="33" t="b">
        <f t="shared" si="91"/>
        <v>1</v>
      </c>
      <c r="M155" s="31">
        <f t="shared" si="92"/>
        <v>576.53950000000009</v>
      </c>
      <c r="N155" s="29" t="b">
        <f t="shared" si="93"/>
        <v>0</v>
      </c>
      <c r="O155" s="33" t="b">
        <f t="shared" si="94"/>
        <v>1</v>
      </c>
    </row>
    <row r="156" spans="1:15" x14ac:dyDescent="0.25">
      <c r="A156" s="10">
        <v>41422</v>
      </c>
      <c r="B156" s="8">
        <v>148</v>
      </c>
      <c r="C156" s="12">
        <f t="shared" si="95"/>
        <v>23.0505</v>
      </c>
      <c r="D156" s="22">
        <f t="shared" si="76"/>
        <v>215.64599999999999</v>
      </c>
      <c r="E156" s="32" t="b">
        <f t="shared" si="84"/>
        <v>0</v>
      </c>
      <c r="F156" s="33" t="b">
        <f t="shared" si="85"/>
        <v>1</v>
      </c>
      <c r="G156" s="31">
        <f t="shared" si="86"/>
        <v>319.53199999999998</v>
      </c>
      <c r="H156" s="12" t="b">
        <f t="shared" si="87"/>
        <v>0</v>
      </c>
      <c r="I156" s="33" t="b">
        <f t="shared" si="88"/>
        <v>1</v>
      </c>
      <c r="J156" s="31">
        <f t="shared" si="89"/>
        <v>544.06799999999998</v>
      </c>
      <c r="K156" s="29" t="b">
        <f t="shared" si="90"/>
        <v>0</v>
      </c>
      <c r="L156" s="33" t="b">
        <f t="shared" si="91"/>
        <v>1</v>
      </c>
      <c r="M156" s="31">
        <f t="shared" si="92"/>
        <v>599.33600000000024</v>
      </c>
      <c r="N156" s="29" t="b">
        <f t="shared" si="93"/>
        <v>0</v>
      </c>
      <c r="O156" s="33" t="b">
        <f t="shared" si="94"/>
        <v>1</v>
      </c>
    </row>
    <row r="157" spans="1:15" x14ac:dyDescent="0.25">
      <c r="A157" s="10">
        <v>41423</v>
      </c>
      <c r="B157" s="8">
        <v>149</v>
      </c>
      <c r="C157" s="12">
        <f>1.38*25.4</f>
        <v>35.051999999999992</v>
      </c>
      <c r="D157" s="22">
        <f t="shared" si="76"/>
        <v>198.62799999999999</v>
      </c>
      <c r="E157" s="32" t="b">
        <f t="shared" si="84"/>
        <v>0</v>
      </c>
      <c r="F157" s="33" t="b">
        <f t="shared" si="85"/>
        <v>1</v>
      </c>
      <c r="G157" s="31">
        <f t="shared" si="86"/>
        <v>288.03599999999994</v>
      </c>
      <c r="H157" s="12" t="b">
        <f t="shared" si="87"/>
        <v>0</v>
      </c>
      <c r="I157" s="33" t="b">
        <f t="shared" si="88"/>
        <v>1</v>
      </c>
      <c r="J157" s="31">
        <f t="shared" si="89"/>
        <v>465.58199999999988</v>
      </c>
      <c r="K157" s="29" t="b">
        <f t="shared" si="90"/>
        <v>0</v>
      </c>
      <c r="L157" s="33" t="b">
        <f t="shared" si="91"/>
        <v>1</v>
      </c>
      <c r="M157" s="31">
        <f t="shared" si="92"/>
        <v>584.35</v>
      </c>
      <c r="N157" s="29" t="b">
        <f t="shared" si="93"/>
        <v>0</v>
      </c>
      <c r="O157" s="33" t="b">
        <f t="shared" si="94"/>
        <v>1</v>
      </c>
    </row>
    <row r="158" spans="1:15" x14ac:dyDescent="0.25">
      <c r="A158" s="10">
        <v>41424</v>
      </c>
      <c r="B158" s="8">
        <v>150</v>
      </c>
      <c r="C158" s="12">
        <f>1.06*25.4</f>
        <v>26.923999999999999</v>
      </c>
      <c r="D158" s="22">
        <f t="shared" si="76"/>
        <v>173.482</v>
      </c>
      <c r="E158" s="32" t="b">
        <f t="shared" si="84"/>
        <v>0</v>
      </c>
      <c r="F158" s="33" t="b">
        <f t="shared" si="85"/>
        <v>1</v>
      </c>
      <c r="G158" s="31">
        <f t="shared" si="86"/>
        <v>311.14999999999998</v>
      </c>
      <c r="H158" s="12" t="b">
        <f t="shared" si="87"/>
        <v>0</v>
      </c>
      <c r="I158" s="33" t="b">
        <f t="shared" si="88"/>
        <v>1</v>
      </c>
      <c r="J158" s="31">
        <f t="shared" si="89"/>
        <v>461.51799999999992</v>
      </c>
      <c r="K158" s="29" t="b">
        <f t="shared" si="90"/>
        <v>0</v>
      </c>
      <c r="L158" s="33" t="b">
        <f t="shared" si="91"/>
        <v>1</v>
      </c>
      <c r="M158" s="31">
        <f t="shared" si="92"/>
        <v>608.73400000000004</v>
      </c>
      <c r="N158" s="29" t="b">
        <f t="shared" si="93"/>
        <v>0</v>
      </c>
      <c r="O158" s="33" t="b">
        <f t="shared" si="94"/>
        <v>1</v>
      </c>
    </row>
    <row r="159" spans="1:15" x14ac:dyDescent="0.25">
      <c r="A159" s="10">
        <v>41425</v>
      </c>
      <c r="B159" s="8">
        <v>151</v>
      </c>
      <c r="C159" s="12">
        <f>2.58*25.4</f>
        <v>65.531999999999996</v>
      </c>
      <c r="D159" s="22">
        <f t="shared" si="76"/>
        <v>219.70999999999998</v>
      </c>
      <c r="E159" s="32" t="b">
        <f t="shared" si="84"/>
        <v>0</v>
      </c>
      <c r="F159" s="33" t="b">
        <f t="shared" si="85"/>
        <v>1</v>
      </c>
      <c r="G159" s="31">
        <f t="shared" si="86"/>
        <v>376.68199999999996</v>
      </c>
      <c r="H159" s="12" t="b">
        <f t="shared" si="87"/>
        <v>0</v>
      </c>
      <c r="I159" s="33" t="b">
        <f t="shared" si="88"/>
        <v>1</v>
      </c>
      <c r="J159" s="31">
        <f t="shared" si="89"/>
        <v>512.31799999999998</v>
      </c>
      <c r="K159" s="29" t="b">
        <f t="shared" si="90"/>
        <v>0</v>
      </c>
      <c r="L159" s="33" t="b">
        <f t="shared" si="91"/>
        <v>1</v>
      </c>
      <c r="M159" s="31">
        <f t="shared" si="92"/>
        <v>671.72600000000011</v>
      </c>
      <c r="N159" s="29" t="b">
        <f t="shared" si="93"/>
        <v>0</v>
      </c>
      <c r="O159" s="33" t="b">
        <f t="shared" si="94"/>
        <v>1</v>
      </c>
    </row>
    <row r="160" spans="1:15" x14ac:dyDescent="0.25">
      <c r="A160" s="10">
        <v>41426</v>
      </c>
      <c r="B160" s="8">
        <v>152</v>
      </c>
      <c r="C160" s="12">
        <f t="shared" ref="C160:C161" si="96">(0.41*25.4)/3</f>
        <v>3.4713333333333325</v>
      </c>
      <c r="D160" s="22">
        <f t="shared" si="76"/>
        <v>200.1308333333333</v>
      </c>
      <c r="E160" s="32" t="b">
        <f t="shared" si="84"/>
        <v>0</v>
      </c>
      <c r="F160" s="33" t="b">
        <f t="shared" si="85"/>
        <v>1</v>
      </c>
      <c r="G160" s="31">
        <f t="shared" si="86"/>
        <v>375.49666666666661</v>
      </c>
      <c r="H160" s="12" t="b">
        <f t="shared" si="87"/>
        <v>0</v>
      </c>
      <c r="I160" s="33" t="b">
        <f t="shared" si="88"/>
        <v>1</v>
      </c>
      <c r="J160" s="31">
        <f t="shared" si="89"/>
        <v>494.03</v>
      </c>
      <c r="K160" s="29" t="b">
        <f t="shared" si="90"/>
        <v>0</v>
      </c>
      <c r="L160" s="33" t="b">
        <f t="shared" si="91"/>
        <v>1</v>
      </c>
      <c r="M160" s="31">
        <f t="shared" si="92"/>
        <v>675.14733333333345</v>
      </c>
      <c r="N160" s="29" t="b">
        <f t="shared" si="93"/>
        <v>0</v>
      </c>
      <c r="O160" s="33" t="b">
        <f t="shared" si="94"/>
        <v>1</v>
      </c>
    </row>
    <row r="161" spans="1:15" x14ac:dyDescent="0.25">
      <c r="A161" s="10">
        <v>41427</v>
      </c>
      <c r="B161" s="8">
        <v>153</v>
      </c>
      <c r="C161" s="12">
        <f t="shared" si="96"/>
        <v>3.4713333333333325</v>
      </c>
      <c r="D161" s="22">
        <f t="shared" si="76"/>
        <v>180.55166666666662</v>
      </c>
      <c r="E161" s="32" t="b">
        <f t="shared" si="84"/>
        <v>0</v>
      </c>
      <c r="F161" s="33" t="b">
        <f t="shared" si="85"/>
        <v>1</v>
      </c>
      <c r="G161" s="31">
        <f t="shared" si="86"/>
        <v>374.31133333333327</v>
      </c>
      <c r="H161" s="12" t="b">
        <f t="shared" si="87"/>
        <v>0</v>
      </c>
      <c r="I161" s="33" t="b">
        <f t="shared" si="88"/>
        <v>1</v>
      </c>
      <c r="J161" s="31">
        <f t="shared" si="89"/>
        <v>475.7419999999999</v>
      </c>
      <c r="K161" s="29" t="b">
        <f t="shared" si="90"/>
        <v>0</v>
      </c>
      <c r="L161" s="33" t="b">
        <f t="shared" si="91"/>
        <v>1</v>
      </c>
      <c r="M161" s="31">
        <f t="shared" si="92"/>
        <v>678.56866666666656</v>
      </c>
      <c r="N161" s="29" t="b">
        <f t="shared" si="93"/>
        <v>0</v>
      </c>
      <c r="O161" s="33" t="b">
        <f t="shared" si="94"/>
        <v>1</v>
      </c>
    </row>
    <row r="162" spans="1:15" x14ac:dyDescent="0.25">
      <c r="A162" s="10">
        <v>41428</v>
      </c>
      <c r="B162" s="8">
        <v>154</v>
      </c>
      <c r="C162" s="12">
        <f>(0.41*25.4)/3</f>
        <v>3.4713333333333325</v>
      </c>
      <c r="D162" s="22">
        <f t="shared" si="76"/>
        <v>160.97249999999994</v>
      </c>
      <c r="E162" s="32" t="b">
        <f t="shared" si="84"/>
        <v>0</v>
      </c>
      <c r="F162" s="33" t="b">
        <f t="shared" si="85"/>
        <v>1</v>
      </c>
      <c r="G162" s="31">
        <f t="shared" si="86"/>
        <v>373.12599999999998</v>
      </c>
      <c r="H162" s="12" t="b">
        <f t="shared" si="87"/>
        <v>0</v>
      </c>
      <c r="I162" s="33" t="b">
        <f t="shared" si="88"/>
        <v>1</v>
      </c>
      <c r="J162" s="31">
        <f t="shared" si="89"/>
        <v>457.45399999999995</v>
      </c>
      <c r="K162" s="29" t="b">
        <f t="shared" si="90"/>
        <v>0</v>
      </c>
      <c r="L162" s="33" t="b">
        <f t="shared" si="91"/>
        <v>1</v>
      </c>
      <c r="M162" s="31">
        <f t="shared" si="92"/>
        <v>681.9899999999999</v>
      </c>
      <c r="N162" s="29" t="b">
        <f t="shared" si="93"/>
        <v>0</v>
      </c>
      <c r="O162" s="33" t="b">
        <f t="shared" si="94"/>
        <v>1</v>
      </c>
    </row>
    <row r="163" spans="1:15" x14ac:dyDescent="0.25">
      <c r="A163" s="10">
        <v>41429</v>
      </c>
      <c r="B163" s="8">
        <v>155</v>
      </c>
      <c r="C163" s="12">
        <f>1.72*25.4</f>
        <v>43.687999999999995</v>
      </c>
      <c r="D163" s="22">
        <f t="shared" si="76"/>
        <v>181.60999999999993</v>
      </c>
      <c r="E163" s="32" t="b">
        <f t="shared" si="84"/>
        <v>0</v>
      </c>
      <c r="F163" s="33" t="b">
        <f t="shared" si="85"/>
        <v>1</v>
      </c>
      <c r="G163" s="31">
        <f t="shared" si="86"/>
        <v>397.25599999999997</v>
      </c>
      <c r="H163" s="12" t="b">
        <f t="shared" si="87"/>
        <v>0</v>
      </c>
      <c r="I163" s="33" t="b">
        <f t="shared" si="88"/>
        <v>1</v>
      </c>
      <c r="J163" s="31">
        <f t="shared" si="89"/>
        <v>501.14199999999994</v>
      </c>
      <c r="K163" s="29" t="b">
        <f t="shared" si="90"/>
        <v>0</v>
      </c>
      <c r="L163" s="33" t="b">
        <f t="shared" si="91"/>
        <v>1</v>
      </c>
      <c r="M163" s="31">
        <f t="shared" si="92"/>
        <v>725.67799999999988</v>
      </c>
      <c r="N163" s="29" t="b">
        <f t="shared" si="93"/>
        <v>0</v>
      </c>
      <c r="O163" s="33" t="b">
        <f t="shared" si="94"/>
        <v>1</v>
      </c>
    </row>
    <row r="164" spans="1:15" x14ac:dyDescent="0.25">
      <c r="A164" s="10">
        <v>41430</v>
      </c>
      <c r="B164" s="8">
        <v>156</v>
      </c>
      <c r="C164" s="12">
        <f>0.2*25.4</f>
        <v>5.08</v>
      </c>
      <c r="D164" s="22">
        <f t="shared" si="76"/>
        <v>151.63800000000001</v>
      </c>
      <c r="E164" s="32" t="b">
        <f t="shared" si="84"/>
        <v>0</v>
      </c>
      <c r="F164" s="33" t="b">
        <f t="shared" si="85"/>
        <v>1</v>
      </c>
      <c r="G164" s="31">
        <f t="shared" si="86"/>
        <v>350.26600000000002</v>
      </c>
      <c r="H164" s="12" t="b">
        <f t="shared" si="87"/>
        <v>0</v>
      </c>
      <c r="I164" s="33" t="b">
        <f t="shared" si="88"/>
        <v>1</v>
      </c>
      <c r="J164" s="31">
        <f t="shared" si="89"/>
        <v>439.67399999999992</v>
      </c>
      <c r="K164" s="29" t="b">
        <f t="shared" si="90"/>
        <v>0</v>
      </c>
      <c r="L164" s="33" t="b">
        <f t="shared" si="91"/>
        <v>1</v>
      </c>
      <c r="M164" s="31">
        <f t="shared" si="92"/>
        <v>617.2199999999998</v>
      </c>
      <c r="N164" s="29" t="b">
        <f t="shared" si="93"/>
        <v>0</v>
      </c>
      <c r="O164" s="33" t="b">
        <f t="shared" si="94"/>
        <v>1</v>
      </c>
    </row>
    <row r="165" spans="1:15" x14ac:dyDescent="0.25">
      <c r="A165" s="10">
        <v>41431</v>
      </c>
      <c r="B165" s="8">
        <v>157</v>
      </c>
      <c r="C165" s="12">
        <v>0</v>
      </c>
      <c r="D165" s="22">
        <f t="shared" si="76"/>
        <v>124.71399999999998</v>
      </c>
      <c r="E165" s="32" t="b">
        <f t="shared" si="84"/>
        <v>0</v>
      </c>
      <c r="F165" s="33" t="b">
        <f t="shared" si="85"/>
        <v>0</v>
      </c>
      <c r="G165" s="31">
        <f t="shared" si="86"/>
        <v>298.19599999999997</v>
      </c>
      <c r="H165" s="12" t="b">
        <f t="shared" si="87"/>
        <v>0</v>
      </c>
      <c r="I165" s="33" t="b">
        <f t="shared" si="88"/>
        <v>1</v>
      </c>
      <c r="J165" s="31">
        <f t="shared" si="89"/>
        <v>435.86399999999998</v>
      </c>
      <c r="K165" s="29" t="b">
        <f t="shared" si="90"/>
        <v>0</v>
      </c>
      <c r="L165" s="33" t="b">
        <f t="shared" si="91"/>
        <v>1</v>
      </c>
      <c r="M165" s="31">
        <f t="shared" si="92"/>
        <v>586.23199999999986</v>
      </c>
      <c r="N165" s="29" t="b">
        <f t="shared" si="93"/>
        <v>0</v>
      </c>
      <c r="O165" s="33" t="b">
        <f t="shared" si="94"/>
        <v>1</v>
      </c>
    </row>
    <row r="166" spans="1:15" x14ac:dyDescent="0.25">
      <c r="A166" s="10">
        <v>41432</v>
      </c>
      <c r="B166" s="8">
        <v>158</v>
      </c>
      <c r="C166" s="12">
        <f t="shared" ref="C166:C168" si="97">(1.2*25.4)/4</f>
        <v>7.6199999999999992</v>
      </c>
      <c r="D166" s="22">
        <f t="shared" si="76"/>
        <v>66.801999999999992</v>
      </c>
      <c r="E166" s="32" t="b">
        <f t="shared" si="84"/>
        <v>0</v>
      </c>
      <c r="F166" s="33" t="b">
        <f t="shared" si="85"/>
        <v>0</v>
      </c>
      <c r="G166" s="31">
        <f t="shared" si="86"/>
        <v>286.51199999999994</v>
      </c>
      <c r="H166" s="12" t="b">
        <f t="shared" si="87"/>
        <v>0</v>
      </c>
      <c r="I166" s="33" t="b">
        <f t="shared" si="88"/>
        <v>1</v>
      </c>
      <c r="J166" s="31">
        <f t="shared" si="89"/>
        <v>443.48399999999998</v>
      </c>
      <c r="K166" s="29" t="b">
        <f t="shared" si="90"/>
        <v>0</v>
      </c>
      <c r="L166" s="33" t="b">
        <f t="shared" si="91"/>
        <v>1</v>
      </c>
      <c r="M166" s="31">
        <f t="shared" si="92"/>
        <v>579.11999999999989</v>
      </c>
      <c r="N166" s="29" t="b">
        <f t="shared" si="93"/>
        <v>0</v>
      </c>
      <c r="O166" s="33" t="b">
        <f t="shared" si="94"/>
        <v>1</v>
      </c>
    </row>
    <row r="167" spans="1:15" x14ac:dyDescent="0.25">
      <c r="A167" s="10">
        <v>41433</v>
      </c>
      <c r="B167" s="8">
        <v>159</v>
      </c>
      <c r="C167" s="12">
        <f t="shared" si="97"/>
        <v>7.6199999999999992</v>
      </c>
      <c r="D167" s="22">
        <f t="shared" si="76"/>
        <v>70.950666666666663</v>
      </c>
      <c r="E167" s="32" t="b">
        <f t="shared" si="84"/>
        <v>0</v>
      </c>
      <c r="F167" s="33" t="b">
        <f t="shared" si="85"/>
        <v>0</v>
      </c>
      <c r="G167" s="31">
        <f t="shared" si="86"/>
        <v>271.08149999999995</v>
      </c>
      <c r="H167" s="12" t="b">
        <f t="shared" si="87"/>
        <v>0</v>
      </c>
      <c r="I167" s="33" t="b">
        <f t="shared" si="88"/>
        <v>0</v>
      </c>
      <c r="J167" s="31">
        <f t="shared" si="89"/>
        <v>446.44733333333329</v>
      </c>
      <c r="K167" s="29" t="b">
        <f t="shared" si="90"/>
        <v>0</v>
      </c>
      <c r="L167" s="33" t="b">
        <f t="shared" si="91"/>
        <v>1</v>
      </c>
      <c r="M167" s="31">
        <f t="shared" si="92"/>
        <v>564.98066666666671</v>
      </c>
      <c r="N167" s="29" t="b">
        <f t="shared" si="93"/>
        <v>0</v>
      </c>
      <c r="O167" s="33" t="b">
        <f t="shared" si="94"/>
        <v>1</v>
      </c>
    </row>
    <row r="168" spans="1:15" x14ac:dyDescent="0.25">
      <c r="A168" s="10">
        <v>41434</v>
      </c>
      <c r="B168" s="8">
        <v>160</v>
      </c>
      <c r="C168" s="12">
        <f t="shared" si="97"/>
        <v>7.6199999999999992</v>
      </c>
      <c r="D168" s="22">
        <f t="shared" si="76"/>
        <v>75.099333333333334</v>
      </c>
      <c r="E168" s="32" t="b">
        <f t="shared" si="84"/>
        <v>0</v>
      </c>
      <c r="F168" s="33" t="b">
        <f t="shared" si="85"/>
        <v>0</v>
      </c>
      <c r="G168" s="31">
        <f t="shared" si="86"/>
        <v>255.65099999999995</v>
      </c>
      <c r="H168" s="12" t="b">
        <f t="shared" si="87"/>
        <v>0</v>
      </c>
      <c r="I168" s="33" t="b">
        <f t="shared" si="88"/>
        <v>0</v>
      </c>
      <c r="J168" s="31">
        <f t="shared" si="89"/>
        <v>449.4106666666666</v>
      </c>
      <c r="K168" s="29" t="b">
        <f t="shared" si="90"/>
        <v>0</v>
      </c>
      <c r="L168" s="33" t="b">
        <f t="shared" si="91"/>
        <v>1</v>
      </c>
      <c r="M168" s="31">
        <f t="shared" si="92"/>
        <v>550.8413333333333</v>
      </c>
      <c r="N168" s="29" t="b">
        <f t="shared" si="93"/>
        <v>0</v>
      </c>
      <c r="O168" s="33" t="b">
        <f t="shared" si="94"/>
        <v>1</v>
      </c>
    </row>
    <row r="169" spans="1:15" x14ac:dyDescent="0.25">
      <c r="A169" s="10">
        <v>41435</v>
      </c>
      <c r="B169" s="8">
        <v>161</v>
      </c>
      <c r="C169" s="12">
        <f>(1.2*25.4)/4</f>
        <v>7.6199999999999992</v>
      </c>
      <c r="D169" s="22">
        <f t="shared" si="76"/>
        <v>79.248000000000005</v>
      </c>
      <c r="E169" s="32" t="b">
        <f t="shared" si="84"/>
        <v>0</v>
      </c>
      <c r="F169" s="33" t="b">
        <f t="shared" si="85"/>
        <v>0</v>
      </c>
      <c r="G169" s="31">
        <f t="shared" si="86"/>
        <v>240.22049999999996</v>
      </c>
      <c r="H169" s="12" t="b">
        <f t="shared" si="87"/>
        <v>0</v>
      </c>
      <c r="I169" s="33" t="b">
        <f t="shared" si="88"/>
        <v>0</v>
      </c>
      <c r="J169" s="31">
        <f t="shared" si="89"/>
        <v>452.37399999999997</v>
      </c>
      <c r="K169" s="29" t="b">
        <f t="shared" si="90"/>
        <v>0</v>
      </c>
      <c r="L169" s="33" t="b">
        <f t="shared" si="91"/>
        <v>1</v>
      </c>
      <c r="M169" s="31">
        <f t="shared" si="92"/>
        <v>536.70199999999988</v>
      </c>
      <c r="N169" s="29" t="b">
        <f t="shared" si="93"/>
        <v>0</v>
      </c>
      <c r="O169" s="33" t="b">
        <f t="shared" si="94"/>
        <v>1</v>
      </c>
    </row>
    <row r="170" spans="1:15" x14ac:dyDescent="0.25">
      <c r="A170" s="10">
        <v>41436</v>
      </c>
      <c r="B170" s="8">
        <v>162</v>
      </c>
      <c r="C170" s="12">
        <f>0.3*25.4</f>
        <v>7.6199999999999992</v>
      </c>
      <c r="D170" s="22">
        <f t="shared" si="76"/>
        <v>43.179999999999993</v>
      </c>
      <c r="E170" s="32" t="b">
        <f t="shared" si="84"/>
        <v>0</v>
      </c>
      <c r="F170" s="33" t="b">
        <f t="shared" si="85"/>
        <v>0</v>
      </c>
      <c r="G170" s="31">
        <f t="shared" si="86"/>
        <v>224.78999999999996</v>
      </c>
      <c r="H170" s="12" t="b">
        <f t="shared" si="87"/>
        <v>0</v>
      </c>
      <c r="I170" s="33" t="b">
        <f t="shared" si="88"/>
        <v>0</v>
      </c>
      <c r="J170" s="31">
        <f t="shared" si="89"/>
        <v>440.43599999999998</v>
      </c>
      <c r="K170" s="29" t="b">
        <f t="shared" si="90"/>
        <v>0</v>
      </c>
      <c r="L170" s="33" t="b">
        <f t="shared" si="91"/>
        <v>1</v>
      </c>
      <c r="M170" s="31">
        <f t="shared" si="92"/>
        <v>544.32199999999989</v>
      </c>
      <c r="N170" s="29" t="b">
        <f t="shared" si="93"/>
        <v>0</v>
      </c>
      <c r="O170" s="33" t="b">
        <f t="shared" si="94"/>
        <v>1</v>
      </c>
    </row>
    <row r="171" spans="1:15" x14ac:dyDescent="0.25">
      <c r="A171" s="10">
        <v>41437</v>
      </c>
      <c r="B171" s="8">
        <v>163</v>
      </c>
      <c r="C171" s="12">
        <f>3.1*25.4</f>
        <v>78.739999999999995</v>
      </c>
      <c r="D171" s="22">
        <f t="shared" si="76"/>
        <v>116.83999999999999</v>
      </c>
      <c r="E171" s="32" t="b">
        <f t="shared" si="84"/>
        <v>0</v>
      </c>
      <c r="F171" s="33" t="b">
        <f t="shared" si="85"/>
        <v>0</v>
      </c>
      <c r="G171" s="31">
        <f t="shared" si="86"/>
        <v>268.47800000000001</v>
      </c>
      <c r="H171" s="12" t="b">
        <f t="shared" si="87"/>
        <v>0</v>
      </c>
      <c r="I171" s="33" t="b">
        <f t="shared" si="88"/>
        <v>0</v>
      </c>
      <c r="J171" s="31">
        <f t="shared" si="89"/>
        <v>467.10600000000005</v>
      </c>
      <c r="K171" s="29" t="b">
        <f t="shared" si="90"/>
        <v>0</v>
      </c>
      <c r="L171" s="33" t="b">
        <f t="shared" si="91"/>
        <v>1</v>
      </c>
      <c r="M171" s="31">
        <f t="shared" si="92"/>
        <v>556.5139999999999</v>
      </c>
      <c r="N171" s="29" t="b">
        <f t="shared" si="93"/>
        <v>0</v>
      </c>
      <c r="O171" s="33" t="b">
        <f t="shared" si="94"/>
        <v>1</v>
      </c>
    </row>
    <row r="172" spans="1:15" x14ac:dyDescent="0.25">
      <c r="A172" s="10">
        <v>41438</v>
      </c>
      <c r="B172" s="8">
        <v>164</v>
      </c>
      <c r="C172" s="12">
        <f>0.07*25.4</f>
        <v>1.778</v>
      </c>
      <c r="D172" s="22">
        <f t="shared" si="76"/>
        <v>118.61799999999999</v>
      </c>
      <c r="E172" s="32" t="b">
        <f t="shared" si="84"/>
        <v>0</v>
      </c>
      <c r="F172" s="33" t="b">
        <f t="shared" si="85"/>
        <v>0</v>
      </c>
      <c r="G172" s="31">
        <f t="shared" si="86"/>
        <v>243.33199999999997</v>
      </c>
      <c r="H172" s="12" t="b">
        <f t="shared" si="87"/>
        <v>0</v>
      </c>
      <c r="I172" s="33" t="b">
        <f t="shared" si="88"/>
        <v>0</v>
      </c>
      <c r="J172" s="31">
        <f t="shared" si="89"/>
        <v>416.81400000000002</v>
      </c>
      <c r="K172" s="29" t="b">
        <f t="shared" si="90"/>
        <v>0</v>
      </c>
      <c r="L172" s="33" t="b">
        <f t="shared" si="91"/>
        <v>1</v>
      </c>
      <c r="M172" s="31">
        <f t="shared" si="92"/>
        <v>554.48199999999997</v>
      </c>
      <c r="N172" s="29" t="b">
        <f t="shared" si="93"/>
        <v>0</v>
      </c>
      <c r="O172" s="33" t="b">
        <f t="shared" si="94"/>
        <v>1</v>
      </c>
    </row>
    <row r="173" spans="1:15" x14ac:dyDescent="0.25">
      <c r="A173" s="10">
        <v>41439</v>
      </c>
      <c r="B173" s="8">
        <v>165</v>
      </c>
      <c r="C173" s="12">
        <f>0.9*25.4</f>
        <v>22.86</v>
      </c>
      <c r="D173" s="22">
        <f t="shared" si="76"/>
        <v>133.858</v>
      </c>
      <c r="E173" s="32" t="b">
        <f t="shared" si="84"/>
        <v>0</v>
      </c>
      <c r="F173" s="33" t="b">
        <f t="shared" si="85"/>
        <v>0</v>
      </c>
      <c r="G173" s="31">
        <f t="shared" si="86"/>
        <v>200.65999999999997</v>
      </c>
      <c r="H173" s="12" t="b">
        <f t="shared" si="87"/>
        <v>0</v>
      </c>
      <c r="I173" s="33" t="b">
        <f t="shared" si="88"/>
        <v>0</v>
      </c>
      <c r="J173" s="31">
        <f t="shared" si="89"/>
        <v>420.37</v>
      </c>
      <c r="K173" s="29" t="b">
        <f t="shared" si="90"/>
        <v>0</v>
      </c>
      <c r="L173" s="33" t="b">
        <f t="shared" si="91"/>
        <v>1</v>
      </c>
      <c r="M173" s="31">
        <f t="shared" si="92"/>
        <v>577.34199999999998</v>
      </c>
      <c r="N173" s="29" t="b">
        <f t="shared" si="93"/>
        <v>0</v>
      </c>
      <c r="O173" s="33" t="b">
        <f t="shared" si="94"/>
        <v>1</v>
      </c>
    </row>
    <row r="174" spans="1:15" x14ac:dyDescent="0.25">
      <c r="A174" s="10">
        <v>41440</v>
      </c>
      <c r="B174" s="8">
        <v>166</v>
      </c>
      <c r="C174" s="12">
        <f t="shared" ref="C174:C175" si="98">(1.16*25.4)/3</f>
        <v>9.8213333333333317</v>
      </c>
      <c r="D174" s="22">
        <f t="shared" si="76"/>
        <v>136.05933333333334</v>
      </c>
      <c r="E174" s="32" t="b">
        <f t="shared" si="84"/>
        <v>0</v>
      </c>
      <c r="F174" s="33" t="b">
        <f t="shared" si="85"/>
        <v>0</v>
      </c>
      <c r="G174" s="31">
        <f t="shared" si="86"/>
        <v>207.01000000000002</v>
      </c>
      <c r="H174" s="12" t="b">
        <f t="shared" si="87"/>
        <v>0</v>
      </c>
      <c r="I174" s="33" t="b">
        <f t="shared" si="88"/>
        <v>0</v>
      </c>
      <c r="J174" s="31">
        <f t="shared" si="89"/>
        <v>407.14083333333332</v>
      </c>
      <c r="K174" s="29" t="b">
        <f t="shared" si="90"/>
        <v>0</v>
      </c>
      <c r="L174" s="33" t="b">
        <f t="shared" si="91"/>
        <v>1</v>
      </c>
      <c r="M174" s="31">
        <f t="shared" si="92"/>
        <v>582.50666666666666</v>
      </c>
      <c r="N174" s="29" t="b">
        <f t="shared" si="93"/>
        <v>0</v>
      </c>
      <c r="O174" s="33" t="b">
        <f t="shared" si="94"/>
        <v>1</v>
      </c>
    </row>
    <row r="175" spans="1:15" x14ac:dyDescent="0.25">
      <c r="A175" s="10">
        <v>41441</v>
      </c>
      <c r="B175" s="8">
        <v>167</v>
      </c>
      <c r="C175" s="12">
        <f t="shared" si="98"/>
        <v>9.8213333333333317</v>
      </c>
      <c r="D175" s="22">
        <f t="shared" si="76"/>
        <v>138.26066666666668</v>
      </c>
      <c r="E175" s="32" t="b">
        <f t="shared" si="84"/>
        <v>0</v>
      </c>
      <c r="F175" s="33" t="b">
        <f t="shared" si="85"/>
        <v>0</v>
      </c>
      <c r="G175" s="31">
        <f t="shared" si="86"/>
        <v>213.36</v>
      </c>
      <c r="H175" s="12" t="b">
        <f t="shared" si="87"/>
        <v>0</v>
      </c>
      <c r="I175" s="33" t="b">
        <f t="shared" si="88"/>
        <v>0</v>
      </c>
      <c r="J175" s="31">
        <f t="shared" si="89"/>
        <v>393.91166666666663</v>
      </c>
      <c r="K175" s="29" t="b">
        <f t="shared" si="90"/>
        <v>0</v>
      </c>
      <c r="L175" s="33" t="b">
        <f t="shared" si="91"/>
        <v>1</v>
      </c>
      <c r="M175" s="31">
        <f t="shared" si="92"/>
        <v>587.67133333333322</v>
      </c>
      <c r="N175" s="29" t="b">
        <f t="shared" si="93"/>
        <v>0</v>
      </c>
      <c r="O175" s="33" t="b">
        <f t="shared" si="94"/>
        <v>1</v>
      </c>
    </row>
    <row r="176" spans="1:15" x14ac:dyDescent="0.25">
      <c r="A176" s="10">
        <v>41442</v>
      </c>
      <c r="B176" s="8">
        <v>168</v>
      </c>
      <c r="C176" s="12">
        <f>(1.16*25.4)/3</f>
        <v>9.8213333333333317</v>
      </c>
      <c r="D176" s="22">
        <f t="shared" si="76"/>
        <v>140.46200000000002</v>
      </c>
      <c r="E176" s="32" t="b">
        <f t="shared" si="84"/>
        <v>0</v>
      </c>
      <c r="F176" s="33" t="b">
        <f t="shared" si="85"/>
        <v>0</v>
      </c>
      <c r="G176" s="31">
        <f t="shared" si="86"/>
        <v>219.71</v>
      </c>
      <c r="H176" s="12" t="b">
        <f t="shared" si="87"/>
        <v>0</v>
      </c>
      <c r="I176" s="33" t="b">
        <f t="shared" si="88"/>
        <v>0</v>
      </c>
      <c r="J176" s="31">
        <f t="shared" si="89"/>
        <v>380.68249999999995</v>
      </c>
      <c r="K176" s="29" t="b">
        <f t="shared" si="90"/>
        <v>0</v>
      </c>
      <c r="L176" s="33" t="b">
        <f t="shared" si="91"/>
        <v>0</v>
      </c>
      <c r="M176" s="31">
        <f t="shared" si="92"/>
        <v>592.8359999999999</v>
      </c>
      <c r="N176" s="29" t="b">
        <f t="shared" si="93"/>
        <v>0</v>
      </c>
      <c r="O176" s="33" t="b">
        <f t="shared" si="94"/>
        <v>1</v>
      </c>
    </row>
    <row r="177" spans="1:15" x14ac:dyDescent="0.25">
      <c r="A177" s="10">
        <v>41443</v>
      </c>
      <c r="B177" s="8">
        <v>169</v>
      </c>
      <c r="C177" s="12">
        <f>0.16*25.4</f>
        <v>4.0640000000000001</v>
      </c>
      <c r="D177" s="22">
        <f t="shared" si="76"/>
        <v>136.90599999999998</v>
      </c>
      <c r="E177" s="32" t="b">
        <f t="shared" si="84"/>
        <v>0</v>
      </c>
      <c r="F177" s="33" t="b">
        <f t="shared" si="85"/>
        <v>0</v>
      </c>
      <c r="G177" s="31">
        <f t="shared" si="86"/>
        <v>180.08600000000001</v>
      </c>
      <c r="H177" s="12" t="b">
        <f t="shared" si="87"/>
        <v>0</v>
      </c>
      <c r="I177" s="33" t="b">
        <f t="shared" si="88"/>
        <v>0</v>
      </c>
      <c r="J177" s="31">
        <f t="shared" si="89"/>
        <v>361.69599999999997</v>
      </c>
      <c r="K177" s="29" t="b">
        <f t="shared" si="90"/>
        <v>0</v>
      </c>
      <c r="L177" s="33" t="b">
        <f t="shared" si="91"/>
        <v>0</v>
      </c>
      <c r="M177" s="31">
        <f t="shared" si="92"/>
        <v>577.34199999999987</v>
      </c>
      <c r="N177" s="29" t="b">
        <f t="shared" si="93"/>
        <v>0</v>
      </c>
      <c r="O177" s="33" t="b">
        <f t="shared" si="94"/>
        <v>1</v>
      </c>
    </row>
    <row r="178" spans="1:15" x14ac:dyDescent="0.25">
      <c r="A178" s="10">
        <v>41444</v>
      </c>
      <c r="B178" s="8">
        <v>170</v>
      </c>
      <c r="C178" s="12">
        <f>1.19*25.4</f>
        <v>30.225999999999996</v>
      </c>
      <c r="D178" s="22">
        <f t="shared" si="76"/>
        <v>88.391999999999982</v>
      </c>
      <c r="E178" s="32" t="b">
        <f t="shared" si="84"/>
        <v>0</v>
      </c>
      <c r="F178" s="33" t="b">
        <f t="shared" si="85"/>
        <v>0</v>
      </c>
      <c r="G178" s="31">
        <f t="shared" si="86"/>
        <v>205.23200000000003</v>
      </c>
      <c r="H178" s="12" t="b">
        <f t="shared" si="87"/>
        <v>0</v>
      </c>
      <c r="I178" s="33" t="b">
        <f t="shared" si="88"/>
        <v>0</v>
      </c>
      <c r="J178" s="31">
        <f t="shared" si="89"/>
        <v>356.87</v>
      </c>
      <c r="K178" s="29" t="b">
        <f t="shared" si="90"/>
        <v>0</v>
      </c>
      <c r="L178" s="33" t="b">
        <f t="shared" si="91"/>
        <v>0</v>
      </c>
      <c r="M178" s="31">
        <f t="shared" si="92"/>
        <v>555.49800000000005</v>
      </c>
      <c r="N178" s="29" t="b">
        <f t="shared" si="93"/>
        <v>0</v>
      </c>
      <c r="O178" s="33" t="b">
        <f t="shared" si="94"/>
        <v>1</v>
      </c>
    </row>
    <row r="179" spans="1:15" x14ac:dyDescent="0.25">
      <c r="A179" s="10">
        <v>41445</v>
      </c>
      <c r="B179" s="8">
        <v>171</v>
      </c>
      <c r="C179" s="12">
        <f>0.12*25.4</f>
        <v>3.0479999999999996</v>
      </c>
      <c r="D179" s="22">
        <f t="shared" si="76"/>
        <v>89.661999999999978</v>
      </c>
      <c r="E179" s="32" t="b">
        <f t="shared" si="84"/>
        <v>0</v>
      </c>
      <c r="F179" s="33" t="b">
        <f t="shared" si="85"/>
        <v>0</v>
      </c>
      <c r="G179" s="31">
        <f t="shared" si="86"/>
        <v>208.28000000000003</v>
      </c>
      <c r="H179" s="12" t="b">
        <f t="shared" si="87"/>
        <v>0</v>
      </c>
      <c r="I179" s="33" t="b">
        <f t="shared" si="88"/>
        <v>0</v>
      </c>
      <c r="J179" s="31">
        <f t="shared" si="89"/>
        <v>332.99399999999991</v>
      </c>
      <c r="K179" s="29" t="b">
        <f t="shared" si="90"/>
        <v>0</v>
      </c>
      <c r="L179" s="33" t="b">
        <f t="shared" si="91"/>
        <v>0</v>
      </c>
      <c r="M179" s="31">
        <f t="shared" si="92"/>
        <v>506.476</v>
      </c>
      <c r="N179" s="29" t="b">
        <f t="shared" si="93"/>
        <v>0</v>
      </c>
      <c r="O179" s="33" t="b">
        <f t="shared" si="94"/>
        <v>1</v>
      </c>
    </row>
    <row r="180" spans="1:15" x14ac:dyDescent="0.25">
      <c r="A180" s="10">
        <v>41446</v>
      </c>
      <c r="B180" s="8">
        <v>172</v>
      </c>
      <c r="C180" s="12">
        <f>0.02*25.4</f>
        <v>0.50800000000000001</v>
      </c>
      <c r="D180" s="22">
        <f t="shared" si="76"/>
        <v>67.309999999999988</v>
      </c>
      <c r="E180" s="32" t="b">
        <f t="shared" si="84"/>
        <v>0</v>
      </c>
      <c r="F180" s="33" t="b">
        <f t="shared" si="85"/>
        <v>0</v>
      </c>
      <c r="G180" s="31">
        <f t="shared" si="86"/>
        <v>201.16800000000003</v>
      </c>
      <c r="H180" s="12" t="b">
        <f t="shared" si="87"/>
        <v>0</v>
      </c>
      <c r="I180" s="33" t="b">
        <f t="shared" si="88"/>
        <v>0</v>
      </c>
      <c r="J180" s="31">
        <f t="shared" si="89"/>
        <v>267.96999999999997</v>
      </c>
      <c r="K180" s="29" t="b">
        <f t="shared" si="90"/>
        <v>0</v>
      </c>
      <c r="L180" s="33" t="b">
        <f t="shared" si="91"/>
        <v>0</v>
      </c>
      <c r="M180" s="31">
        <f t="shared" si="92"/>
        <v>487.67999999999995</v>
      </c>
      <c r="N180" s="29" t="b">
        <f t="shared" si="93"/>
        <v>0</v>
      </c>
      <c r="O180" s="33" t="b">
        <f t="shared" si="94"/>
        <v>1</v>
      </c>
    </row>
    <row r="181" spans="1:15" x14ac:dyDescent="0.25">
      <c r="A181" s="10">
        <v>41447</v>
      </c>
      <c r="B181" s="8">
        <v>173</v>
      </c>
      <c r="C181" s="12">
        <f>(2.43*25.4)/3</f>
        <v>20.574000000000002</v>
      </c>
      <c r="D181" s="22">
        <f t="shared" si="76"/>
        <v>78.062666666666672</v>
      </c>
      <c r="E181" s="32" t="b">
        <f t="shared" si="84"/>
        <v>0</v>
      </c>
      <c r="F181" s="33" t="b">
        <f t="shared" si="85"/>
        <v>0</v>
      </c>
      <c r="G181" s="31">
        <f t="shared" si="86"/>
        <v>214.12200000000004</v>
      </c>
      <c r="H181" s="12" t="b">
        <f t="shared" si="87"/>
        <v>0</v>
      </c>
      <c r="I181" s="33" t="b">
        <f t="shared" si="88"/>
        <v>0</v>
      </c>
      <c r="J181" s="31">
        <f t="shared" si="89"/>
        <v>285.07266666666669</v>
      </c>
      <c r="K181" s="29" t="b">
        <f t="shared" si="90"/>
        <v>0</v>
      </c>
      <c r="L181" s="33" t="b">
        <f t="shared" si="91"/>
        <v>0</v>
      </c>
      <c r="M181" s="31">
        <f t="shared" si="92"/>
        <v>485.20349999999996</v>
      </c>
      <c r="N181" s="29" t="b">
        <f t="shared" si="93"/>
        <v>0</v>
      </c>
      <c r="O181" s="33" t="b">
        <f t="shared" si="94"/>
        <v>0</v>
      </c>
    </row>
    <row r="182" spans="1:15" x14ac:dyDescent="0.25">
      <c r="A182" s="10">
        <v>41448</v>
      </c>
      <c r="B182" s="8">
        <v>174</v>
      </c>
      <c r="C182" s="12">
        <f t="shared" ref="C182:C183" si="99">(2.43*25.4)/3</f>
        <v>20.574000000000002</v>
      </c>
      <c r="D182" s="22">
        <f t="shared" si="76"/>
        <v>88.815333333333328</v>
      </c>
      <c r="E182" s="32" t="b">
        <f t="shared" si="84"/>
        <v>0</v>
      </c>
      <c r="F182" s="33" t="b">
        <f t="shared" si="85"/>
        <v>0</v>
      </c>
      <c r="G182" s="31">
        <f t="shared" si="86"/>
        <v>227.07600000000005</v>
      </c>
      <c r="H182" s="12" t="b">
        <f t="shared" si="87"/>
        <v>0</v>
      </c>
      <c r="I182" s="33" t="b">
        <f t="shared" si="88"/>
        <v>0</v>
      </c>
      <c r="J182" s="31">
        <f t="shared" si="89"/>
        <v>302.17533333333336</v>
      </c>
      <c r="K182" s="29" t="b">
        <f t="shared" si="90"/>
        <v>0</v>
      </c>
      <c r="L182" s="33" t="b">
        <f t="shared" si="91"/>
        <v>0</v>
      </c>
      <c r="M182" s="31">
        <f t="shared" si="92"/>
        <v>482.72699999999998</v>
      </c>
      <c r="N182" s="29" t="b">
        <f t="shared" si="93"/>
        <v>0</v>
      </c>
      <c r="O182" s="33" t="b">
        <f t="shared" si="94"/>
        <v>0</v>
      </c>
    </row>
    <row r="183" spans="1:15" x14ac:dyDescent="0.25">
      <c r="A183" s="10">
        <v>41449</v>
      </c>
      <c r="B183" s="8">
        <v>175</v>
      </c>
      <c r="C183" s="12">
        <f t="shared" si="99"/>
        <v>20.574000000000002</v>
      </c>
      <c r="D183" s="22">
        <f t="shared" si="76"/>
        <v>99.567999999999998</v>
      </c>
      <c r="E183" s="32" t="b">
        <f t="shared" si="84"/>
        <v>0</v>
      </c>
      <c r="F183" s="33" t="b">
        <f t="shared" si="85"/>
        <v>0</v>
      </c>
      <c r="G183" s="31">
        <f t="shared" si="86"/>
        <v>240.03000000000006</v>
      </c>
      <c r="H183" s="12" t="b">
        <f t="shared" si="87"/>
        <v>0</v>
      </c>
      <c r="I183" s="33" t="b">
        <f t="shared" si="88"/>
        <v>0</v>
      </c>
      <c r="J183" s="31">
        <f t="shared" si="89"/>
        <v>319.27800000000002</v>
      </c>
      <c r="K183" s="29" t="b">
        <f t="shared" si="90"/>
        <v>0</v>
      </c>
      <c r="L183" s="33" t="b">
        <f t="shared" si="91"/>
        <v>0</v>
      </c>
      <c r="M183" s="31">
        <f t="shared" si="92"/>
        <v>480.25049999999999</v>
      </c>
      <c r="N183" s="29" t="b">
        <f t="shared" si="93"/>
        <v>0</v>
      </c>
      <c r="O183" s="33" t="b">
        <f t="shared" si="94"/>
        <v>0</v>
      </c>
    </row>
    <row r="184" spans="1:15" x14ac:dyDescent="0.25">
      <c r="A184" s="10">
        <v>41450</v>
      </c>
      <c r="B184" s="8">
        <v>176</v>
      </c>
      <c r="C184" s="12">
        <f>0.2*25.4</f>
        <v>5.08</v>
      </c>
      <c r="D184" s="22">
        <f t="shared" si="76"/>
        <v>100.58399999999999</v>
      </c>
      <c r="E184" s="32" t="b">
        <f t="shared" si="84"/>
        <v>0</v>
      </c>
      <c r="F184" s="33" t="b">
        <f t="shared" si="85"/>
        <v>0</v>
      </c>
      <c r="G184" s="31">
        <f t="shared" si="86"/>
        <v>237.49000000000004</v>
      </c>
      <c r="H184" s="12" t="b">
        <f t="shared" si="87"/>
        <v>0</v>
      </c>
      <c r="I184" s="33" t="b">
        <f t="shared" si="88"/>
        <v>0</v>
      </c>
      <c r="J184" s="31">
        <f t="shared" si="89"/>
        <v>280.67</v>
      </c>
      <c r="K184" s="29" t="b">
        <f t="shared" si="90"/>
        <v>0</v>
      </c>
      <c r="L184" s="33" t="b">
        <f t="shared" si="91"/>
        <v>0</v>
      </c>
      <c r="M184" s="31">
        <f t="shared" si="92"/>
        <v>462.28</v>
      </c>
      <c r="N184" s="29" t="b">
        <f t="shared" si="93"/>
        <v>0</v>
      </c>
      <c r="O184" s="33" t="b">
        <f t="shared" si="94"/>
        <v>0</v>
      </c>
    </row>
    <row r="185" spans="1:15" x14ac:dyDescent="0.25">
      <c r="A185" s="10">
        <v>41451</v>
      </c>
      <c r="B185" s="8">
        <v>177</v>
      </c>
      <c r="C185" s="12">
        <f>(5.56*25.4)/2</f>
        <v>70.611999999999995</v>
      </c>
      <c r="D185" s="22">
        <f t="shared" si="76"/>
        <v>140.97</v>
      </c>
      <c r="E185" s="32" t="b">
        <f t="shared" si="84"/>
        <v>0</v>
      </c>
      <c r="F185" s="33" t="b">
        <f t="shared" si="85"/>
        <v>0</v>
      </c>
      <c r="G185" s="31">
        <f t="shared" si="86"/>
        <v>229.36199999999999</v>
      </c>
      <c r="H185" s="12" t="b">
        <f t="shared" si="87"/>
        <v>0</v>
      </c>
      <c r="I185" s="33" t="b">
        <f t="shared" si="88"/>
        <v>0</v>
      </c>
      <c r="J185" s="31">
        <f t="shared" si="89"/>
        <v>346.202</v>
      </c>
      <c r="K185" s="29" t="b">
        <f t="shared" si="90"/>
        <v>0</v>
      </c>
      <c r="L185" s="33" t="b">
        <f t="shared" si="91"/>
        <v>0</v>
      </c>
      <c r="M185" s="31">
        <f t="shared" si="92"/>
        <v>497.84000000000003</v>
      </c>
      <c r="N185" s="29" t="b">
        <f t="shared" si="93"/>
        <v>0</v>
      </c>
      <c r="O185" s="33" t="b">
        <f t="shared" si="94"/>
        <v>1</v>
      </c>
    </row>
    <row r="186" spans="1:15" x14ac:dyDescent="0.25">
      <c r="A186" s="10">
        <v>41452</v>
      </c>
      <c r="B186" s="8">
        <v>178</v>
      </c>
      <c r="C186" s="12">
        <f>(5.56*25.4)/2</f>
        <v>70.611999999999995</v>
      </c>
      <c r="D186" s="22">
        <f t="shared" si="76"/>
        <v>208.53399999999999</v>
      </c>
      <c r="E186" s="32" t="b">
        <f t="shared" si="84"/>
        <v>0</v>
      </c>
      <c r="F186" s="33" t="b">
        <f t="shared" si="85"/>
        <v>1</v>
      </c>
      <c r="G186" s="31">
        <f t="shared" si="86"/>
        <v>298.19600000000003</v>
      </c>
      <c r="H186" s="12" t="b">
        <f t="shared" si="87"/>
        <v>0</v>
      </c>
      <c r="I186" s="33" t="b">
        <f t="shared" si="88"/>
        <v>1</v>
      </c>
      <c r="J186" s="31">
        <f t="shared" si="89"/>
        <v>416.81399999999996</v>
      </c>
      <c r="K186" s="29" t="b">
        <f t="shared" si="90"/>
        <v>0</v>
      </c>
      <c r="L186" s="33" t="b">
        <f t="shared" si="91"/>
        <v>1</v>
      </c>
      <c r="M186" s="31">
        <f t="shared" si="92"/>
        <v>541.52799999999991</v>
      </c>
      <c r="N186" s="29" t="b">
        <f t="shared" si="93"/>
        <v>0</v>
      </c>
      <c r="O186" s="33" t="b">
        <f t="shared" si="94"/>
        <v>1</v>
      </c>
    </row>
    <row r="187" spans="1:15" x14ac:dyDescent="0.25">
      <c r="A187" s="10">
        <v>41453</v>
      </c>
      <c r="B187" s="8">
        <v>179</v>
      </c>
      <c r="C187" s="12">
        <f>0.5*25.4</f>
        <v>12.7</v>
      </c>
      <c r="D187" s="22">
        <f t="shared" si="76"/>
        <v>220.72599999999997</v>
      </c>
      <c r="E187" s="32" t="b">
        <f t="shared" si="84"/>
        <v>0</v>
      </c>
      <c r="F187" s="33" t="b">
        <f t="shared" si="85"/>
        <v>1</v>
      </c>
      <c r="G187" s="31">
        <f t="shared" si="86"/>
        <v>288.036</v>
      </c>
      <c r="H187" s="12" t="b">
        <f t="shared" si="87"/>
        <v>0</v>
      </c>
      <c r="I187" s="33" t="b">
        <f t="shared" si="88"/>
        <v>1</v>
      </c>
      <c r="J187" s="31">
        <f t="shared" si="89"/>
        <v>421.89399999999995</v>
      </c>
      <c r="K187" s="29" t="b">
        <f t="shared" si="90"/>
        <v>0</v>
      </c>
      <c r="L187" s="33" t="b">
        <f t="shared" si="91"/>
        <v>1</v>
      </c>
      <c r="M187" s="31">
        <f t="shared" si="92"/>
        <v>488.69599999999997</v>
      </c>
      <c r="N187" s="29" t="b">
        <f t="shared" si="93"/>
        <v>0</v>
      </c>
      <c r="O187" s="33" t="b">
        <f t="shared" si="94"/>
        <v>1</v>
      </c>
    </row>
    <row r="188" spans="1:15" x14ac:dyDescent="0.25">
      <c r="A188" s="10">
        <v>41454</v>
      </c>
      <c r="B188" s="8">
        <v>180</v>
      </c>
      <c r="C188" s="12">
        <f t="shared" ref="C188:C189" si="100">(3.9*25.4)/3</f>
        <v>33.019999999999996</v>
      </c>
      <c r="D188" s="22">
        <f t="shared" si="76"/>
        <v>233.17199999999997</v>
      </c>
      <c r="E188" s="32" t="b">
        <f t="shared" si="84"/>
        <v>0</v>
      </c>
      <c r="F188" s="33" t="b">
        <f t="shared" si="85"/>
        <v>1</v>
      </c>
      <c r="G188" s="31">
        <f t="shared" si="86"/>
        <v>311.23466666666667</v>
      </c>
      <c r="H188" s="12" t="b">
        <f t="shared" si="87"/>
        <v>0</v>
      </c>
      <c r="I188" s="33" t="b">
        <f t="shared" si="88"/>
        <v>1</v>
      </c>
      <c r="J188" s="31">
        <f t="shared" si="89"/>
        <v>447.29400000000004</v>
      </c>
      <c r="K188" s="29" t="b">
        <f t="shared" si="90"/>
        <v>0</v>
      </c>
      <c r="L188" s="33" t="b">
        <f t="shared" si="91"/>
        <v>1</v>
      </c>
      <c r="M188" s="31">
        <f t="shared" si="92"/>
        <v>518.24466666666672</v>
      </c>
      <c r="N188" s="29" t="b">
        <f t="shared" si="93"/>
        <v>0</v>
      </c>
      <c r="O188" s="33" t="b">
        <f t="shared" si="94"/>
        <v>1</v>
      </c>
    </row>
    <row r="189" spans="1:15" x14ac:dyDescent="0.25">
      <c r="A189" s="10">
        <v>41455</v>
      </c>
      <c r="B189" s="8">
        <v>181</v>
      </c>
      <c r="C189" s="12">
        <f t="shared" si="100"/>
        <v>33.019999999999996</v>
      </c>
      <c r="D189" s="22">
        <f t="shared" si="76"/>
        <v>245.61799999999994</v>
      </c>
      <c r="E189" s="32" t="b">
        <f t="shared" si="84"/>
        <v>0</v>
      </c>
      <c r="F189" s="33" t="b">
        <f t="shared" si="85"/>
        <v>1</v>
      </c>
      <c r="G189" s="31">
        <f t="shared" si="86"/>
        <v>334.43333333333328</v>
      </c>
      <c r="H189" s="12" t="b">
        <f t="shared" si="87"/>
        <v>0</v>
      </c>
      <c r="I189" s="33" t="b">
        <f t="shared" si="88"/>
        <v>1</v>
      </c>
      <c r="J189" s="31">
        <f t="shared" si="89"/>
        <v>472.69400000000002</v>
      </c>
      <c r="K189" s="29" t="b">
        <f t="shared" si="90"/>
        <v>0</v>
      </c>
      <c r="L189" s="33" t="b">
        <f t="shared" si="91"/>
        <v>1</v>
      </c>
      <c r="M189" s="31">
        <f t="shared" si="92"/>
        <v>547.79333333333329</v>
      </c>
      <c r="N189" s="29" t="b">
        <f t="shared" si="93"/>
        <v>0</v>
      </c>
      <c r="O189" s="33" t="b">
        <f t="shared" si="94"/>
        <v>1</v>
      </c>
    </row>
    <row r="190" spans="1:15" x14ac:dyDescent="0.25">
      <c r="A190" s="10">
        <v>41456</v>
      </c>
      <c r="B190" s="8">
        <v>182</v>
      </c>
      <c r="C190" s="12">
        <f>(3.9*25.4)/3</f>
        <v>33.019999999999996</v>
      </c>
      <c r="D190" s="22">
        <f t="shared" si="76"/>
        <v>258.06399999999991</v>
      </c>
      <c r="E190" s="32" t="b">
        <f t="shared" si="84"/>
        <v>0</v>
      </c>
      <c r="F190" s="33" t="b">
        <f t="shared" si="85"/>
        <v>1</v>
      </c>
      <c r="G190" s="31">
        <f t="shared" si="86"/>
        <v>357.63199999999995</v>
      </c>
      <c r="H190" s="12" t="b">
        <f t="shared" si="87"/>
        <v>0</v>
      </c>
      <c r="I190" s="33" t="b">
        <f t="shared" si="88"/>
        <v>1</v>
      </c>
      <c r="J190" s="31">
        <f t="shared" si="89"/>
        <v>498.09399999999999</v>
      </c>
      <c r="K190" s="29" t="b">
        <f t="shared" si="90"/>
        <v>0</v>
      </c>
      <c r="L190" s="33" t="b">
        <f t="shared" si="91"/>
        <v>1</v>
      </c>
      <c r="M190" s="31">
        <f t="shared" si="92"/>
        <v>577.34199999999998</v>
      </c>
      <c r="N190" s="29" t="b">
        <f t="shared" si="93"/>
        <v>0</v>
      </c>
      <c r="O190" s="33" t="b">
        <f t="shared" si="94"/>
        <v>1</v>
      </c>
    </row>
    <row r="191" spans="1:15" x14ac:dyDescent="0.25">
      <c r="A191" s="10">
        <v>41457</v>
      </c>
      <c r="B191" s="8">
        <v>183</v>
      </c>
      <c r="C191" s="12">
        <f>0.45*25.4</f>
        <v>11.43</v>
      </c>
      <c r="D191" s="22">
        <f t="shared" si="76"/>
        <v>264.41399999999993</v>
      </c>
      <c r="E191" s="32" t="b">
        <f t="shared" si="84"/>
        <v>0</v>
      </c>
      <c r="F191" s="33" t="b">
        <f t="shared" si="85"/>
        <v>1</v>
      </c>
      <c r="G191" s="31">
        <f t="shared" si="86"/>
        <v>364.99799999999993</v>
      </c>
      <c r="H191" s="12" t="b">
        <f t="shared" si="87"/>
        <v>0</v>
      </c>
      <c r="I191" s="33" t="b">
        <f t="shared" si="88"/>
        <v>1</v>
      </c>
      <c r="J191" s="31">
        <f t="shared" si="89"/>
        <v>501.904</v>
      </c>
      <c r="K191" s="29" t="b">
        <f t="shared" si="90"/>
        <v>0</v>
      </c>
      <c r="L191" s="33" t="b">
        <f t="shared" si="91"/>
        <v>1</v>
      </c>
      <c r="M191" s="31">
        <f t="shared" si="92"/>
        <v>545.08399999999995</v>
      </c>
      <c r="N191" s="29" t="b">
        <f t="shared" si="93"/>
        <v>0</v>
      </c>
      <c r="O191" s="33" t="b">
        <f t="shared" si="94"/>
        <v>1</v>
      </c>
    </row>
    <row r="192" spans="1:15" x14ac:dyDescent="0.25">
      <c r="A192" s="10">
        <v>41458</v>
      </c>
      <c r="B192" s="8">
        <v>184</v>
      </c>
      <c r="C192" s="12">
        <f>0.87*25.4</f>
        <v>22.097999999999999</v>
      </c>
      <c r="D192" s="22">
        <f t="shared" si="76"/>
        <v>215.89999999999998</v>
      </c>
      <c r="E192" s="32" t="b">
        <f t="shared" si="84"/>
        <v>0</v>
      </c>
      <c r="F192" s="33" t="b">
        <f t="shared" si="85"/>
        <v>1</v>
      </c>
      <c r="G192" s="31">
        <f t="shared" si="86"/>
        <v>356.86999999999995</v>
      </c>
      <c r="H192" s="12" t="b">
        <f t="shared" si="87"/>
        <v>0</v>
      </c>
      <c r="I192" s="33" t="b">
        <f t="shared" si="88"/>
        <v>1</v>
      </c>
      <c r="J192" s="31">
        <f t="shared" si="89"/>
        <v>445.26199999999994</v>
      </c>
      <c r="K192" s="29" t="b">
        <f t="shared" si="90"/>
        <v>0</v>
      </c>
      <c r="L192" s="33" t="b">
        <f t="shared" si="91"/>
        <v>1</v>
      </c>
      <c r="M192" s="31">
        <f t="shared" si="92"/>
        <v>562.10199999999986</v>
      </c>
      <c r="N192" s="29" t="b">
        <f t="shared" si="93"/>
        <v>0</v>
      </c>
      <c r="O192" s="33" t="b">
        <f t="shared" si="94"/>
        <v>1</v>
      </c>
    </row>
    <row r="193" spans="1:15" x14ac:dyDescent="0.25">
      <c r="A193" s="10">
        <v>41459</v>
      </c>
      <c r="B193" s="8">
        <v>185</v>
      </c>
      <c r="C193" s="12">
        <f t="shared" ref="C193:C196" si="101">(3.1*25.4)/6</f>
        <v>13.123333333333333</v>
      </c>
      <c r="D193" s="22">
        <f t="shared" si="76"/>
        <v>158.41133333333335</v>
      </c>
      <c r="E193" s="32" t="b">
        <f t="shared" si="84"/>
        <v>0</v>
      </c>
      <c r="F193" s="33" t="b">
        <f t="shared" si="85"/>
        <v>1</v>
      </c>
      <c r="G193" s="31">
        <f t="shared" si="86"/>
        <v>366.94533333333328</v>
      </c>
      <c r="H193" s="12" t="b">
        <f t="shared" si="87"/>
        <v>0</v>
      </c>
      <c r="I193" s="33" t="b">
        <f t="shared" si="88"/>
        <v>1</v>
      </c>
      <c r="J193" s="31">
        <f t="shared" si="89"/>
        <v>456.60733333333332</v>
      </c>
      <c r="K193" s="29" t="b">
        <f t="shared" si="90"/>
        <v>0</v>
      </c>
      <c r="L193" s="33" t="b">
        <f t="shared" si="91"/>
        <v>1</v>
      </c>
      <c r="M193" s="31">
        <f t="shared" si="92"/>
        <v>575.2253333333332</v>
      </c>
      <c r="N193" s="29" t="b">
        <f t="shared" si="93"/>
        <v>0</v>
      </c>
      <c r="O193" s="33" t="b">
        <f t="shared" si="94"/>
        <v>1</v>
      </c>
    </row>
    <row r="194" spans="1:15" x14ac:dyDescent="0.25">
      <c r="A194" s="10">
        <v>41460</v>
      </c>
      <c r="B194" s="8">
        <v>186</v>
      </c>
      <c r="C194" s="12">
        <f t="shared" si="101"/>
        <v>13.123333333333333</v>
      </c>
      <c r="D194" s="22">
        <f t="shared" si="76"/>
        <v>158.83466666666664</v>
      </c>
      <c r="E194" s="32" t="b">
        <f t="shared" si="84"/>
        <v>0</v>
      </c>
      <c r="F194" s="33" t="b">
        <f t="shared" si="85"/>
        <v>1</v>
      </c>
      <c r="G194" s="31">
        <f t="shared" si="86"/>
        <v>379.56066666666663</v>
      </c>
      <c r="H194" s="12" t="b">
        <f t="shared" si="87"/>
        <v>0</v>
      </c>
      <c r="I194" s="33" t="b">
        <f t="shared" si="88"/>
        <v>1</v>
      </c>
      <c r="J194" s="31">
        <f t="shared" si="89"/>
        <v>446.87066666666664</v>
      </c>
      <c r="K194" s="29" t="b">
        <f t="shared" si="90"/>
        <v>0</v>
      </c>
      <c r="L194" s="33" t="b">
        <f t="shared" si="91"/>
        <v>1</v>
      </c>
      <c r="M194" s="31">
        <f t="shared" si="92"/>
        <v>580.72866666666653</v>
      </c>
      <c r="N194" s="29" t="b">
        <f t="shared" si="93"/>
        <v>0</v>
      </c>
      <c r="O194" s="33" t="b">
        <f t="shared" si="94"/>
        <v>1</v>
      </c>
    </row>
    <row r="195" spans="1:15" x14ac:dyDescent="0.25">
      <c r="A195" s="10">
        <v>41461</v>
      </c>
      <c r="B195" s="8">
        <v>187</v>
      </c>
      <c r="C195" s="12">
        <f t="shared" si="101"/>
        <v>13.123333333333333</v>
      </c>
      <c r="D195" s="22">
        <f t="shared" si="76"/>
        <v>138.93799999999999</v>
      </c>
      <c r="E195" s="32" t="b">
        <f t="shared" si="84"/>
        <v>0</v>
      </c>
      <c r="F195" s="33" t="b">
        <f t="shared" si="85"/>
        <v>0</v>
      </c>
      <c r="G195" s="31">
        <f t="shared" si="86"/>
        <v>372.10999999999996</v>
      </c>
      <c r="H195" s="12" t="b">
        <f t="shared" si="87"/>
        <v>0</v>
      </c>
      <c r="I195" s="33" t="b">
        <f t="shared" si="88"/>
        <v>1</v>
      </c>
      <c r="J195" s="31">
        <f t="shared" si="89"/>
        <v>450.17266666666666</v>
      </c>
      <c r="K195" s="29" t="b">
        <f t="shared" si="90"/>
        <v>0</v>
      </c>
      <c r="L195" s="33" t="b">
        <f t="shared" si="91"/>
        <v>1</v>
      </c>
      <c r="M195" s="31">
        <f t="shared" si="92"/>
        <v>586.23199999999997</v>
      </c>
      <c r="N195" s="29" t="b">
        <f t="shared" si="93"/>
        <v>0</v>
      </c>
      <c r="O195" s="33" t="b">
        <f t="shared" si="94"/>
        <v>1</v>
      </c>
    </row>
    <row r="196" spans="1:15" x14ac:dyDescent="0.25">
      <c r="A196" s="10">
        <v>41462</v>
      </c>
      <c r="B196" s="8">
        <v>188</v>
      </c>
      <c r="C196" s="12">
        <f t="shared" si="101"/>
        <v>13.123333333333333</v>
      </c>
      <c r="D196" s="22">
        <f t="shared" si="76"/>
        <v>119.04133333333334</v>
      </c>
      <c r="E196" s="32" t="b">
        <f t="shared" si="84"/>
        <v>0</v>
      </c>
      <c r="F196" s="33" t="b">
        <f t="shared" si="85"/>
        <v>0</v>
      </c>
      <c r="G196" s="31">
        <f t="shared" si="86"/>
        <v>364.65933333333328</v>
      </c>
      <c r="H196" s="12" t="b">
        <f t="shared" si="87"/>
        <v>0</v>
      </c>
      <c r="I196" s="33" t="b">
        <f t="shared" si="88"/>
        <v>1</v>
      </c>
      <c r="J196" s="31">
        <f t="shared" si="89"/>
        <v>453.47466666666662</v>
      </c>
      <c r="K196" s="29" t="b">
        <f t="shared" si="90"/>
        <v>0</v>
      </c>
      <c r="L196" s="33" t="b">
        <f t="shared" si="91"/>
        <v>1</v>
      </c>
      <c r="M196" s="31">
        <f t="shared" si="92"/>
        <v>591.7353333333333</v>
      </c>
      <c r="N196" s="29" t="b">
        <f t="shared" si="93"/>
        <v>0</v>
      </c>
      <c r="O196" s="33" t="b">
        <f t="shared" si="94"/>
        <v>1</v>
      </c>
    </row>
    <row r="197" spans="1:15" x14ac:dyDescent="0.25">
      <c r="A197" s="10">
        <v>41463</v>
      </c>
      <c r="B197" s="8">
        <v>189</v>
      </c>
      <c r="C197" s="12">
        <f>(3.1*25.4)/6</f>
        <v>13.123333333333333</v>
      </c>
      <c r="D197" s="22">
        <f t="shared" ref="D197:D260" si="102">SUM(C191:C197)</f>
        <v>99.144666666666666</v>
      </c>
      <c r="E197" s="32" t="b">
        <f t="shared" si="84"/>
        <v>0</v>
      </c>
      <c r="F197" s="33" t="b">
        <f t="shared" si="85"/>
        <v>0</v>
      </c>
      <c r="G197" s="31">
        <f t="shared" si="86"/>
        <v>357.2086666666666</v>
      </c>
      <c r="H197" s="12" t="b">
        <f t="shared" si="87"/>
        <v>0</v>
      </c>
      <c r="I197" s="33" t="b">
        <f t="shared" si="88"/>
        <v>1</v>
      </c>
      <c r="J197" s="31">
        <f t="shared" si="89"/>
        <v>456.77666666666664</v>
      </c>
      <c r="K197" s="29" t="b">
        <f t="shared" si="90"/>
        <v>0</v>
      </c>
      <c r="L197" s="33" t="b">
        <f t="shared" si="91"/>
        <v>1</v>
      </c>
      <c r="M197" s="31">
        <f t="shared" si="92"/>
        <v>597.23866666666663</v>
      </c>
      <c r="N197" s="29" t="b">
        <f t="shared" si="93"/>
        <v>0</v>
      </c>
      <c r="O197" s="33" t="b">
        <f t="shared" si="94"/>
        <v>1</v>
      </c>
    </row>
    <row r="198" spans="1:15" x14ac:dyDescent="0.25">
      <c r="A198" s="10">
        <v>41464</v>
      </c>
      <c r="B198" s="8">
        <v>190</v>
      </c>
      <c r="C198" s="12">
        <f>0.75*25.4</f>
        <v>19.049999999999997</v>
      </c>
      <c r="D198" s="22">
        <f t="shared" si="102"/>
        <v>106.76466666666667</v>
      </c>
      <c r="E198" s="32" t="b">
        <f t="shared" si="84"/>
        <v>0</v>
      </c>
      <c r="F198" s="33" t="b">
        <f t="shared" si="85"/>
        <v>0</v>
      </c>
      <c r="G198" s="31">
        <f t="shared" si="86"/>
        <v>371.17866666666663</v>
      </c>
      <c r="H198" s="12" t="b">
        <f t="shared" si="87"/>
        <v>0</v>
      </c>
      <c r="I198" s="33" t="b">
        <f t="shared" si="88"/>
        <v>1</v>
      </c>
      <c r="J198" s="31">
        <f t="shared" si="89"/>
        <v>471.76266666666663</v>
      </c>
      <c r="K198" s="29" t="b">
        <f t="shared" si="90"/>
        <v>0</v>
      </c>
      <c r="L198" s="33" t="b">
        <f t="shared" si="91"/>
        <v>1</v>
      </c>
      <c r="M198" s="31">
        <f t="shared" si="92"/>
        <v>608.66866666666658</v>
      </c>
      <c r="N198" s="29" t="b">
        <f t="shared" si="93"/>
        <v>0</v>
      </c>
      <c r="O198" s="33" t="b">
        <f t="shared" si="94"/>
        <v>1</v>
      </c>
    </row>
    <row r="199" spans="1:15" x14ac:dyDescent="0.25">
      <c r="A199" s="10">
        <v>41465</v>
      </c>
      <c r="B199" s="8">
        <v>191</v>
      </c>
      <c r="C199" s="12">
        <f>(1.57*25.4)/2</f>
        <v>19.939</v>
      </c>
      <c r="D199" s="22">
        <f t="shared" si="102"/>
        <v>104.60566666666665</v>
      </c>
      <c r="E199" s="32" t="b">
        <f t="shared" si="84"/>
        <v>0</v>
      </c>
      <c r="F199" s="33" t="b">
        <f t="shared" si="85"/>
        <v>0</v>
      </c>
      <c r="G199" s="31">
        <f t="shared" si="86"/>
        <v>320.50566666666668</v>
      </c>
      <c r="H199" s="12" t="b">
        <f t="shared" si="87"/>
        <v>0</v>
      </c>
      <c r="I199" s="33" t="b">
        <f t="shared" si="88"/>
        <v>1</v>
      </c>
      <c r="J199" s="31">
        <f t="shared" si="89"/>
        <v>461.47566666666665</v>
      </c>
      <c r="K199" s="29" t="b">
        <f t="shared" si="90"/>
        <v>0</v>
      </c>
      <c r="L199" s="33" t="b">
        <f t="shared" si="91"/>
        <v>1</v>
      </c>
      <c r="M199" s="31">
        <f t="shared" si="92"/>
        <v>549.86766666666654</v>
      </c>
      <c r="N199" s="29" t="b">
        <f t="shared" si="93"/>
        <v>0</v>
      </c>
      <c r="O199" s="33" t="b">
        <f t="shared" si="94"/>
        <v>1</v>
      </c>
    </row>
    <row r="200" spans="1:15" x14ac:dyDescent="0.25">
      <c r="A200" s="10">
        <v>41466</v>
      </c>
      <c r="B200" s="8">
        <v>192</v>
      </c>
      <c r="C200" s="12">
        <f>(1.57*25.4)/2</f>
        <v>19.939</v>
      </c>
      <c r="D200" s="22">
        <f t="shared" si="102"/>
        <v>111.42133333333331</v>
      </c>
      <c r="E200" s="32" t="b">
        <f t="shared" si="84"/>
        <v>0</v>
      </c>
      <c r="F200" s="33" t="b">
        <f t="shared" si="85"/>
        <v>0</v>
      </c>
      <c r="G200" s="31">
        <f t="shared" si="86"/>
        <v>269.83266666666668</v>
      </c>
      <c r="H200" s="12" t="b">
        <f t="shared" si="87"/>
        <v>0</v>
      </c>
      <c r="I200" s="33" t="b">
        <f t="shared" si="88"/>
        <v>0</v>
      </c>
      <c r="J200" s="31">
        <f t="shared" si="89"/>
        <v>478.36666666666667</v>
      </c>
      <c r="K200" s="29" t="b">
        <f t="shared" si="90"/>
        <v>0</v>
      </c>
      <c r="L200" s="33" t="b">
        <f t="shared" si="91"/>
        <v>1</v>
      </c>
      <c r="M200" s="31">
        <f t="shared" si="92"/>
        <v>568.0286666666666</v>
      </c>
      <c r="N200" s="29" t="b">
        <f t="shared" si="93"/>
        <v>0</v>
      </c>
      <c r="O200" s="33" t="b">
        <f t="shared" si="94"/>
        <v>1</v>
      </c>
    </row>
    <row r="201" spans="1:15" x14ac:dyDescent="0.25">
      <c r="A201" s="10">
        <v>41467</v>
      </c>
      <c r="B201" s="8">
        <v>193</v>
      </c>
      <c r="C201" s="12">
        <v>0</v>
      </c>
      <c r="D201" s="22">
        <f t="shared" si="102"/>
        <v>98.298000000000002</v>
      </c>
      <c r="E201" s="32" t="b">
        <f t="shared" si="84"/>
        <v>0</v>
      </c>
      <c r="F201" s="33" t="b">
        <f t="shared" si="85"/>
        <v>0</v>
      </c>
      <c r="G201" s="31">
        <f t="shared" si="86"/>
        <v>257.13266666666664</v>
      </c>
      <c r="H201" s="12" t="b">
        <f t="shared" si="87"/>
        <v>0</v>
      </c>
      <c r="I201" s="33" t="b">
        <f t="shared" si="88"/>
        <v>0</v>
      </c>
      <c r="J201" s="31">
        <f t="shared" si="89"/>
        <v>477.85866666666669</v>
      </c>
      <c r="K201" s="29" t="b">
        <f t="shared" si="90"/>
        <v>0</v>
      </c>
      <c r="L201" s="33" t="b">
        <f t="shared" si="91"/>
        <v>1</v>
      </c>
      <c r="M201" s="31">
        <f t="shared" si="92"/>
        <v>545.16866666666658</v>
      </c>
      <c r="N201" s="29" t="b">
        <f t="shared" si="93"/>
        <v>0</v>
      </c>
      <c r="O201" s="33" t="b">
        <f t="shared" si="94"/>
        <v>1</v>
      </c>
    </row>
    <row r="202" spans="1:15" x14ac:dyDescent="0.25">
      <c r="A202" s="10">
        <v>41468</v>
      </c>
      <c r="B202" s="8">
        <v>194</v>
      </c>
      <c r="C202" s="12">
        <f>(4.92*25.4)/4</f>
        <v>31.241999999999997</v>
      </c>
      <c r="D202" s="22">
        <f t="shared" si="102"/>
        <v>116.41666666666666</v>
      </c>
      <c r="E202" s="32" t="b">
        <f t="shared" si="84"/>
        <v>0</v>
      </c>
      <c r="F202" s="33" t="b">
        <f t="shared" si="85"/>
        <v>0</v>
      </c>
      <c r="G202" s="31">
        <f t="shared" si="86"/>
        <v>255.35466666666665</v>
      </c>
      <c r="H202" s="12" t="b">
        <f t="shared" si="87"/>
        <v>0</v>
      </c>
      <c r="I202" s="33" t="b">
        <f t="shared" si="88"/>
        <v>0</v>
      </c>
      <c r="J202" s="31">
        <f t="shared" si="89"/>
        <v>488.5266666666667</v>
      </c>
      <c r="K202" s="29" t="b">
        <f t="shared" si="90"/>
        <v>0</v>
      </c>
      <c r="L202" s="33" t="b">
        <f t="shared" si="91"/>
        <v>1</v>
      </c>
      <c r="M202" s="31">
        <f t="shared" si="92"/>
        <v>566.58933333333323</v>
      </c>
      <c r="N202" s="29" t="b">
        <f t="shared" si="93"/>
        <v>0</v>
      </c>
      <c r="O202" s="33" t="b">
        <f t="shared" si="94"/>
        <v>1</v>
      </c>
    </row>
    <row r="203" spans="1:15" x14ac:dyDescent="0.25">
      <c r="A203" s="10">
        <v>41469</v>
      </c>
      <c r="B203" s="8">
        <v>195</v>
      </c>
      <c r="C203" s="12">
        <f t="shared" ref="C203:C205" si="103">(4.92*25.4)/4</f>
        <v>31.241999999999997</v>
      </c>
      <c r="D203" s="22">
        <f t="shared" si="102"/>
        <v>134.53533333333331</v>
      </c>
      <c r="E203" s="32" t="b">
        <f t="shared" si="84"/>
        <v>0</v>
      </c>
      <c r="F203" s="33" t="b">
        <f t="shared" si="85"/>
        <v>0</v>
      </c>
      <c r="G203" s="31">
        <f t="shared" si="86"/>
        <v>253.57666666666665</v>
      </c>
      <c r="H203" s="12" t="b">
        <f t="shared" si="87"/>
        <v>0</v>
      </c>
      <c r="I203" s="33" t="b">
        <f t="shared" si="88"/>
        <v>0</v>
      </c>
      <c r="J203" s="31">
        <f t="shared" si="89"/>
        <v>499.19466666666671</v>
      </c>
      <c r="K203" s="29" t="b">
        <f t="shared" si="90"/>
        <v>0</v>
      </c>
      <c r="L203" s="33" t="b">
        <f t="shared" si="91"/>
        <v>1</v>
      </c>
      <c r="M203" s="31">
        <f t="shared" si="92"/>
        <v>588.00999999999988</v>
      </c>
      <c r="N203" s="29" t="b">
        <f t="shared" si="93"/>
        <v>0</v>
      </c>
      <c r="O203" s="33" t="b">
        <f t="shared" si="94"/>
        <v>1</v>
      </c>
    </row>
    <row r="204" spans="1:15" x14ac:dyDescent="0.25">
      <c r="A204" s="10">
        <v>41470</v>
      </c>
      <c r="B204" s="8">
        <v>196</v>
      </c>
      <c r="C204" s="12">
        <f t="shared" si="103"/>
        <v>31.241999999999997</v>
      </c>
      <c r="D204" s="22">
        <f t="shared" si="102"/>
        <v>152.65399999999997</v>
      </c>
      <c r="E204" s="32" t="b">
        <f t="shared" si="84"/>
        <v>0</v>
      </c>
      <c r="F204" s="33" t="b">
        <f t="shared" si="85"/>
        <v>1</v>
      </c>
      <c r="G204" s="31">
        <f t="shared" si="86"/>
        <v>251.79866666666663</v>
      </c>
      <c r="H204" s="12" t="b">
        <f t="shared" si="87"/>
        <v>0</v>
      </c>
      <c r="I204" s="33" t="b">
        <f t="shared" si="88"/>
        <v>0</v>
      </c>
      <c r="J204" s="31">
        <f t="shared" si="89"/>
        <v>509.86266666666671</v>
      </c>
      <c r="K204" s="29" t="b">
        <f t="shared" si="90"/>
        <v>0</v>
      </c>
      <c r="L204" s="33" t="b">
        <f t="shared" si="91"/>
        <v>1</v>
      </c>
      <c r="M204" s="31">
        <f t="shared" si="92"/>
        <v>609.43066666666653</v>
      </c>
      <c r="N204" s="29" t="b">
        <f t="shared" si="93"/>
        <v>0</v>
      </c>
      <c r="O204" s="33" t="b">
        <f t="shared" si="94"/>
        <v>1</v>
      </c>
    </row>
    <row r="205" spans="1:15" x14ac:dyDescent="0.25">
      <c r="A205" s="10">
        <v>41471</v>
      </c>
      <c r="B205" s="8">
        <v>197</v>
      </c>
      <c r="C205" s="12">
        <f t="shared" si="103"/>
        <v>31.241999999999997</v>
      </c>
      <c r="D205" s="22">
        <f t="shared" si="102"/>
        <v>164.84599999999998</v>
      </c>
      <c r="E205" s="32" t="b">
        <f t="shared" si="84"/>
        <v>0</v>
      </c>
      <c r="F205" s="33" t="b">
        <f t="shared" si="85"/>
        <v>1</v>
      </c>
      <c r="G205" s="31">
        <f t="shared" si="86"/>
        <v>271.61066666666665</v>
      </c>
      <c r="H205" s="12" t="b">
        <f t="shared" si="87"/>
        <v>0</v>
      </c>
      <c r="I205" s="33" t="b">
        <f t="shared" si="88"/>
        <v>0</v>
      </c>
      <c r="J205" s="31">
        <f t="shared" si="89"/>
        <v>536.02466666666669</v>
      </c>
      <c r="K205" s="29" t="b">
        <f t="shared" si="90"/>
        <v>0</v>
      </c>
      <c r="L205" s="33" t="b">
        <f t="shared" si="91"/>
        <v>1</v>
      </c>
      <c r="M205" s="31">
        <f t="shared" si="92"/>
        <v>636.60866666666652</v>
      </c>
      <c r="N205" s="29" t="b">
        <f t="shared" si="93"/>
        <v>0</v>
      </c>
      <c r="O205" s="33" t="b">
        <f t="shared" si="94"/>
        <v>1</v>
      </c>
    </row>
    <row r="206" spans="1:15" x14ac:dyDescent="0.25">
      <c r="A206" s="10">
        <v>41472</v>
      </c>
      <c r="B206" s="8">
        <v>198</v>
      </c>
      <c r="C206" s="12">
        <f>0.17*25.4</f>
        <v>4.3180000000000005</v>
      </c>
      <c r="D206" s="22">
        <f t="shared" si="102"/>
        <v>149.22499999999999</v>
      </c>
      <c r="E206" s="32" t="b">
        <f t="shared" si="84"/>
        <v>0</v>
      </c>
      <c r="F206" s="33" t="b">
        <f t="shared" si="85"/>
        <v>0</v>
      </c>
      <c r="G206" s="31">
        <f t="shared" si="86"/>
        <v>253.83066666666662</v>
      </c>
      <c r="H206" s="12" t="b">
        <f t="shared" si="87"/>
        <v>0</v>
      </c>
      <c r="I206" s="33" t="b">
        <f t="shared" si="88"/>
        <v>0</v>
      </c>
      <c r="J206" s="31">
        <f t="shared" si="89"/>
        <v>469.73066666666676</v>
      </c>
      <c r="K206" s="29" t="b">
        <f t="shared" si="90"/>
        <v>0</v>
      </c>
      <c r="L206" s="33" t="b">
        <f t="shared" si="91"/>
        <v>1</v>
      </c>
      <c r="M206" s="31">
        <f t="shared" si="92"/>
        <v>610.70066666666651</v>
      </c>
      <c r="N206" s="29" t="b">
        <f t="shared" si="93"/>
        <v>0</v>
      </c>
      <c r="O206" s="33" t="b">
        <f t="shared" si="94"/>
        <v>1</v>
      </c>
    </row>
    <row r="207" spans="1:15" x14ac:dyDescent="0.25">
      <c r="A207" s="10">
        <v>41473</v>
      </c>
      <c r="B207" s="8">
        <v>199</v>
      </c>
      <c r="C207" s="12">
        <f>2.35*25.4</f>
        <v>59.69</v>
      </c>
      <c r="D207" s="22">
        <f t="shared" si="102"/>
        <v>188.976</v>
      </c>
      <c r="E207" s="32" t="b">
        <f t="shared" ref="E207:E270" si="104">OR(D207&lt;8.3)</f>
        <v>0</v>
      </c>
      <c r="F207" s="33" t="b">
        <f t="shared" ref="F207:F270" si="105">OR(D207&gt;150.62)</f>
        <v>1</v>
      </c>
      <c r="G207" s="31">
        <f t="shared" ref="G207:G270" si="106">SUM(C194:C207)</f>
        <v>300.39733333333328</v>
      </c>
      <c r="H207" s="12" t="b">
        <f t="shared" ref="H207:H270" si="107">OR(G207&lt;33.9)</f>
        <v>0</v>
      </c>
      <c r="I207" s="33" t="b">
        <f t="shared" ref="I207:I270" si="108">OR(G207&gt;277.6)</f>
        <v>1</v>
      </c>
      <c r="J207" s="31">
        <f t="shared" ref="J207:J270" si="109">SUM(C187:C207)</f>
        <v>458.80866666666674</v>
      </c>
      <c r="K207" s="29" t="b">
        <f t="shared" ref="K207:K270" si="110">OR(J207&lt;67.04)</f>
        <v>0</v>
      </c>
      <c r="L207" s="33" t="b">
        <f t="shared" ref="L207:L270" si="111">OR(J207&gt;385.07)</f>
        <v>1</v>
      </c>
      <c r="M207" s="31">
        <f t="shared" ref="M207:M270" si="112">SUM(C180:C207)</f>
        <v>667.34266666666667</v>
      </c>
      <c r="N207" s="29" t="b">
        <f t="shared" ref="N207:N270" si="113">OR(M207&lt;8.3)</f>
        <v>0</v>
      </c>
      <c r="O207" s="33" t="b">
        <f t="shared" ref="O207:O270" si="114">OR(M207&gt;485.86)</f>
        <v>1</v>
      </c>
    </row>
    <row r="208" spans="1:15" x14ac:dyDescent="0.25">
      <c r="A208" s="10">
        <v>41474</v>
      </c>
      <c r="B208" s="8">
        <v>200</v>
      </c>
      <c r="C208" s="12">
        <f>0.3*25.4</f>
        <v>7.6199999999999992</v>
      </c>
      <c r="D208" s="22">
        <f t="shared" si="102"/>
        <v>196.596</v>
      </c>
      <c r="E208" s="32" t="b">
        <f t="shared" si="104"/>
        <v>0</v>
      </c>
      <c r="F208" s="33" t="b">
        <f t="shared" si="105"/>
        <v>1</v>
      </c>
      <c r="G208" s="31">
        <f t="shared" si="106"/>
        <v>294.89400000000001</v>
      </c>
      <c r="H208" s="12" t="b">
        <f t="shared" si="107"/>
        <v>0</v>
      </c>
      <c r="I208" s="33" t="b">
        <f t="shared" si="108"/>
        <v>1</v>
      </c>
      <c r="J208" s="31">
        <f t="shared" si="109"/>
        <v>453.7286666666667</v>
      </c>
      <c r="K208" s="29" t="b">
        <f t="shared" si="110"/>
        <v>0</v>
      </c>
      <c r="L208" s="33" t="b">
        <f t="shared" si="111"/>
        <v>1</v>
      </c>
      <c r="M208" s="31">
        <f t="shared" si="112"/>
        <v>674.45466666666664</v>
      </c>
      <c r="N208" s="29" t="b">
        <f t="shared" si="113"/>
        <v>0</v>
      </c>
      <c r="O208" s="33" t="b">
        <f t="shared" si="114"/>
        <v>1</v>
      </c>
    </row>
    <row r="209" spans="1:15" x14ac:dyDescent="0.25">
      <c r="A209" s="10">
        <v>41475</v>
      </c>
      <c r="B209" s="8">
        <v>201</v>
      </c>
      <c r="C209" s="12">
        <f>(1.12*25.4)/3</f>
        <v>9.4826666666666668</v>
      </c>
      <c r="D209" s="22">
        <f t="shared" si="102"/>
        <v>174.83666666666664</v>
      </c>
      <c r="E209" s="32" t="b">
        <f t="shared" si="104"/>
        <v>0</v>
      </c>
      <c r="F209" s="33" t="b">
        <f t="shared" si="105"/>
        <v>1</v>
      </c>
      <c r="G209" s="31">
        <f t="shared" si="106"/>
        <v>291.25333333333333</v>
      </c>
      <c r="H209" s="12" t="b">
        <f t="shared" si="107"/>
        <v>0</v>
      </c>
      <c r="I209" s="33" t="b">
        <f t="shared" si="108"/>
        <v>1</v>
      </c>
      <c r="J209" s="31">
        <f t="shared" si="109"/>
        <v>430.19133333333332</v>
      </c>
      <c r="K209" s="29" t="b">
        <f t="shared" si="110"/>
        <v>0</v>
      </c>
      <c r="L209" s="33" t="b">
        <f t="shared" si="111"/>
        <v>1</v>
      </c>
      <c r="M209" s="31">
        <f t="shared" si="112"/>
        <v>663.36333333333323</v>
      </c>
      <c r="N209" s="29" t="b">
        <f t="shared" si="113"/>
        <v>0</v>
      </c>
      <c r="O209" s="33" t="b">
        <f t="shared" si="114"/>
        <v>1</v>
      </c>
    </row>
    <row r="210" spans="1:15" x14ac:dyDescent="0.25">
      <c r="A210" s="10">
        <v>41476</v>
      </c>
      <c r="B210" s="8">
        <v>202</v>
      </c>
      <c r="C210" s="12">
        <f t="shared" ref="C210:C211" si="115">(1.12*25.4)/3</f>
        <v>9.4826666666666668</v>
      </c>
      <c r="D210" s="22">
        <f t="shared" si="102"/>
        <v>153.07733333333331</v>
      </c>
      <c r="E210" s="32" t="b">
        <f t="shared" si="104"/>
        <v>0</v>
      </c>
      <c r="F210" s="33" t="b">
        <f t="shared" si="105"/>
        <v>1</v>
      </c>
      <c r="G210" s="31">
        <f t="shared" si="106"/>
        <v>287.61266666666666</v>
      </c>
      <c r="H210" s="12" t="b">
        <f t="shared" si="107"/>
        <v>0</v>
      </c>
      <c r="I210" s="33" t="b">
        <f t="shared" si="108"/>
        <v>1</v>
      </c>
      <c r="J210" s="31">
        <f t="shared" si="109"/>
        <v>406.654</v>
      </c>
      <c r="K210" s="29" t="b">
        <f t="shared" si="110"/>
        <v>0</v>
      </c>
      <c r="L210" s="33" t="b">
        <f t="shared" si="111"/>
        <v>1</v>
      </c>
      <c r="M210" s="31">
        <f t="shared" si="112"/>
        <v>652.27200000000005</v>
      </c>
      <c r="N210" s="29" t="b">
        <f t="shared" si="113"/>
        <v>0</v>
      </c>
      <c r="O210" s="33" t="b">
        <f t="shared" si="114"/>
        <v>1</v>
      </c>
    </row>
    <row r="211" spans="1:15" x14ac:dyDescent="0.25">
      <c r="A211" s="10">
        <v>41477</v>
      </c>
      <c r="B211" s="8">
        <v>203</v>
      </c>
      <c r="C211" s="12">
        <f t="shared" si="115"/>
        <v>9.4826666666666668</v>
      </c>
      <c r="D211" s="22">
        <f t="shared" si="102"/>
        <v>131.31799999999998</v>
      </c>
      <c r="E211" s="32" t="b">
        <f t="shared" si="104"/>
        <v>0</v>
      </c>
      <c r="F211" s="33" t="b">
        <f t="shared" si="105"/>
        <v>0</v>
      </c>
      <c r="G211" s="31">
        <f t="shared" si="106"/>
        <v>283.97199999999998</v>
      </c>
      <c r="H211" s="12" t="b">
        <f t="shared" si="107"/>
        <v>0</v>
      </c>
      <c r="I211" s="33" t="b">
        <f t="shared" si="108"/>
        <v>1</v>
      </c>
      <c r="J211" s="31">
        <f t="shared" si="109"/>
        <v>383.11666666666662</v>
      </c>
      <c r="K211" s="29" t="b">
        <f t="shared" si="110"/>
        <v>0</v>
      </c>
      <c r="L211" s="33" t="b">
        <f t="shared" si="111"/>
        <v>0</v>
      </c>
      <c r="M211" s="31">
        <f t="shared" si="112"/>
        <v>641.18066666666664</v>
      </c>
      <c r="N211" s="29" t="b">
        <f t="shared" si="113"/>
        <v>0</v>
      </c>
      <c r="O211" s="33" t="b">
        <f t="shared" si="114"/>
        <v>1</v>
      </c>
    </row>
    <row r="212" spans="1:15" x14ac:dyDescent="0.25">
      <c r="A212" s="10">
        <v>41478</v>
      </c>
      <c r="B212" s="8">
        <v>204</v>
      </c>
      <c r="C212" s="12">
        <f>0.08*25.4</f>
        <v>2.032</v>
      </c>
      <c r="D212" s="22">
        <f t="shared" si="102"/>
        <v>102.10799999999999</v>
      </c>
      <c r="E212" s="32" t="b">
        <f t="shared" si="104"/>
        <v>0</v>
      </c>
      <c r="F212" s="33" t="b">
        <f t="shared" si="105"/>
        <v>0</v>
      </c>
      <c r="G212" s="31">
        <f t="shared" si="106"/>
        <v>266.95399999999995</v>
      </c>
      <c r="H212" s="12" t="b">
        <f t="shared" si="107"/>
        <v>0</v>
      </c>
      <c r="I212" s="33" t="b">
        <f t="shared" si="108"/>
        <v>0</v>
      </c>
      <c r="J212" s="31">
        <f t="shared" si="109"/>
        <v>373.71866666666659</v>
      </c>
      <c r="K212" s="29" t="b">
        <f t="shared" si="110"/>
        <v>0</v>
      </c>
      <c r="L212" s="33" t="b">
        <f t="shared" si="111"/>
        <v>0</v>
      </c>
      <c r="M212" s="31">
        <f t="shared" si="112"/>
        <v>638.13266666666675</v>
      </c>
      <c r="N212" s="29" t="b">
        <f t="shared" si="113"/>
        <v>0</v>
      </c>
      <c r="O212" s="33" t="b">
        <f t="shared" si="114"/>
        <v>1</v>
      </c>
    </row>
    <row r="213" spans="1:15" x14ac:dyDescent="0.25">
      <c r="A213" s="10">
        <v>41479</v>
      </c>
      <c r="B213" s="8">
        <v>205</v>
      </c>
      <c r="C213" s="12">
        <v>0</v>
      </c>
      <c r="D213" s="22">
        <f t="shared" si="102"/>
        <v>97.789999999999978</v>
      </c>
      <c r="E213" s="32" t="b">
        <f t="shared" si="104"/>
        <v>0</v>
      </c>
      <c r="F213" s="33" t="b">
        <f t="shared" si="105"/>
        <v>0</v>
      </c>
      <c r="G213" s="31">
        <f t="shared" si="106"/>
        <v>247.01499999999999</v>
      </c>
      <c r="H213" s="12" t="b">
        <f t="shared" si="107"/>
        <v>0</v>
      </c>
      <c r="I213" s="33" t="b">
        <f t="shared" si="108"/>
        <v>0</v>
      </c>
      <c r="J213" s="31">
        <f t="shared" si="109"/>
        <v>351.62066666666658</v>
      </c>
      <c r="K213" s="29" t="b">
        <f t="shared" si="110"/>
        <v>0</v>
      </c>
      <c r="L213" s="33" t="b">
        <f t="shared" si="111"/>
        <v>0</v>
      </c>
      <c r="M213" s="31">
        <f t="shared" si="112"/>
        <v>567.52066666666678</v>
      </c>
      <c r="N213" s="29" t="b">
        <f t="shared" si="113"/>
        <v>0</v>
      </c>
      <c r="O213" s="33" t="b">
        <f t="shared" si="114"/>
        <v>1</v>
      </c>
    </row>
    <row r="214" spans="1:15" x14ac:dyDescent="0.25">
      <c r="A214" s="10">
        <v>41480</v>
      </c>
      <c r="B214" s="8">
        <v>206</v>
      </c>
      <c r="C214" s="12">
        <f>(1.2*25.4)/5</f>
        <v>6.0959999999999992</v>
      </c>
      <c r="D214" s="22">
        <f t="shared" si="102"/>
        <v>44.195999999999991</v>
      </c>
      <c r="E214" s="32" t="b">
        <f t="shared" si="104"/>
        <v>0</v>
      </c>
      <c r="F214" s="33" t="b">
        <f t="shared" si="105"/>
        <v>0</v>
      </c>
      <c r="G214" s="31">
        <f t="shared" si="106"/>
        <v>233.172</v>
      </c>
      <c r="H214" s="12" t="b">
        <f t="shared" si="107"/>
        <v>0</v>
      </c>
      <c r="I214" s="33" t="b">
        <f t="shared" si="108"/>
        <v>0</v>
      </c>
      <c r="J214" s="31">
        <f t="shared" si="109"/>
        <v>344.59333333333325</v>
      </c>
      <c r="K214" s="29" t="b">
        <f t="shared" si="110"/>
        <v>0</v>
      </c>
      <c r="L214" s="33" t="b">
        <f t="shared" si="111"/>
        <v>0</v>
      </c>
      <c r="M214" s="31">
        <f t="shared" si="112"/>
        <v>503.00466666666671</v>
      </c>
      <c r="N214" s="29" t="b">
        <f t="shared" si="113"/>
        <v>0</v>
      </c>
      <c r="O214" s="33" t="b">
        <f t="shared" si="114"/>
        <v>1</v>
      </c>
    </row>
    <row r="215" spans="1:15" x14ac:dyDescent="0.25">
      <c r="A215" s="10">
        <v>41481</v>
      </c>
      <c r="B215" s="8">
        <v>207</v>
      </c>
      <c r="C215" s="12">
        <f t="shared" ref="C215:C218" si="116">(1.2*25.4)/5</f>
        <v>6.0959999999999992</v>
      </c>
      <c r="D215" s="22">
        <f t="shared" si="102"/>
        <v>42.671999999999997</v>
      </c>
      <c r="E215" s="32" t="b">
        <f t="shared" si="104"/>
        <v>0</v>
      </c>
      <c r="F215" s="33" t="b">
        <f t="shared" si="105"/>
        <v>0</v>
      </c>
      <c r="G215" s="31">
        <f t="shared" si="106"/>
        <v>239.268</v>
      </c>
      <c r="H215" s="12" t="b">
        <f t="shared" si="107"/>
        <v>0</v>
      </c>
      <c r="I215" s="33" t="b">
        <f t="shared" si="108"/>
        <v>0</v>
      </c>
      <c r="J215" s="31">
        <f t="shared" si="109"/>
        <v>337.56599999999997</v>
      </c>
      <c r="K215" s="29" t="b">
        <f t="shared" si="110"/>
        <v>0</v>
      </c>
      <c r="L215" s="33" t="b">
        <f t="shared" si="111"/>
        <v>0</v>
      </c>
      <c r="M215" s="31">
        <f t="shared" si="112"/>
        <v>496.40066666666667</v>
      </c>
      <c r="N215" s="29" t="b">
        <f t="shared" si="113"/>
        <v>0</v>
      </c>
      <c r="O215" s="33" t="b">
        <f t="shared" si="114"/>
        <v>1</v>
      </c>
    </row>
    <row r="216" spans="1:15" x14ac:dyDescent="0.25">
      <c r="A216" s="10">
        <v>41482</v>
      </c>
      <c r="B216" s="8">
        <v>208</v>
      </c>
      <c r="C216" s="12">
        <f t="shared" si="116"/>
        <v>6.0959999999999992</v>
      </c>
      <c r="D216" s="22">
        <f t="shared" si="102"/>
        <v>39.285333333333327</v>
      </c>
      <c r="E216" s="32" t="b">
        <f t="shared" si="104"/>
        <v>0</v>
      </c>
      <c r="F216" s="33" t="b">
        <f t="shared" si="105"/>
        <v>0</v>
      </c>
      <c r="G216" s="31">
        <f t="shared" si="106"/>
        <v>214.12199999999999</v>
      </c>
      <c r="H216" s="12" t="b">
        <f t="shared" si="107"/>
        <v>0</v>
      </c>
      <c r="I216" s="33" t="b">
        <f t="shared" si="108"/>
        <v>0</v>
      </c>
      <c r="J216" s="31">
        <f t="shared" si="109"/>
        <v>330.53866666666664</v>
      </c>
      <c r="K216" s="29" t="b">
        <f t="shared" si="110"/>
        <v>0</v>
      </c>
      <c r="L216" s="33" t="b">
        <f t="shared" si="111"/>
        <v>0</v>
      </c>
      <c r="M216" s="31">
        <f t="shared" si="112"/>
        <v>469.47666666666663</v>
      </c>
      <c r="N216" s="29" t="b">
        <f t="shared" si="113"/>
        <v>0</v>
      </c>
      <c r="O216" s="33" t="b">
        <f t="shared" si="114"/>
        <v>0</v>
      </c>
    </row>
    <row r="217" spans="1:15" x14ac:dyDescent="0.25">
      <c r="A217" s="10">
        <v>41483</v>
      </c>
      <c r="B217" s="8">
        <v>209</v>
      </c>
      <c r="C217" s="12">
        <f t="shared" si="116"/>
        <v>6.0959999999999992</v>
      </c>
      <c r="D217" s="22">
        <f t="shared" si="102"/>
        <v>35.898666666666664</v>
      </c>
      <c r="E217" s="32" t="b">
        <f t="shared" si="104"/>
        <v>0</v>
      </c>
      <c r="F217" s="33" t="b">
        <f t="shared" si="105"/>
        <v>0</v>
      </c>
      <c r="G217" s="31">
        <f t="shared" si="106"/>
        <v>188.976</v>
      </c>
      <c r="H217" s="12" t="b">
        <f t="shared" si="107"/>
        <v>0</v>
      </c>
      <c r="I217" s="33" t="b">
        <f t="shared" si="108"/>
        <v>0</v>
      </c>
      <c r="J217" s="31">
        <f t="shared" si="109"/>
        <v>323.51133333333331</v>
      </c>
      <c r="K217" s="29" t="b">
        <f t="shared" si="110"/>
        <v>0</v>
      </c>
      <c r="L217" s="33" t="b">
        <f t="shared" si="111"/>
        <v>0</v>
      </c>
      <c r="M217" s="31">
        <f t="shared" si="112"/>
        <v>442.55266666666665</v>
      </c>
      <c r="N217" s="29" t="b">
        <f t="shared" si="113"/>
        <v>0</v>
      </c>
      <c r="O217" s="33" t="b">
        <f t="shared" si="114"/>
        <v>0</v>
      </c>
    </row>
    <row r="218" spans="1:15" x14ac:dyDescent="0.25">
      <c r="A218" s="10">
        <v>41484</v>
      </c>
      <c r="B218" s="8">
        <v>210</v>
      </c>
      <c r="C218" s="12">
        <f t="shared" si="116"/>
        <v>6.0959999999999992</v>
      </c>
      <c r="D218" s="22">
        <f t="shared" si="102"/>
        <v>32.512</v>
      </c>
      <c r="E218" s="32" t="b">
        <f t="shared" si="104"/>
        <v>0</v>
      </c>
      <c r="F218" s="33" t="b">
        <f t="shared" si="105"/>
        <v>0</v>
      </c>
      <c r="G218" s="31">
        <f t="shared" si="106"/>
        <v>163.83000000000001</v>
      </c>
      <c r="H218" s="12" t="b">
        <f t="shared" si="107"/>
        <v>0</v>
      </c>
      <c r="I218" s="33" t="b">
        <f t="shared" si="108"/>
        <v>0</v>
      </c>
      <c r="J218" s="31">
        <f t="shared" si="109"/>
        <v>316.48399999999998</v>
      </c>
      <c r="K218" s="29" t="b">
        <f t="shared" si="110"/>
        <v>0</v>
      </c>
      <c r="L218" s="33" t="b">
        <f t="shared" si="111"/>
        <v>0</v>
      </c>
      <c r="M218" s="31">
        <f t="shared" si="112"/>
        <v>415.62866666666662</v>
      </c>
      <c r="N218" s="29" t="b">
        <f t="shared" si="113"/>
        <v>0</v>
      </c>
      <c r="O218" s="33" t="b">
        <f t="shared" si="114"/>
        <v>0</v>
      </c>
    </row>
    <row r="219" spans="1:15" x14ac:dyDescent="0.25">
      <c r="A219" s="10">
        <v>41485</v>
      </c>
      <c r="B219" s="8">
        <v>211</v>
      </c>
      <c r="C219" s="24">
        <f>0.32*25.4</f>
        <v>8.1280000000000001</v>
      </c>
      <c r="D219" s="22">
        <f t="shared" si="102"/>
        <v>38.607999999999997</v>
      </c>
      <c r="E219" s="32" t="b">
        <f t="shared" si="104"/>
        <v>0</v>
      </c>
      <c r="F219" s="33" t="b">
        <f t="shared" si="105"/>
        <v>0</v>
      </c>
      <c r="G219" s="31">
        <f t="shared" si="106"/>
        <v>140.71600000000001</v>
      </c>
      <c r="H219" s="12" t="b">
        <f t="shared" si="107"/>
        <v>0</v>
      </c>
      <c r="I219" s="33" t="b">
        <f t="shared" si="108"/>
        <v>0</v>
      </c>
      <c r="J219" s="31">
        <f t="shared" si="109"/>
        <v>305.56199999999995</v>
      </c>
      <c r="K219" s="29" t="b">
        <f t="shared" si="110"/>
        <v>0</v>
      </c>
      <c r="L219" s="33" t="b">
        <f t="shared" si="111"/>
        <v>0</v>
      </c>
      <c r="M219" s="31">
        <f t="shared" si="112"/>
        <v>412.3266666666666</v>
      </c>
      <c r="N219" s="29" t="b">
        <f t="shared" si="113"/>
        <v>0</v>
      </c>
      <c r="O219" s="33" t="b">
        <f t="shared" si="114"/>
        <v>0</v>
      </c>
    </row>
    <row r="220" spans="1:15" x14ac:dyDescent="0.25">
      <c r="A220" s="10">
        <v>41486</v>
      </c>
      <c r="B220" s="8">
        <v>212</v>
      </c>
      <c r="C220" s="12">
        <f>0.28*25.4</f>
        <v>7.1120000000000001</v>
      </c>
      <c r="D220" s="22">
        <f t="shared" si="102"/>
        <v>45.72</v>
      </c>
      <c r="E220" s="32" t="b">
        <f t="shared" si="104"/>
        <v>0</v>
      </c>
      <c r="F220" s="33" t="b">
        <f t="shared" si="105"/>
        <v>0</v>
      </c>
      <c r="G220" s="31">
        <f t="shared" si="106"/>
        <v>143.50999999999996</v>
      </c>
      <c r="H220" s="12" t="b">
        <f t="shared" si="107"/>
        <v>0</v>
      </c>
      <c r="I220" s="33" t="b">
        <f t="shared" si="108"/>
        <v>0</v>
      </c>
      <c r="J220" s="31">
        <f t="shared" si="109"/>
        <v>292.73500000000001</v>
      </c>
      <c r="K220" s="29" t="b">
        <f t="shared" si="110"/>
        <v>0</v>
      </c>
      <c r="L220" s="33" t="b">
        <f t="shared" si="111"/>
        <v>0</v>
      </c>
      <c r="M220" s="31">
        <f t="shared" si="112"/>
        <v>397.34066666666661</v>
      </c>
      <c r="N220" s="29" t="b">
        <f t="shared" si="113"/>
        <v>0</v>
      </c>
      <c r="O220" s="33" t="b">
        <f t="shared" si="114"/>
        <v>0</v>
      </c>
    </row>
    <row r="221" spans="1:15" x14ac:dyDescent="0.25">
      <c r="A221" s="10">
        <v>41487</v>
      </c>
      <c r="B221" s="8">
        <v>213</v>
      </c>
      <c r="C221" s="12">
        <f>1.96*25.4</f>
        <v>49.783999999999999</v>
      </c>
      <c r="D221" s="22">
        <f t="shared" si="102"/>
        <v>89.408000000000001</v>
      </c>
      <c r="E221" s="32" t="b">
        <f t="shared" si="104"/>
        <v>0</v>
      </c>
      <c r="F221" s="33" t="b">
        <f t="shared" si="105"/>
        <v>0</v>
      </c>
      <c r="G221" s="31">
        <f t="shared" si="106"/>
        <v>133.60399999999998</v>
      </c>
      <c r="H221" s="12" t="b">
        <f t="shared" si="107"/>
        <v>0</v>
      </c>
      <c r="I221" s="33" t="b">
        <f t="shared" si="108"/>
        <v>0</v>
      </c>
      <c r="J221" s="31">
        <f t="shared" si="109"/>
        <v>322.58</v>
      </c>
      <c r="K221" s="29" t="b">
        <f t="shared" si="110"/>
        <v>0</v>
      </c>
      <c r="L221" s="33" t="b">
        <f t="shared" si="111"/>
        <v>0</v>
      </c>
      <c r="M221" s="31">
        <f t="shared" si="112"/>
        <v>434.00133333333326</v>
      </c>
      <c r="N221" s="29" t="b">
        <f t="shared" si="113"/>
        <v>0</v>
      </c>
      <c r="O221" s="33" t="b">
        <f t="shared" si="114"/>
        <v>0</v>
      </c>
    </row>
    <row r="222" spans="1:15" x14ac:dyDescent="0.25">
      <c r="A222" s="10">
        <v>41488</v>
      </c>
      <c r="B222" s="8">
        <v>214</v>
      </c>
      <c r="C222" s="12">
        <f>0.21*25.4</f>
        <v>5.3339999999999996</v>
      </c>
      <c r="D222" s="22">
        <f t="shared" si="102"/>
        <v>88.646000000000001</v>
      </c>
      <c r="E222" s="32" t="b">
        <f t="shared" si="104"/>
        <v>0</v>
      </c>
      <c r="F222" s="33" t="b">
        <f t="shared" si="105"/>
        <v>0</v>
      </c>
      <c r="G222" s="31">
        <f t="shared" si="106"/>
        <v>131.31799999999998</v>
      </c>
      <c r="H222" s="12" t="b">
        <f t="shared" si="107"/>
        <v>0</v>
      </c>
      <c r="I222" s="33" t="b">
        <f t="shared" si="108"/>
        <v>0</v>
      </c>
      <c r="J222" s="31">
        <f t="shared" si="109"/>
        <v>327.91399999999999</v>
      </c>
      <c r="K222" s="29" t="b">
        <f t="shared" si="110"/>
        <v>0</v>
      </c>
      <c r="L222" s="33" t="b">
        <f t="shared" si="111"/>
        <v>0</v>
      </c>
      <c r="M222" s="31">
        <f t="shared" si="112"/>
        <v>426.21199999999999</v>
      </c>
      <c r="N222" s="29" t="b">
        <f t="shared" si="113"/>
        <v>0</v>
      </c>
      <c r="O222" s="33" t="b">
        <f t="shared" si="114"/>
        <v>0</v>
      </c>
    </row>
    <row r="223" spans="1:15" x14ac:dyDescent="0.25">
      <c r="A223" s="10">
        <v>41489</v>
      </c>
      <c r="B223" s="8">
        <v>215</v>
      </c>
      <c r="C223" s="12">
        <f>25.4/4</f>
        <v>6.35</v>
      </c>
      <c r="D223" s="22">
        <f t="shared" si="102"/>
        <v>88.9</v>
      </c>
      <c r="E223" s="32" t="b">
        <f t="shared" si="104"/>
        <v>0</v>
      </c>
      <c r="F223" s="33" t="b">
        <f t="shared" si="105"/>
        <v>0</v>
      </c>
      <c r="G223" s="31">
        <f t="shared" si="106"/>
        <v>128.18533333333332</v>
      </c>
      <c r="H223" s="12" t="b">
        <f t="shared" si="107"/>
        <v>0</v>
      </c>
      <c r="I223" s="33" t="b">
        <f t="shared" si="108"/>
        <v>0</v>
      </c>
      <c r="J223" s="31">
        <f t="shared" si="109"/>
        <v>303.02200000000005</v>
      </c>
      <c r="K223" s="29" t="b">
        <f t="shared" si="110"/>
        <v>0</v>
      </c>
      <c r="L223" s="33" t="b">
        <f t="shared" si="111"/>
        <v>0</v>
      </c>
      <c r="M223" s="31">
        <f t="shared" si="112"/>
        <v>419.43866666666668</v>
      </c>
      <c r="N223" s="29" t="b">
        <f t="shared" si="113"/>
        <v>0</v>
      </c>
      <c r="O223" s="33" t="b">
        <f t="shared" si="114"/>
        <v>0</v>
      </c>
    </row>
    <row r="224" spans="1:15" x14ac:dyDescent="0.25">
      <c r="A224" s="10">
        <v>41490</v>
      </c>
      <c r="B224" s="8">
        <v>216</v>
      </c>
      <c r="C224" s="12">
        <f t="shared" ref="C224:C226" si="117">25.4/4</f>
        <v>6.35</v>
      </c>
      <c r="D224" s="22">
        <f t="shared" si="102"/>
        <v>89.153999999999996</v>
      </c>
      <c r="E224" s="32" t="b">
        <f t="shared" si="104"/>
        <v>0</v>
      </c>
      <c r="F224" s="33" t="b">
        <f t="shared" si="105"/>
        <v>0</v>
      </c>
      <c r="G224" s="31">
        <f t="shared" si="106"/>
        <v>125.05266666666665</v>
      </c>
      <c r="H224" s="12" t="b">
        <f t="shared" si="107"/>
        <v>0</v>
      </c>
      <c r="I224" s="33" t="b">
        <f t="shared" si="108"/>
        <v>0</v>
      </c>
      <c r="J224" s="31">
        <f t="shared" si="109"/>
        <v>278.13000000000005</v>
      </c>
      <c r="K224" s="29" t="b">
        <f t="shared" si="110"/>
        <v>0</v>
      </c>
      <c r="L224" s="33" t="b">
        <f t="shared" si="111"/>
        <v>0</v>
      </c>
      <c r="M224" s="31">
        <f t="shared" si="112"/>
        <v>412.66533333333336</v>
      </c>
      <c r="N224" s="29" t="b">
        <f t="shared" si="113"/>
        <v>0</v>
      </c>
      <c r="O224" s="33" t="b">
        <f t="shared" si="114"/>
        <v>0</v>
      </c>
    </row>
    <row r="225" spans="1:15" x14ac:dyDescent="0.25">
      <c r="A225" s="10">
        <v>41491</v>
      </c>
      <c r="B225" s="8">
        <v>217</v>
      </c>
      <c r="C225" s="12">
        <f t="shared" si="117"/>
        <v>6.35</v>
      </c>
      <c r="D225" s="22">
        <f t="shared" si="102"/>
        <v>89.407999999999987</v>
      </c>
      <c r="E225" s="32" t="b">
        <f t="shared" si="104"/>
        <v>0</v>
      </c>
      <c r="F225" s="33" t="b">
        <f t="shared" si="105"/>
        <v>0</v>
      </c>
      <c r="G225" s="31">
        <f t="shared" si="106"/>
        <v>121.91999999999999</v>
      </c>
      <c r="H225" s="12" t="b">
        <f t="shared" si="107"/>
        <v>0</v>
      </c>
      <c r="I225" s="33" t="b">
        <f t="shared" si="108"/>
        <v>0</v>
      </c>
      <c r="J225" s="31">
        <f t="shared" si="109"/>
        <v>253.238</v>
      </c>
      <c r="K225" s="29" t="b">
        <f t="shared" si="110"/>
        <v>0</v>
      </c>
      <c r="L225" s="33" t="b">
        <f t="shared" si="111"/>
        <v>0</v>
      </c>
      <c r="M225" s="31">
        <f t="shared" si="112"/>
        <v>405.89200000000005</v>
      </c>
      <c r="N225" s="29" t="b">
        <f t="shared" si="113"/>
        <v>0</v>
      </c>
      <c r="O225" s="33" t="b">
        <f t="shared" si="114"/>
        <v>0</v>
      </c>
    </row>
    <row r="226" spans="1:15" x14ac:dyDescent="0.25">
      <c r="A226" s="10">
        <v>41492</v>
      </c>
      <c r="B226" s="8">
        <v>218</v>
      </c>
      <c r="C226" s="12">
        <f t="shared" si="117"/>
        <v>6.35</v>
      </c>
      <c r="D226" s="22">
        <f t="shared" si="102"/>
        <v>87.629999999999981</v>
      </c>
      <c r="E226" s="32" t="b">
        <f t="shared" si="104"/>
        <v>0</v>
      </c>
      <c r="F226" s="33" t="b">
        <f t="shared" si="105"/>
        <v>0</v>
      </c>
      <c r="G226" s="31">
        <f t="shared" si="106"/>
        <v>126.23799999999997</v>
      </c>
      <c r="H226" s="12" t="b">
        <f t="shared" si="107"/>
        <v>0</v>
      </c>
      <c r="I226" s="33" t="b">
        <f t="shared" si="108"/>
        <v>0</v>
      </c>
      <c r="J226" s="31">
        <f t="shared" si="109"/>
        <v>228.34599999999998</v>
      </c>
      <c r="K226" s="29" t="b">
        <f t="shared" si="110"/>
        <v>0</v>
      </c>
      <c r="L226" s="33" t="b">
        <f t="shared" si="111"/>
        <v>0</v>
      </c>
      <c r="M226" s="31">
        <f t="shared" si="112"/>
        <v>393.19200000000006</v>
      </c>
      <c r="N226" s="29" t="b">
        <f t="shared" si="113"/>
        <v>0</v>
      </c>
      <c r="O226" s="33" t="b">
        <f t="shared" si="114"/>
        <v>0</v>
      </c>
    </row>
    <row r="227" spans="1:15" x14ac:dyDescent="0.25">
      <c r="A227" s="10">
        <v>41493</v>
      </c>
      <c r="B227" s="8">
        <v>219</v>
      </c>
      <c r="C227" s="12">
        <f>0.81*25.4</f>
        <v>20.574000000000002</v>
      </c>
      <c r="D227" s="22">
        <f t="shared" si="102"/>
        <v>101.09199999999998</v>
      </c>
      <c r="E227" s="32" t="b">
        <f t="shared" si="104"/>
        <v>0</v>
      </c>
      <c r="F227" s="33" t="b">
        <f t="shared" si="105"/>
        <v>0</v>
      </c>
      <c r="G227" s="31">
        <f t="shared" si="106"/>
        <v>146.81199999999998</v>
      </c>
      <c r="H227" s="12" t="b">
        <f t="shared" si="107"/>
        <v>0</v>
      </c>
      <c r="I227" s="33" t="b">
        <f t="shared" si="108"/>
        <v>0</v>
      </c>
      <c r="J227" s="31">
        <f t="shared" si="109"/>
        <v>244.60199999999995</v>
      </c>
      <c r="K227" s="29" t="b">
        <f t="shared" si="110"/>
        <v>0</v>
      </c>
      <c r="L227" s="33" t="b">
        <f t="shared" si="111"/>
        <v>0</v>
      </c>
      <c r="M227" s="31">
        <f t="shared" si="112"/>
        <v>393.82700000000011</v>
      </c>
      <c r="N227" s="29" t="b">
        <f t="shared" si="113"/>
        <v>0</v>
      </c>
      <c r="O227" s="33" t="b">
        <f t="shared" si="114"/>
        <v>0</v>
      </c>
    </row>
    <row r="228" spans="1:15" x14ac:dyDescent="0.25">
      <c r="A228" s="10">
        <v>41494</v>
      </c>
      <c r="B228" s="8">
        <v>220</v>
      </c>
      <c r="C228" s="12">
        <f>0.77*25.4</f>
        <v>19.558</v>
      </c>
      <c r="D228" s="22">
        <f t="shared" si="102"/>
        <v>70.866000000000014</v>
      </c>
      <c r="E228" s="32" t="b">
        <f t="shared" si="104"/>
        <v>0</v>
      </c>
      <c r="F228" s="33" t="b">
        <f t="shared" si="105"/>
        <v>0</v>
      </c>
      <c r="G228" s="31">
        <f t="shared" si="106"/>
        <v>160.27399999999997</v>
      </c>
      <c r="H228" s="12" t="b">
        <f t="shared" si="107"/>
        <v>0</v>
      </c>
      <c r="I228" s="33" t="b">
        <f t="shared" si="108"/>
        <v>0</v>
      </c>
      <c r="J228" s="31">
        <f t="shared" si="109"/>
        <v>204.46999999999997</v>
      </c>
      <c r="K228" s="29" t="b">
        <f t="shared" si="110"/>
        <v>0</v>
      </c>
      <c r="L228" s="33" t="b">
        <f t="shared" si="111"/>
        <v>0</v>
      </c>
      <c r="M228" s="31">
        <f t="shared" si="112"/>
        <v>393.44600000000008</v>
      </c>
      <c r="N228" s="29" t="b">
        <f t="shared" si="113"/>
        <v>0</v>
      </c>
      <c r="O228" s="33" t="b">
        <f t="shared" si="114"/>
        <v>0</v>
      </c>
    </row>
    <row r="229" spans="1:15" x14ac:dyDescent="0.25">
      <c r="A229" s="10">
        <v>41495</v>
      </c>
      <c r="B229" s="8">
        <v>221</v>
      </c>
      <c r="C229" s="12">
        <f>2.35*25.4</f>
        <v>59.69</v>
      </c>
      <c r="D229" s="22">
        <f t="shared" si="102"/>
        <v>125.22200000000001</v>
      </c>
      <c r="E229" s="32" t="b">
        <f t="shared" si="104"/>
        <v>0</v>
      </c>
      <c r="F229" s="33" t="b">
        <f t="shared" si="105"/>
        <v>0</v>
      </c>
      <c r="G229" s="31">
        <f t="shared" si="106"/>
        <v>213.86799999999997</v>
      </c>
      <c r="H229" s="12" t="b">
        <f t="shared" si="107"/>
        <v>0</v>
      </c>
      <c r="I229" s="33" t="b">
        <f t="shared" si="108"/>
        <v>0</v>
      </c>
      <c r="J229" s="31">
        <f t="shared" si="109"/>
        <v>256.53999999999996</v>
      </c>
      <c r="K229" s="29" t="b">
        <f t="shared" si="110"/>
        <v>0</v>
      </c>
      <c r="L229" s="33" t="b">
        <f t="shared" si="111"/>
        <v>0</v>
      </c>
      <c r="M229" s="31">
        <f t="shared" si="112"/>
        <v>453.13600000000008</v>
      </c>
      <c r="N229" s="29" t="b">
        <f t="shared" si="113"/>
        <v>0</v>
      </c>
      <c r="O229" s="33" t="b">
        <f t="shared" si="114"/>
        <v>0</v>
      </c>
    </row>
    <row r="230" spans="1:15" x14ac:dyDescent="0.25">
      <c r="A230" s="10">
        <v>41496</v>
      </c>
      <c r="B230" s="8">
        <v>222</v>
      </c>
      <c r="C230" s="12">
        <f>(1.19*25.4)/3</f>
        <v>10.075333333333331</v>
      </c>
      <c r="D230" s="22">
        <f t="shared" si="102"/>
        <v>128.94733333333332</v>
      </c>
      <c r="E230" s="32" t="b">
        <f t="shared" si="104"/>
        <v>0</v>
      </c>
      <c r="F230" s="33" t="b">
        <f t="shared" si="105"/>
        <v>0</v>
      </c>
      <c r="G230" s="31">
        <f t="shared" si="106"/>
        <v>217.84733333333332</v>
      </c>
      <c r="H230" s="12" t="b">
        <f t="shared" si="107"/>
        <v>0</v>
      </c>
      <c r="I230" s="33" t="b">
        <f t="shared" si="108"/>
        <v>0</v>
      </c>
      <c r="J230" s="31">
        <f t="shared" si="109"/>
        <v>257.13266666666664</v>
      </c>
      <c r="K230" s="29" t="b">
        <f t="shared" si="110"/>
        <v>0</v>
      </c>
      <c r="L230" s="33" t="b">
        <f t="shared" si="111"/>
        <v>0</v>
      </c>
      <c r="M230" s="31">
        <f t="shared" si="112"/>
        <v>431.96933333333345</v>
      </c>
      <c r="N230" s="29" t="b">
        <f t="shared" si="113"/>
        <v>0</v>
      </c>
      <c r="O230" s="33" t="b">
        <f t="shared" si="114"/>
        <v>0</v>
      </c>
    </row>
    <row r="231" spans="1:15" x14ac:dyDescent="0.25">
      <c r="A231" s="10">
        <v>41497</v>
      </c>
      <c r="B231" s="8">
        <v>223</v>
      </c>
      <c r="C231" s="12">
        <f t="shared" ref="C231:C232" si="118">(1.19*25.4)/3</f>
        <v>10.075333333333331</v>
      </c>
      <c r="D231" s="22">
        <f t="shared" si="102"/>
        <v>132.67266666666666</v>
      </c>
      <c r="E231" s="32" t="b">
        <f t="shared" si="104"/>
        <v>0</v>
      </c>
      <c r="F231" s="33" t="b">
        <f t="shared" si="105"/>
        <v>0</v>
      </c>
      <c r="G231" s="31">
        <f t="shared" si="106"/>
        <v>221.82666666666665</v>
      </c>
      <c r="H231" s="12" t="b">
        <f t="shared" si="107"/>
        <v>0</v>
      </c>
      <c r="I231" s="33" t="b">
        <f t="shared" si="108"/>
        <v>0</v>
      </c>
      <c r="J231" s="31">
        <f t="shared" si="109"/>
        <v>257.72533333333331</v>
      </c>
      <c r="K231" s="29" t="b">
        <f t="shared" si="110"/>
        <v>0</v>
      </c>
      <c r="L231" s="33" t="b">
        <f t="shared" si="111"/>
        <v>0</v>
      </c>
      <c r="M231" s="31">
        <f t="shared" si="112"/>
        <v>410.80266666666677</v>
      </c>
      <c r="N231" s="29" t="b">
        <f t="shared" si="113"/>
        <v>0</v>
      </c>
      <c r="O231" s="33" t="b">
        <f t="shared" si="114"/>
        <v>0</v>
      </c>
    </row>
    <row r="232" spans="1:15" x14ac:dyDescent="0.25">
      <c r="A232" s="10">
        <v>41498</v>
      </c>
      <c r="B232" s="8">
        <v>224</v>
      </c>
      <c r="C232" s="12">
        <f t="shared" si="118"/>
        <v>10.075333333333331</v>
      </c>
      <c r="D232" s="22">
        <f t="shared" si="102"/>
        <v>136.398</v>
      </c>
      <c r="E232" s="32" t="b">
        <f t="shared" si="104"/>
        <v>0</v>
      </c>
      <c r="F232" s="33" t="b">
        <f t="shared" si="105"/>
        <v>0</v>
      </c>
      <c r="G232" s="31">
        <f t="shared" si="106"/>
        <v>225.80599999999998</v>
      </c>
      <c r="H232" s="12" t="b">
        <f t="shared" si="107"/>
        <v>0</v>
      </c>
      <c r="I232" s="33" t="b">
        <f t="shared" si="108"/>
        <v>0</v>
      </c>
      <c r="J232" s="31">
        <f t="shared" si="109"/>
        <v>258.31799999999998</v>
      </c>
      <c r="K232" s="29" t="b">
        <f t="shared" si="110"/>
        <v>0</v>
      </c>
      <c r="L232" s="33" t="b">
        <f t="shared" si="111"/>
        <v>0</v>
      </c>
      <c r="M232" s="31">
        <f t="shared" si="112"/>
        <v>389.63600000000002</v>
      </c>
      <c r="N232" s="29" t="b">
        <f t="shared" si="113"/>
        <v>0</v>
      </c>
      <c r="O232" s="33" t="b">
        <f t="shared" si="114"/>
        <v>0</v>
      </c>
    </row>
    <row r="233" spans="1:15" x14ac:dyDescent="0.25">
      <c r="A233" s="10">
        <v>41499</v>
      </c>
      <c r="B233" s="8">
        <v>225</v>
      </c>
      <c r="C233" s="12">
        <v>0</v>
      </c>
      <c r="D233" s="22">
        <f t="shared" si="102"/>
        <v>130.048</v>
      </c>
      <c r="E233" s="32" t="b">
        <f t="shared" si="104"/>
        <v>0</v>
      </c>
      <c r="F233" s="33" t="b">
        <f t="shared" si="105"/>
        <v>0</v>
      </c>
      <c r="G233" s="31">
        <f t="shared" si="106"/>
        <v>217.67799999999997</v>
      </c>
      <c r="H233" s="12" t="b">
        <f t="shared" si="107"/>
        <v>0</v>
      </c>
      <c r="I233" s="33" t="b">
        <f t="shared" si="108"/>
        <v>0</v>
      </c>
      <c r="J233" s="31">
        <f t="shared" si="109"/>
        <v>256.28599999999994</v>
      </c>
      <c r="K233" s="29" t="b">
        <f t="shared" si="110"/>
        <v>0</v>
      </c>
      <c r="L233" s="33" t="b">
        <f t="shared" si="111"/>
        <v>0</v>
      </c>
      <c r="M233" s="31">
        <f t="shared" si="112"/>
        <v>358.39400000000001</v>
      </c>
      <c r="N233" s="29" t="b">
        <f t="shared" si="113"/>
        <v>0</v>
      </c>
      <c r="O233" s="33" t="b">
        <f t="shared" si="114"/>
        <v>0</v>
      </c>
    </row>
    <row r="234" spans="1:15" x14ac:dyDescent="0.25">
      <c r="A234" s="10">
        <v>41500</v>
      </c>
      <c r="B234" s="8">
        <v>226</v>
      </c>
      <c r="C234" s="12">
        <f>0.1*25.4</f>
        <v>2.54</v>
      </c>
      <c r="D234" s="22">
        <f t="shared" si="102"/>
        <v>112.014</v>
      </c>
      <c r="E234" s="32" t="b">
        <f t="shared" si="104"/>
        <v>0</v>
      </c>
      <c r="F234" s="33" t="b">
        <f t="shared" si="105"/>
        <v>0</v>
      </c>
      <c r="G234" s="31">
        <f t="shared" si="106"/>
        <v>213.10599999999997</v>
      </c>
      <c r="H234" s="12" t="b">
        <f t="shared" si="107"/>
        <v>0</v>
      </c>
      <c r="I234" s="33" t="b">
        <f t="shared" si="108"/>
        <v>0</v>
      </c>
      <c r="J234" s="31">
        <f t="shared" si="109"/>
        <v>258.82599999999996</v>
      </c>
      <c r="K234" s="29" t="b">
        <f t="shared" si="110"/>
        <v>0</v>
      </c>
      <c r="L234" s="33" t="b">
        <f t="shared" si="111"/>
        <v>0</v>
      </c>
      <c r="M234" s="31">
        <f t="shared" si="112"/>
        <v>356.61599999999999</v>
      </c>
      <c r="N234" s="29" t="b">
        <f t="shared" si="113"/>
        <v>0</v>
      </c>
      <c r="O234" s="33" t="b">
        <f t="shared" si="114"/>
        <v>0</v>
      </c>
    </row>
    <row r="235" spans="1:15" x14ac:dyDescent="0.25">
      <c r="A235" s="10">
        <v>41501</v>
      </c>
      <c r="B235" s="8">
        <v>227</v>
      </c>
      <c r="C235" s="12">
        <v>0</v>
      </c>
      <c r="D235" s="22">
        <f t="shared" si="102"/>
        <v>92.456000000000003</v>
      </c>
      <c r="E235" s="32" t="b">
        <f t="shared" si="104"/>
        <v>0</v>
      </c>
      <c r="F235" s="33" t="b">
        <f t="shared" si="105"/>
        <v>0</v>
      </c>
      <c r="G235" s="31">
        <f t="shared" si="106"/>
        <v>163.322</v>
      </c>
      <c r="H235" s="12" t="b">
        <f t="shared" si="107"/>
        <v>0</v>
      </c>
      <c r="I235" s="33" t="b">
        <f t="shared" si="108"/>
        <v>0</v>
      </c>
      <c r="J235" s="31">
        <f t="shared" si="109"/>
        <v>252.72999999999996</v>
      </c>
      <c r="K235" s="29" t="b">
        <f t="shared" si="110"/>
        <v>0</v>
      </c>
      <c r="L235" s="33" t="b">
        <f t="shared" si="111"/>
        <v>0</v>
      </c>
      <c r="M235" s="31">
        <f t="shared" si="112"/>
        <v>296.92599999999999</v>
      </c>
      <c r="N235" s="29" t="b">
        <f t="shared" si="113"/>
        <v>0</v>
      </c>
      <c r="O235" s="33" t="b">
        <f t="shared" si="114"/>
        <v>0</v>
      </c>
    </row>
    <row r="236" spans="1:15" x14ac:dyDescent="0.25">
      <c r="A236" s="10">
        <v>41502</v>
      </c>
      <c r="B236" s="8">
        <v>228</v>
      </c>
      <c r="C236" s="12">
        <f>0.45*25.4</f>
        <v>11.43</v>
      </c>
      <c r="D236" s="22">
        <f t="shared" si="102"/>
        <v>44.195999999999991</v>
      </c>
      <c r="E236" s="32" t="b">
        <f t="shared" si="104"/>
        <v>0</v>
      </c>
      <c r="F236" s="33" t="b">
        <f t="shared" si="105"/>
        <v>0</v>
      </c>
      <c r="G236" s="31">
        <f t="shared" si="106"/>
        <v>169.41800000000001</v>
      </c>
      <c r="H236" s="12" t="b">
        <f t="shared" si="107"/>
        <v>0</v>
      </c>
      <c r="I236" s="33" t="b">
        <f t="shared" si="108"/>
        <v>0</v>
      </c>
      <c r="J236" s="31">
        <f t="shared" si="109"/>
        <v>258.06399999999996</v>
      </c>
      <c r="K236" s="29" t="b">
        <f t="shared" si="110"/>
        <v>0</v>
      </c>
      <c r="L236" s="33" t="b">
        <f t="shared" si="111"/>
        <v>0</v>
      </c>
      <c r="M236" s="31">
        <f t="shared" si="112"/>
        <v>300.73599999999999</v>
      </c>
      <c r="N236" s="29" t="b">
        <f t="shared" si="113"/>
        <v>0</v>
      </c>
      <c r="O236" s="33" t="b">
        <f t="shared" si="114"/>
        <v>0</v>
      </c>
    </row>
    <row r="237" spans="1:15" x14ac:dyDescent="0.25">
      <c r="A237" s="10">
        <v>41503</v>
      </c>
      <c r="B237" s="8">
        <v>229</v>
      </c>
      <c r="C237" s="12">
        <f>(1.48*25.4)/3</f>
        <v>12.530666666666667</v>
      </c>
      <c r="D237" s="22">
        <f t="shared" si="102"/>
        <v>46.651333333333334</v>
      </c>
      <c r="E237" s="32" t="b">
        <f t="shared" si="104"/>
        <v>0</v>
      </c>
      <c r="F237" s="33" t="b">
        <f t="shared" si="105"/>
        <v>0</v>
      </c>
      <c r="G237" s="31">
        <f t="shared" si="106"/>
        <v>175.59866666666665</v>
      </c>
      <c r="H237" s="12" t="b">
        <f t="shared" si="107"/>
        <v>0</v>
      </c>
      <c r="I237" s="33" t="b">
        <f t="shared" si="108"/>
        <v>0</v>
      </c>
      <c r="J237" s="31">
        <f t="shared" si="109"/>
        <v>264.49866666666668</v>
      </c>
      <c r="K237" s="29" t="b">
        <f t="shared" si="110"/>
        <v>0</v>
      </c>
      <c r="L237" s="33" t="b">
        <f t="shared" si="111"/>
        <v>0</v>
      </c>
      <c r="M237" s="31">
        <f t="shared" si="112"/>
        <v>303.78399999999999</v>
      </c>
      <c r="N237" s="29" t="b">
        <f t="shared" si="113"/>
        <v>0</v>
      </c>
      <c r="O237" s="33" t="b">
        <f t="shared" si="114"/>
        <v>0</v>
      </c>
    </row>
    <row r="238" spans="1:15" x14ac:dyDescent="0.25">
      <c r="A238" s="10">
        <v>41504</v>
      </c>
      <c r="B238" s="8">
        <v>230</v>
      </c>
      <c r="C238" s="12">
        <f t="shared" ref="C238:C239" si="119">(1.48*25.4)/3</f>
        <v>12.530666666666667</v>
      </c>
      <c r="D238" s="22">
        <f t="shared" si="102"/>
        <v>49.106666666666669</v>
      </c>
      <c r="E238" s="32" t="b">
        <f t="shared" si="104"/>
        <v>0</v>
      </c>
      <c r="F238" s="33" t="b">
        <f t="shared" si="105"/>
        <v>0</v>
      </c>
      <c r="G238" s="31">
        <f t="shared" si="106"/>
        <v>181.77933333333331</v>
      </c>
      <c r="H238" s="12" t="b">
        <f t="shared" si="107"/>
        <v>0</v>
      </c>
      <c r="I238" s="33" t="b">
        <f t="shared" si="108"/>
        <v>0</v>
      </c>
      <c r="J238" s="31">
        <f t="shared" si="109"/>
        <v>270.93333333333334</v>
      </c>
      <c r="K238" s="29" t="b">
        <f t="shared" si="110"/>
        <v>0</v>
      </c>
      <c r="L238" s="33" t="b">
        <f t="shared" si="111"/>
        <v>0</v>
      </c>
      <c r="M238" s="31">
        <f t="shared" si="112"/>
        <v>306.83199999999999</v>
      </c>
      <c r="N238" s="29" t="b">
        <f t="shared" si="113"/>
        <v>0</v>
      </c>
      <c r="O238" s="33" t="b">
        <f t="shared" si="114"/>
        <v>0</v>
      </c>
    </row>
    <row r="239" spans="1:15" x14ac:dyDescent="0.25">
      <c r="A239" s="10">
        <v>41505</v>
      </c>
      <c r="B239" s="8">
        <v>231</v>
      </c>
      <c r="C239" s="12">
        <f t="shared" si="119"/>
        <v>12.530666666666667</v>
      </c>
      <c r="D239" s="22">
        <f t="shared" si="102"/>
        <v>51.562000000000005</v>
      </c>
      <c r="E239" s="32" t="b">
        <f t="shared" si="104"/>
        <v>0</v>
      </c>
      <c r="F239" s="33" t="b">
        <f t="shared" si="105"/>
        <v>0</v>
      </c>
      <c r="G239" s="31">
        <f t="shared" si="106"/>
        <v>187.95999999999998</v>
      </c>
      <c r="H239" s="12" t="b">
        <f t="shared" si="107"/>
        <v>0</v>
      </c>
      <c r="I239" s="33" t="b">
        <f t="shared" si="108"/>
        <v>0</v>
      </c>
      <c r="J239" s="31">
        <f t="shared" si="109"/>
        <v>277.36799999999999</v>
      </c>
      <c r="K239" s="29" t="b">
        <f t="shared" si="110"/>
        <v>0</v>
      </c>
      <c r="L239" s="33" t="b">
        <f t="shared" si="111"/>
        <v>0</v>
      </c>
      <c r="M239" s="31">
        <f t="shared" si="112"/>
        <v>309.88</v>
      </c>
      <c r="N239" s="29" t="b">
        <f t="shared" si="113"/>
        <v>0</v>
      </c>
      <c r="O239" s="33" t="b">
        <f t="shared" si="114"/>
        <v>0</v>
      </c>
    </row>
    <row r="240" spans="1:15" x14ac:dyDescent="0.25">
      <c r="A240" s="10">
        <v>41506</v>
      </c>
      <c r="B240" s="8">
        <v>232</v>
      </c>
      <c r="C240" s="12">
        <f>25.4*0.3</f>
        <v>7.6199999999999992</v>
      </c>
      <c r="D240" s="22">
        <f t="shared" si="102"/>
        <v>59.182000000000002</v>
      </c>
      <c r="E240" s="32" t="b">
        <f t="shared" si="104"/>
        <v>0</v>
      </c>
      <c r="F240" s="33" t="b">
        <f t="shared" si="105"/>
        <v>0</v>
      </c>
      <c r="G240" s="31">
        <f t="shared" si="106"/>
        <v>189.23</v>
      </c>
      <c r="H240" s="12" t="b">
        <f t="shared" si="107"/>
        <v>0</v>
      </c>
      <c r="I240" s="33" t="b">
        <f t="shared" si="108"/>
        <v>0</v>
      </c>
      <c r="J240" s="31">
        <f t="shared" si="109"/>
        <v>276.85999999999996</v>
      </c>
      <c r="K240" s="29" t="b">
        <f t="shared" si="110"/>
        <v>0</v>
      </c>
      <c r="L240" s="33" t="b">
        <f t="shared" si="111"/>
        <v>0</v>
      </c>
      <c r="M240" s="31">
        <f t="shared" si="112"/>
        <v>315.46799999999996</v>
      </c>
      <c r="N240" s="29" t="b">
        <f t="shared" si="113"/>
        <v>0</v>
      </c>
      <c r="O240" s="33" t="b">
        <f t="shared" si="114"/>
        <v>0</v>
      </c>
    </row>
    <row r="241" spans="1:15" x14ac:dyDescent="0.25">
      <c r="A241" s="10">
        <v>41507</v>
      </c>
      <c r="B241" s="8">
        <v>233</v>
      </c>
      <c r="C241" s="12">
        <f>25.4*0.6</f>
        <v>15.239999999999998</v>
      </c>
      <c r="D241" s="22">
        <f t="shared" si="102"/>
        <v>71.882000000000005</v>
      </c>
      <c r="E241" s="32" t="b">
        <f t="shared" si="104"/>
        <v>0</v>
      </c>
      <c r="F241" s="33" t="b">
        <f t="shared" si="105"/>
        <v>0</v>
      </c>
      <c r="G241" s="31">
        <f t="shared" si="106"/>
        <v>183.89599999999999</v>
      </c>
      <c r="H241" s="12" t="b">
        <f t="shared" si="107"/>
        <v>0</v>
      </c>
      <c r="I241" s="33" t="b">
        <f t="shared" si="108"/>
        <v>0</v>
      </c>
      <c r="J241" s="31">
        <f t="shared" si="109"/>
        <v>284.988</v>
      </c>
      <c r="K241" s="29" t="b">
        <f t="shared" si="110"/>
        <v>0</v>
      </c>
      <c r="L241" s="33" t="b">
        <f t="shared" si="111"/>
        <v>0</v>
      </c>
      <c r="M241" s="31">
        <f t="shared" si="112"/>
        <v>330.70799999999997</v>
      </c>
      <c r="N241" s="29" t="b">
        <f t="shared" si="113"/>
        <v>0</v>
      </c>
      <c r="O241" s="33" t="b">
        <f t="shared" si="114"/>
        <v>0</v>
      </c>
    </row>
    <row r="242" spans="1:15" x14ac:dyDescent="0.25">
      <c r="A242" s="10">
        <v>41508</v>
      </c>
      <c r="B242" s="8">
        <v>234</v>
      </c>
      <c r="C242" s="12">
        <f>25.4*0.65</f>
        <v>16.509999999999998</v>
      </c>
      <c r="D242" s="22">
        <f t="shared" si="102"/>
        <v>88.391999999999996</v>
      </c>
      <c r="E242" s="32" t="b">
        <f t="shared" si="104"/>
        <v>0</v>
      </c>
      <c r="F242" s="33" t="b">
        <f t="shared" si="105"/>
        <v>0</v>
      </c>
      <c r="G242" s="31">
        <f t="shared" si="106"/>
        <v>180.84799999999998</v>
      </c>
      <c r="H242" s="12" t="b">
        <f t="shared" si="107"/>
        <v>0</v>
      </c>
      <c r="I242" s="33" t="b">
        <f t="shared" si="108"/>
        <v>0</v>
      </c>
      <c r="J242" s="31">
        <f t="shared" si="109"/>
        <v>251.714</v>
      </c>
      <c r="K242" s="29" t="b">
        <f t="shared" si="110"/>
        <v>0</v>
      </c>
      <c r="L242" s="33" t="b">
        <f t="shared" si="111"/>
        <v>0</v>
      </c>
      <c r="M242" s="31">
        <f t="shared" si="112"/>
        <v>341.12199999999996</v>
      </c>
      <c r="N242" s="29" t="b">
        <f t="shared" si="113"/>
        <v>0</v>
      </c>
      <c r="O242" s="33" t="b">
        <f t="shared" si="114"/>
        <v>0</v>
      </c>
    </row>
    <row r="243" spans="1:15" x14ac:dyDescent="0.25">
      <c r="A243" s="10">
        <v>41509</v>
      </c>
      <c r="B243" s="8">
        <v>235</v>
      </c>
      <c r="C243" s="12">
        <f>(25.4*1.73)/5</f>
        <v>8.7883999999999993</v>
      </c>
      <c r="D243" s="22">
        <f t="shared" si="102"/>
        <v>85.750399999999985</v>
      </c>
      <c r="E243" s="32" t="b">
        <f t="shared" si="104"/>
        <v>0</v>
      </c>
      <c r="F243" s="33" t="b">
        <f t="shared" si="105"/>
        <v>0</v>
      </c>
      <c r="G243" s="31">
        <f t="shared" si="106"/>
        <v>129.94639999999998</v>
      </c>
      <c r="H243" s="12" t="b">
        <f t="shared" si="107"/>
        <v>0</v>
      </c>
      <c r="I243" s="33" t="b">
        <f t="shared" si="108"/>
        <v>0</v>
      </c>
      <c r="J243" s="31">
        <f t="shared" si="109"/>
        <v>255.16839999999999</v>
      </c>
      <c r="K243" s="29" t="b">
        <f t="shared" si="110"/>
        <v>0</v>
      </c>
      <c r="L243" s="33" t="b">
        <f t="shared" si="111"/>
        <v>0</v>
      </c>
      <c r="M243" s="31">
        <f t="shared" si="112"/>
        <v>343.81439999999998</v>
      </c>
      <c r="N243" s="29" t="b">
        <f t="shared" si="113"/>
        <v>0</v>
      </c>
      <c r="O243" s="33" t="b">
        <f t="shared" si="114"/>
        <v>0</v>
      </c>
    </row>
    <row r="244" spans="1:15" x14ac:dyDescent="0.25">
      <c r="A244" s="10">
        <v>41510</v>
      </c>
      <c r="B244" s="8">
        <v>236</v>
      </c>
      <c r="C244" s="12">
        <f t="shared" ref="C244:C247" si="120">(25.4*1.73)/5</f>
        <v>8.7883999999999993</v>
      </c>
      <c r="D244" s="22">
        <f t="shared" si="102"/>
        <v>82.008133333333319</v>
      </c>
      <c r="E244" s="32" t="b">
        <f t="shared" si="104"/>
        <v>0</v>
      </c>
      <c r="F244" s="33" t="b">
        <f t="shared" si="105"/>
        <v>0</v>
      </c>
      <c r="G244" s="31">
        <f t="shared" si="106"/>
        <v>128.65946666666665</v>
      </c>
      <c r="H244" s="12" t="b">
        <f t="shared" si="107"/>
        <v>0</v>
      </c>
      <c r="I244" s="33" t="b">
        <f t="shared" si="108"/>
        <v>0</v>
      </c>
      <c r="J244" s="31">
        <f t="shared" si="109"/>
        <v>257.60679999999996</v>
      </c>
      <c r="K244" s="29" t="b">
        <f t="shared" si="110"/>
        <v>0</v>
      </c>
      <c r="L244" s="33" t="b">
        <f t="shared" si="111"/>
        <v>0</v>
      </c>
      <c r="M244" s="31">
        <f t="shared" si="112"/>
        <v>346.50680000000006</v>
      </c>
      <c r="N244" s="29" t="b">
        <f t="shared" si="113"/>
        <v>0</v>
      </c>
      <c r="O244" s="33" t="b">
        <f t="shared" si="114"/>
        <v>0</v>
      </c>
    </row>
    <row r="245" spans="1:15" x14ac:dyDescent="0.25">
      <c r="A245" s="10">
        <v>41511</v>
      </c>
      <c r="B245" s="8">
        <v>237</v>
      </c>
      <c r="C245" s="12">
        <f t="shared" si="120"/>
        <v>8.7883999999999993</v>
      </c>
      <c r="D245" s="22">
        <f t="shared" si="102"/>
        <v>78.265866666666653</v>
      </c>
      <c r="E245" s="32" t="b">
        <f t="shared" si="104"/>
        <v>0</v>
      </c>
      <c r="F245" s="33" t="b">
        <f t="shared" si="105"/>
        <v>0</v>
      </c>
      <c r="G245" s="31">
        <f t="shared" si="106"/>
        <v>127.37253333333331</v>
      </c>
      <c r="H245" s="12" t="b">
        <f t="shared" si="107"/>
        <v>0</v>
      </c>
      <c r="I245" s="33" t="b">
        <f t="shared" si="108"/>
        <v>0</v>
      </c>
      <c r="J245" s="31">
        <f t="shared" si="109"/>
        <v>260.04519999999997</v>
      </c>
      <c r="K245" s="29" t="b">
        <f t="shared" si="110"/>
        <v>0</v>
      </c>
      <c r="L245" s="33" t="b">
        <f t="shared" si="111"/>
        <v>0</v>
      </c>
      <c r="M245" s="31">
        <f t="shared" si="112"/>
        <v>349.19920000000008</v>
      </c>
      <c r="N245" s="29" t="b">
        <f t="shared" si="113"/>
        <v>0</v>
      </c>
      <c r="O245" s="33" t="b">
        <f t="shared" si="114"/>
        <v>0</v>
      </c>
    </row>
    <row r="246" spans="1:15" x14ac:dyDescent="0.25">
      <c r="A246" s="10">
        <v>41512</v>
      </c>
      <c r="B246" s="8">
        <v>238</v>
      </c>
      <c r="C246" s="12">
        <f t="shared" si="120"/>
        <v>8.7883999999999993</v>
      </c>
      <c r="D246" s="22">
        <f t="shared" si="102"/>
        <v>74.523599999999988</v>
      </c>
      <c r="E246" s="32" t="b">
        <f t="shared" si="104"/>
        <v>0</v>
      </c>
      <c r="F246" s="33" t="b">
        <f t="shared" si="105"/>
        <v>0</v>
      </c>
      <c r="G246" s="31">
        <f t="shared" si="106"/>
        <v>126.08559999999997</v>
      </c>
      <c r="H246" s="12" t="b">
        <f t="shared" si="107"/>
        <v>0</v>
      </c>
      <c r="I246" s="33" t="b">
        <f t="shared" si="108"/>
        <v>0</v>
      </c>
      <c r="J246" s="31">
        <f t="shared" si="109"/>
        <v>262.48359999999997</v>
      </c>
      <c r="K246" s="29" t="b">
        <f t="shared" si="110"/>
        <v>0</v>
      </c>
      <c r="L246" s="33" t="b">
        <f t="shared" si="111"/>
        <v>0</v>
      </c>
      <c r="M246" s="31">
        <f t="shared" si="112"/>
        <v>351.8916000000001</v>
      </c>
      <c r="N246" s="29" t="b">
        <f t="shared" si="113"/>
        <v>0</v>
      </c>
      <c r="O246" s="33" t="b">
        <f t="shared" si="114"/>
        <v>0</v>
      </c>
    </row>
    <row r="247" spans="1:15" x14ac:dyDescent="0.25">
      <c r="A247" s="10">
        <v>41513</v>
      </c>
      <c r="B247" s="8">
        <v>239</v>
      </c>
      <c r="C247" s="12">
        <f t="shared" si="120"/>
        <v>8.7883999999999993</v>
      </c>
      <c r="D247" s="22">
        <f t="shared" si="102"/>
        <v>75.691999999999979</v>
      </c>
      <c r="E247" s="32" t="b">
        <f t="shared" si="104"/>
        <v>0</v>
      </c>
      <c r="F247" s="33" t="b">
        <f t="shared" si="105"/>
        <v>0</v>
      </c>
      <c r="G247" s="31">
        <f t="shared" si="106"/>
        <v>134.87399999999997</v>
      </c>
      <c r="H247" s="12" t="b">
        <f t="shared" si="107"/>
        <v>0</v>
      </c>
      <c r="I247" s="33" t="b">
        <f t="shared" si="108"/>
        <v>0</v>
      </c>
      <c r="J247" s="31">
        <f t="shared" si="109"/>
        <v>264.92200000000003</v>
      </c>
      <c r="K247" s="29" t="b">
        <f t="shared" si="110"/>
        <v>0</v>
      </c>
      <c r="L247" s="33" t="b">
        <f t="shared" si="111"/>
        <v>0</v>
      </c>
      <c r="M247" s="31">
        <f t="shared" si="112"/>
        <v>352.55200000000008</v>
      </c>
      <c r="N247" s="29" t="b">
        <f t="shared" si="113"/>
        <v>0</v>
      </c>
      <c r="O247" s="33" t="b">
        <f t="shared" si="114"/>
        <v>0</v>
      </c>
    </row>
    <row r="248" spans="1:15" x14ac:dyDescent="0.25">
      <c r="A248" s="10">
        <v>41514</v>
      </c>
      <c r="B248" s="8">
        <v>240</v>
      </c>
      <c r="C248" s="12">
        <v>0</v>
      </c>
      <c r="D248" s="22">
        <f t="shared" si="102"/>
        <v>60.451999999999984</v>
      </c>
      <c r="E248" s="32" t="b">
        <f t="shared" si="104"/>
        <v>0</v>
      </c>
      <c r="F248" s="33" t="b">
        <f t="shared" si="105"/>
        <v>0</v>
      </c>
      <c r="G248" s="31">
        <f t="shared" si="106"/>
        <v>132.33399999999997</v>
      </c>
      <c r="H248" s="12" t="b">
        <f t="shared" si="107"/>
        <v>0</v>
      </c>
      <c r="I248" s="33" t="b">
        <f t="shared" si="108"/>
        <v>0</v>
      </c>
      <c r="J248" s="31">
        <f t="shared" si="109"/>
        <v>244.34799999999996</v>
      </c>
      <c r="K248" s="29" t="b">
        <f t="shared" si="110"/>
        <v>0</v>
      </c>
      <c r="L248" s="33" t="b">
        <f t="shared" si="111"/>
        <v>0</v>
      </c>
      <c r="M248" s="31">
        <f t="shared" si="112"/>
        <v>345.44000000000011</v>
      </c>
      <c r="N248" s="29" t="b">
        <f t="shared" si="113"/>
        <v>0</v>
      </c>
      <c r="O248" s="33" t="b">
        <f t="shared" si="114"/>
        <v>0</v>
      </c>
    </row>
    <row r="249" spans="1:15" x14ac:dyDescent="0.25">
      <c r="A249" s="10">
        <v>41515</v>
      </c>
      <c r="B249" s="8">
        <v>241</v>
      </c>
      <c r="C249" s="12">
        <f>0.1*25.4</f>
        <v>2.54</v>
      </c>
      <c r="D249" s="22">
        <f t="shared" si="102"/>
        <v>46.481999999999992</v>
      </c>
      <c r="E249" s="32" t="b">
        <f t="shared" si="104"/>
        <v>0</v>
      </c>
      <c r="F249" s="33" t="b">
        <f t="shared" si="105"/>
        <v>0</v>
      </c>
      <c r="G249" s="31">
        <f t="shared" si="106"/>
        <v>134.87399999999997</v>
      </c>
      <c r="H249" s="12" t="b">
        <f t="shared" si="107"/>
        <v>0</v>
      </c>
      <c r="I249" s="33" t="b">
        <f t="shared" si="108"/>
        <v>0</v>
      </c>
      <c r="J249" s="31">
        <f t="shared" si="109"/>
        <v>227.32999999999996</v>
      </c>
      <c r="K249" s="29" t="b">
        <f t="shared" si="110"/>
        <v>0</v>
      </c>
      <c r="L249" s="33" t="b">
        <f t="shared" si="111"/>
        <v>0</v>
      </c>
      <c r="M249" s="31">
        <f t="shared" si="112"/>
        <v>298.19600000000014</v>
      </c>
      <c r="N249" s="29" t="b">
        <f t="shared" si="113"/>
        <v>0</v>
      </c>
      <c r="O249" s="33" t="b">
        <f t="shared" si="114"/>
        <v>0</v>
      </c>
    </row>
    <row r="250" spans="1:15" x14ac:dyDescent="0.25">
      <c r="A250" s="10">
        <v>41516</v>
      </c>
      <c r="B250" s="8">
        <v>242</v>
      </c>
      <c r="C250" s="12">
        <f>0.26*25.4</f>
        <v>6.6040000000000001</v>
      </c>
      <c r="D250" s="22">
        <f t="shared" si="102"/>
        <v>44.297599999999996</v>
      </c>
      <c r="E250" s="32" t="b">
        <f t="shared" si="104"/>
        <v>0</v>
      </c>
      <c r="F250" s="33" t="b">
        <f t="shared" si="105"/>
        <v>0</v>
      </c>
      <c r="G250" s="31">
        <f t="shared" si="106"/>
        <v>130.04799999999997</v>
      </c>
      <c r="H250" s="12" t="b">
        <f t="shared" si="107"/>
        <v>0</v>
      </c>
      <c r="I250" s="33" t="b">
        <f t="shared" si="108"/>
        <v>0</v>
      </c>
      <c r="J250" s="31">
        <f t="shared" si="109"/>
        <v>174.24399999999997</v>
      </c>
      <c r="K250" s="29" t="b">
        <f t="shared" si="110"/>
        <v>0</v>
      </c>
      <c r="L250" s="33" t="b">
        <f t="shared" si="111"/>
        <v>0</v>
      </c>
      <c r="M250" s="31">
        <f t="shared" si="112"/>
        <v>299.46600000000007</v>
      </c>
      <c r="N250" s="29" t="b">
        <f t="shared" si="113"/>
        <v>0</v>
      </c>
      <c r="O250" s="33" t="b">
        <f t="shared" si="114"/>
        <v>0</v>
      </c>
    </row>
    <row r="251" spans="1:15" x14ac:dyDescent="0.25">
      <c r="A251" s="10">
        <v>41517</v>
      </c>
      <c r="B251" s="8">
        <v>243</v>
      </c>
      <c r="C251" s="12">
        <f t="shared" ref="C251:C253" si="121">(1.25*25.4)/4</f>
        <v>7.9375</v>
      </c>
      <c r="D251" s="22">
        <f t="shared" si="102"/>
        <v>43.4467</v>
      </c>
      <c r="E251" s="32" t="b">
        <f t="shared" si="104"/>
        <v>0</v>
      </c>
      <c r="F251" s="33" t="b">
        <f t="shared" si="105"/>
        <v>0</v>
      </c>
      <c r="G251" s="31">
        <f t="shared" si="106"/>
        <v>125.45483333333331</v>
      </c>
      <c r="H251" s="12" t="b">
        <f t="shared" si="107"/>
        <v>0</v>
      </c>
      <c r="I251" s="33" t="b">
        <f t="shared" si="108"/>
        <v>0</v>
      </c>
      <c r="J251" s="31">
        <f t="shared" si="109"/>
        <v>172.10616666666664</v>
      </c>
      <c r="K251" s="29" t="b">
        <f t="shared" si="110"/>
        <v>0</v>
      </c>
      <c r="L251" s="33" t="b">
        <f t="shared" si="111"/>
        <v>0</v>
      </c>
      <c r="M251" s="31">
        <f t="shared" si="112"/>
        <v>301.05350000000004</v>
      </c>
      <c r="N251" s="29" t="b">
        <f t="shared" si="113"/>
        <v>0</v>
      </c>
      <c r="O251" s="33" t="b">
        <f t="shared" si="114"/>
        <v>0</v>
      </c>
    </row>
    <row r="252" spans="1:15" x14ac:dyDescent="0.25">
      <c r="A252" s="10">
        <v>41518</v>
      </c>
      <c r="B252" s="8">
        <v>244</v>
      </c>
      <c r="C252" s="12">
        <f t="shared" si="121"/>
        <v>7.9375</v>
      </c>
      <c r="D252" s="22">
        <f t="shared" si="102"/>
        <v>42.595799999999997</v>
      </c>
      <c r="E252" s="32" t="b">
        <f t="shared" si="104"/>
        <v>0</v>
      </c>
      <c r="F252" s="33" t="b">
        <f t="shared" si="105"/>
        <v>0</v>
      </c>
      <c r="G252" s="31">
        <f t="shared" si="106"/>
        <v>120.86166666666665</v>
      </c>
      <c r="H252" s="12" t="b">
        <f t="shared" si="107"/>
        <v>0</v>
      </c>
      <c r="I252" s="33" t="b">
        <f t="shared" si="108"/>
        <v>0</v>
      </c>
      <c r="J252" s="31">
        <f t="shared" si="109"/>
        <v>169.96833333333331</v>
      </c>
      <c r="K252" s="29" t="b">
        <f t="shared" si="110"/>
        <v>0</v>
      </c>
      <c r="L252" s="33" t="b">
        <f t="shared" si="111"/>
        <v>0</v>
      </c>
      <c r="M252" s="31">
        <f t="shared" si="112"/>
        <v>302.64100000000002</v>
      </c>
      <c r="N252" s="29" t="b">
        <f t="shared" si="113"/>
        <v>0</v>
      </c>
      <c r="O252" s="33" t="b">
        <f t="shared" si="114"/>
        <v>0</v>
      </c>
    </row>
    <row r="253" spans="1:15" x14ac:dyDescent="0.25">
      <c r="A253" s="10">
        <v>41519</v>
      </c>
      <c r="B253" s="8">
        <v>245</v>
      </c>
      <c r="C253" s="12">
        <f t="shared" si="121"/>
        <v>7.9375</v>
      </c>
      <c r="D253" s="22">
        <f t="shared" si="102"/>
        <v>41.744900000000001</v>
      </c>
      <c r="E253" s="32" t="b">
        <f t="shared" si="104"/>
        <v>0</v>
      </c>
      <c r="F253" s="33" t="b">
        <f t="shared" si="105"/>
        <v>0</v>
      </c>
      <c r="G253" s="31">
        <f t="shared" si="106"/>
        <v>116.26849999999999</v>
      </c>
      <c r="H253" s="12" t="b">
        <f t="shared" si="107"/>
        <v>0</v>
      </c>
      <c r="I253" s="33" t="b">
        <f t="shared" si="108"/>
        <v>0</v>
      </c>
      <c r="J253" s="31">
        <f t="shared" si="109"/>
        <v>167.83049999999997</v>
      </c>
      <c r="K253" s="29" t="b">
        <f t="shared" si="110"/>
        <v>0</v>
      </c>
      <c r="L253" s="33" t="b">
        <f t="shared" si="111"/>
        <v>0</v>
      </c>
      <c r="M253" s="31">
        <f t="shared" si="112"/>
        <v>304.2285</v>
      </c>
      <c r="N253" s="29" t="b">
        <f t="shared" si="113"/>
        <v>0</v>
      </c>
      <c r="O253" s="33" t="b">
        <f t="shared" si="114"/>
        <v>0</v>
      </c>
    </row>
    <row r="254" spans="1:15" x14ac:dyDescent="0.25">
      <c r="A254" s="10">
        <v>41520</v>
      </c>
      <c r="B254" s="8">
        <v>246</v>
      </c>
      <c r="C254" s="12">
        <f>(1.25*25.4)/4</f>
        <v>7.9375</v>
      </c>
      <c r="D254" s="22">
        <f t="shared" si="102"/>
        <v>40.893999999999998</v>
      </c>
      <c r="E254" s="32" t="b">
        <f t="shared" si="104"/>
        <v>0</v>
      </c>
      <c r="F254" s="33" t="b">
        <f t="shared" si="105"/>
        <v>0</v>
      </c>
      <c r="G254" s="31">
        <f t="shared" si="106"/>
        <v>116.58599999999998</v>
      </c>
      <c r="H254" s="12" t="b">
        <f t="shared" si="107"/>
        <v>0</v>
      </c>
      <c r="I254" s="33" t="b">
        <f t="shared" si="108"/>
        <v>0</v>
      </c>
      <c r="J254" s="31">
        <f t="shared" si="109"/>
        <v>175.76799999999997</v>
      </c>
      <c r="K254" s="29" t="b">
        <f t="shared" si="110"/>
        <v>0</v>
      </c>
      <c r="L254" s="33" t="b">
        <f t="shared" si="111"/>
        <v>0</v>
      </c>
      <c r="M254" s="31">
        <f t="shared" si="112"/>
        <v>305.81600000000003</v>
      </c>
      <c r="N254" s="29" t="b">
        <f t="shared" si="113"/>
        <v>0</v>
      </c>
      <c r="O254" s="33" t="b">
        <f t="shared" si="114"/>
        <v>0</v>
      </c>
    </row>
    <row r="255" spans="1:15" x14ac:dyDescent="0.25">
      <c r="A255" s="10">
        <v>41521</v>
      </c>
      <c r="B255" s="8">
        <v>247</v>
      </c>
      <c r="C255" s="12">
        <f>3.29*25.4</f>
        <v>83.566000000000003</v>
      </c>
      <c r="D255" s="22">
        <f t="shared" si="102"/>
        <v>124.46000000000001</v>
      </c>
      <c r="E255" s="32" t="b">
        <f t="shared" si="104"/>
        <v>0</v>
      </c>
      <c r="F255" s="33" t="b">
        <f t="shared" si="105"/>
        <v>0</v>
      </c>
      <c r="G255" s="31">
        <f t="shared" si="106"/>
        <v>184.91199999999998</v>
      </c>
      <c r="H255" s="12" t="b">
        <f t="shared" si="107"/>
        <v>0</v>
      </c>
      <c r="I255" s="33" t="b">
        <f t="shared" si="108"/>
        <v>0</v>
      </c>
      <c r="J255" s="31">
        <f t="shared" si="109"/>
        <v>256.79399999999998</v>
      </c>
      <c r="K255" s="29" t="b">
        <f t="shared" si="110"/>
        <v>0</v>
      </c>
      <c r="L255" s="33" t="b">
        <f t="shared" si="111"/>
        <v>0</v>
      </c>
      <c r="M255" s="31">
        <f t="shared" si="112"/>
        <v>368.80799999999999</v>
      </c>
      <c r="N255" s="29" t="b">
        <f t="shared" si="113"/>
        <v>0</v>
      </c>
      <c r="O255" s="33" t="b">
        <f t="shared" si="114"/>
        <v>0</v>
      </c>
    </row>
    <row r="256" spans="1:15" x14ac:dyDescent="0.25">
      <c r="A256" s="10">
        <v>41522</v>
      </c>
      <c r="B256" s="8">
        <v>248</v>
      </c>
      <c r="C256" s="12">
        <f>(2.2*25.4)/2</f>
        <v>27.94</v>
      </c>
      <c r="D256" s="22">
        <f t="shared" si="102"/>
        <v>149.86000000000001</v>
      </c>
      <c r="E256" s="32" t="b">
        <f t="shared" si="104"/>
        <v>0</v>
      </c>
      <c r="F256" s="33" t="b">
        <f t="shared" si="105"/>
        <v>0</v>
      </c>
      <c r="G256" s="31">
        <f t="shared" si="106"/>
        <v>196.34199999999998</v>
      </c>
      <c r="H256" s="12" t="b">
        <f t="shared" si="107"/>
        <v>0</v>
      </c>
      <c r="I256" s="33" t="b">
        <f t="shared" si="108"/>
        <v>0</v>
      </c>
      <c r="J256" s="31">
        <f t="shared" si="109"/>
        <v>284.73399999999998</v>
      </c>
      <c r="K256" s="29" t="b">
        <f t="shared" si="110"/>
        <v>0</v>
      </c>
      <c r="L256" s="33" t="b">
        <f t="shared" si="111"/>
        <v>0</v>
      </c>
      <c r="M256" s="31">
        <f t="shared" si="112"/>
        <v>377.19</v>
      </c>
      <c r="N256" s="29" t="b">
        <f t="shared" si="113"/>
        <v>0</v>
      </c>
      <c r="O256" s="33" t="b">
        <f t="shared" si="114"/>
        <v>0</v>
      </c>
    </row>
    <row r="257" spans="1:15" x14ac:dyDescent="0.25">
      <c r="A257" s="10">
        <v>41523</v>
      </c>
      <c r="B257" s="8">
        <v>249</v>
      </c>
      <c r="C257" s="12">
        <f>(2.2*25.4)/2</f>
        <v>27.94</v>
      </c>
      <c r="D257" s="22">
        <f t="shared" si="102"/>
        <v>171.196</v>
      </c>
      <c r="E257" s="32" t="b">
        <f t="shared" si="104"/>
        <v>0</v>
      </c>
      <c r="F257" s="33" t="b">
        <f t="shared" si="105"/>
        <v>1</v>
      </c>
      <c r="G257" s="31">
        <f t="shared" si="106"/>
        <v>215.49359999999999</v>
      </c>
      <c r="H257" s="12" t="b">
        <f t="shared" si="107"/>
        <v>0</v>
      </c>
      <c r="I257" s="33" t="b">
        <f t="shared" si="108"/>
        <v>0</v>
      </c>
      <c r="J257" s="31">
        <f t="shared" si="109"/>
        <v>301.24399999999997</v>
      </c>
      <c r="K257" s="29" t="b">
        <f t="shared" si="110"/>
        <v>0</v>
      </c>
      <c r="L257" s="33" t="b">
        <f t="shared" si="111"/>
        <v>0</v>
      </c>
      <c r="M257" s="31">
        <f t="shared" si="112"/>
        <v>345.43999999999994</v>
      </c>
      <c r="N257" s="29" t="b">
        <f t="shared" si="113"/>
        <v>0</v>
      </c>
      <c r="O257" s="33" t="b">
        <f t="shared" si="114"/>
        <v>0</v>
      </c>
    </row>
    <row r="258" spans="1:15" x14ac:dyDescent="0.25">
      <c r="A258" s="10">
        <v>41524</v>
      </c>
      <c r="B258" s="8">
        <v>250</v>
      </c>
      <c r="C258" s="12">
        <f>(1.55*25.4)/3</f>
        <v>13.123333333333333</v>
      </c>
      <c r="D258" s="22">
        <f t="shared" si="102"/>
        <v>176.38183333333333</v>
      </c>
      <c r="E258" s="32" t="b">
        <f t="shared" si="104"/>
        <v>0</v>
      </c>
      <c r="F258" s="33" t="b">
        <f t="shared" si="105"/>
        <v>1</v>
      </c>
      <c r="G258" s="31">
        <f t="shared" si="106"/>
        <v>219.82853333333333</v>
      </c>
      <c r="H258" s="12" t="b">
        <f t="shared" si="107"/>
        <v>0</v>
      </c>
      <c r="I258" s="33" t="b">
        <f t="shared" si="108"/>
        <v>0</v>
      </c>
      <c r="J258" s="31">
        <f t="shared" si="109"/>
        <v>301.83666666666664</v>
      </c>
      <c r="K258" s="29" t="b">
        <f t="shared" si="110"/>
        <v>0</v>
      </c>
      <c r="L258" s="33" t="b">
        <f t="shared" si="111"/>
        <v>0</v>
      </c>
      <c r="M258" s="31">
        <f t="shared" si="112"/>
        <v>348.48799999999994</v>
      </c>
      <c r="N258" s="29" t="b">
        <f t="shared" si="113"/>
        <v>0</v>
      </c>
      <c r="O258" s="33" t="b">
        <f t="shared" si="114"/>
        <v>0</v>
      </c>
    </row>
    <row r="259" spans="1:15" x14ac:dyDescent="0.25">
      <c r="A259" s="10">
        <v>41525</v>
      </c>
      <c r="B259" s="8">
        <v>251</v>
      </c>
      <c r="C259" s="12">
        <f t="shared" ref="C259:C260" si="122">(1.55*25.4)/3</f>
        <v>13.123333333333333</v>
      </c>
      <c r="D259" s="22">
        <f t="shared" si="102"/>
        <v>181.56766666666667</v>
      </c>
      <c r="E259" s="32" t="b">
        <f t="shared" si="104"/>
        <v>0</v>
      </c>
      <c r="F259" s="33" t="b">
        <f t="shared" si="105"/>
        <v>1</v>
      </c>
      <c r="G259" s="31">
        <f t="shared" si="106"/>
        <v>224.16346666666666</v>
      </c>
      <c r="H259" s="12" t="b">
        <f t="shared" si="107"/>
        <v>0</v>
      </c>
      <c r="I259" s="33" t="b">
        <f t="shared" si="108"/>
        <v>0</v>
      </c>
      <c r="J259" s="31">
        <f t="shared" si="109"/>
        <v>302.42933333333332</v>
      </c>
      <c r="K259" s="29" t="b">
        <f t="shared" si="110"/>
        <v>0</v>
      </c>
      <c r="L259" s="33" t="b">
        <f t="shared" si="111"/>
        <v>0</v>
      </c>
      <c r="M259" s="31">
        <f t="shared" si="112"/>
        <v>351.53599999999994</v>
      </c>
      <c r="N259" s="29" t="b">
        <f t="shared" si="113"/>
        <v>0</v>
      </c>
      <c r="O259" s="33" t="b">
        <f t="shared" si="114"/>
        <v>0</v>
      </c>
    </row>
    <row r="260" spans="1:15" x14ac:dyDescent="0.25">
      <c r="A260" s="10">
        <v>41526</v>
      </c>
      <c r="B260" s="8">
        <v>252</v>
      </c>
      <c r="C260" s="12">
        <f t="shared" si="122"/>
        <v>13.123333333333333</v>
      </c>
      <c r="D260" s="22">
        <f t="shared" si="102"/>
        <v>186.7535</v>
      </c>
      <c r="E260" s="32" t="b">
        <f t="shared" si="104"/>
        <v>0</v>
      </c>
      <c r="F260" s="33" t="b">
        <f t="shared" si="105"/>
        <v>1</v>
      </c>
      <c r="G260" s="31">
        <f t="shared" si="106"/>
        <v>228.4984</v>
      </c>
      <c r="H260" s="12" t="b">
        <f t="shared" si="107"/>
        <v>0</v>
      </c>
      <c r="I260" s="33" t="b">
        <f t="shared" si="108"/>
        <v>0</v>
      </c>
      <c r="J260" s="31">
        <f t="shared" si="109"/>
        <v>303.02199999999999</v>
      </c>
      <c r="K260" s="29" t="b">
        <f t="shared" si="110"/>
        <v>0</v>
      </c>
      <c r="L260" s="33" t="b">
        <f t="shared" si="111"/>
        <v>0</v>
      </c>
      <c r="M260" s="31">
        <f t="shared" si="112"/>
        <v>354.58399999999995</v>
      </c>
      <c r="N260" s="29" t="b">
        <f t="shared" si="113"/>
        <v>0</v>
      </c>
      <c r="O260" s="33" t="b">
        <f t="shared" si="114"/>
        <v>0</v>
      </c>
    </row>
    <row r="261" spans="1:15" x14ac:dyDescent="0.25">
      <c r="A261" s="10">
        <v>41527</v>
      </c>
      <c r="B261" s="8">
        <v>253</v>
      </c>
      <c r="C261" s="12">
        <v>0</v>
      </c>
      <c r="D261" s="22">
        <f t="shared" ref="D261:D270" si="123">SUM(C255:C261)</f>
        <v>178.816</v>
      </c>
      <c r="E261" s="32" t="b">
        <f t="shared" si="104"/>
        <v>0</v>
      </c>
      <c r="F261" s="33" t="b">
        <f t="shared" si="105"/>
        <v>1</v>
      </c>
      <c r="G261" s="31">
        <f t="shared" si="106"/>
        <v>219.71</v>
      </c>
      <c r="H261" s="12" t="b">
        <f t="shared" si="107"/>
        <v>0</v>
      </c>
      <c r="I261" s="33" t="b">
        <f t="shared" si="108"/>
        <v>0</v>
      </c>
      <c r="J261" s="31">
        <f t="shared" si="109"/>
        <v>295.40199999999999</v>
      </c>
      <c r="K261" s="29" t="b">
        <f t="shared" si="110"/>
        <v>0</v>
      </c>
      <c r="L261" s="33" t="b">
        <f t="shared" si="111"/>
        <v>0</v>
      </c>
      <c r="M261" s="31">
        <f t="shared" si="112"/>
        <v>354.58399999999995</v>
      </c>
      <c r="N261" s="29" t="b">
        <f t="shared" si="113"/>
        <v>0</v>
      </c>
      <c r="O261" s="33" t="b">
        <f t="shared" si="114"/>
        <v>0</v>
      </c>
    </row>
    <row r="262" spans="1:15" x14ac:dyDescent="0.25">
      <c r="A262" s="10">
        <v>41528</v>
      </c>
      <c r="B262" s="8">
        <v>254</v>
      </c>
      <c r="C262" s="12">
        <f>0.48*25.4</f>
        <v>12.191999999999998</v>
      </c>
      <c r="D262" s="22">
        <f t="shared" si="123"/>
        <v>107.44199999999999</v>
      </c>
      <c r="E262" s="32" t="b">
        <f t="shared" si="104"/>
        <v>0</v>
      </c>
      <c r="F262" s="33" t="b">
        <f t="shared" si="105"/>
        <v>0</v>
      </c>
      <c r="G262" s="31">
        <f t="shared" si="106"/>
        <v>231.90200000000002</v>
      </c>
      <c r="H262" s="12" t="b">
        <f t="shared" si="107"/>
        <v>0</v>
      </c>
      <c r="I262" s="33" t="b">
        <f t="shared" si="108"/>
        <v>0</v>
      </c>
      <c r="J262" s="31">
        <f t="shared" si="109"/>
        <v>292.35399999999998</v>
      </c>
      <c r="K262" s="29" t="b">
        <f t="shared" si="110"/>
        <v>0</v>
      </c>
      <c r="L262" s="33" t="b">
        <f t="shared" si="111"/>
        <v>0</v>
      </c>
      <c r="M262" s="31">
        <f t="shared" si="112"/>
        <v>364.23599999999999</v>
      </c>
      <c r="N262" s="29" t="b">
        <f t="shared" si="113"/>
        <v>0</v>
      </c>
      <c r="O262" s="33" t="b">
        <f t="shared" si="114"/>
        <v>0</v>
      </c>
    </row>
    <row r="263" spans="1:15" x14ac:dyDescent="0.25">
      <c r="A263" s="10">
        <v>41529</v>
      </c>
      <c r="B263" s="8">
        <v>255</v>
      </c>
      <c r="C263" s="12">
        <f>1.7*25.4</f>
        <v>43.18</v>
      </c>
      <c r="D263" s="22">
        <f t="shared" si="123"/>
        <v>122.68199999999999</v>
      </c>
      <c r="E263" s="32" t="b">
        <f t="shared" si="104"/>
        <v>0</v>
      </c>
      <c r="F263" s="33" t="b">
        <f t="shared" si="105"/>
        <v>0</v>
      </c>
      <c r="G263" s="31">
        <f t="shared" si="106"/>
        <v>272.54200000000003</v>
      </c>
      <c r="H263" s="12" t="b">
        <f t="shared" si="107"/>
        <v>0</v>
      </c>
      <c r="I263" s="33" t="b">
        <f t="shared" si="108"/>
        <v>0</v>
      </c>
      <c r="J263" s="31">
        <f t="shared" si="109"/>
        <v>319.024</v>
      </c>
      <c r="K263" s="29" t="b">
        <f t="shared" si="110"/>
        <v>0</v>
      </c>
      <c r="L263" s="33" t="b">
        <f t="shared" si="111"/>
        <v>0</v>
      </c>
      <c r="M263" s="31">
        <f t="shared" si="112"/>
        <v>407.416</v>
      </c>
      <c r="N263" s="29" t="b">
        <f t="shared" si="113"/>
        <v>0</v>
      </c>
      <c r="O263" s="33" t="b">
        <f t="shared" si="114"/>
        <v>0</v>
      </c>
    </row>
    <row r="264" spans="1:15" x14ac:dyDescent="0.25">
      <c r="A264" s="10">
        <v>41530</v>
      </c>
      <c r="B264" s="8">
        <v>256</v>
      </c>
      <c r="C264" s="12">
        <f>0.1*25.4</f>
        <v>2.54</v>
      </c>
      <c r="D264" s="22">
        <f t="shared" si="123"/>
        <v>97.281999999999996</v>
      </c>
      <c r="E264" s="32" t="b">
        <f t="shared" si="104"/>
        <v>0</v>
      </c>
      <c r="F264" s="33" t="b">
        <f t="shared" si="105"/>
        <v>0</v>
      </c>
      <c r="G264" s="31">
        <f t="shared" si="106"/>
        <v>268.47800000000001</v>
      </c>
      <c r="H264" s="12" t="b">
        <f t="shared" si="107"/>
        <v>0</v>
      </c>
      <c r="I264" s="33" t="b">
        <f t="shared" si="108"/>
        <v>0</v>
      </c>
      <c r="J264" s="31">
        <f t="shared" si="109"/>
        <v>312.7756</v>
      </c>
      <c r="K264" s="29" t="b">
        <f t="shared" si="110"/>
        <v>0</v>
      </c>
      <c r="L264" s="33" t="b">
        <f t="shared" si="111"/>
        <v>0</v>
      </c>
      <c r="M264" s="31">
        <f t="shared" si="112"/>
        <v>398.52600000000001</v>
      </c>
      <c r="N264" s="29" t="b">
        <f t="shared" si="113"/>
        <v>0</v>
      </c>
      <c r="O264" s="33" t="b">
        <f t="shared" si="114"/>
        <v>0</v>
      </c>
    </row>
    <row r="265" spans="1:15" x14ac:dyDescent="0.25">
      <c r="A265" s="10">
        <v>41531</v>
      </c>
      <c r="B265" s="8">
        <v>257</v>
      </c>
      <c r="C265" s="12">
        <f>(0.1*25.4)/3</f>
        <v>0.84666666666666668</v>
      </c>
      <c r="D265" s="22">
        <f t="shared" si="123"/>
        <v>85.005333333333326</v>
      </c>
      <c r="E265" s="32" t="b">
        <f t="shared" si="104"/>
        <v>0</v>
      </c>
      <c r="F265" s="33" t="b">
        <f t="shared" si="105"/>
        <v>0</v>
      </c>
      <c r="G265" s="31">
        <f t="shared" si="106"/>
        <v>261.3871666666667</v>
      </c>
      <c r="H265" s="12" t="b">
        <f t="shared" si="107"/>
        <v>0</v>
      </c>
      <c r="I265" s="33" t="b">
        <f t="shared" si="108"/>
        <v>0</v>
      </c>
      <c r="J265" s="31">
        <f t="shared" si="109"/>
        <v>304.83386666666672</v>
      </c>
      <c r="K265" s="29" t="b">
        <f t="shared" si="110"/>
        <v>0</v>
      </c>
      <c r="L265" s="33" t="b">
        <f t="shared" si="111"/>
        <v>0</v>
      </c>
      <c r="M265" s="31">
        <f t="shared" si="112"/>
        <v>386.84200000000004</v>
      </c>
      <c r="N265" s="29" t="b">
        <f t="shared" si="113"/>
        <v>0</v>
      </c>
      <c r="O265" s="33" t="b">
        <f t="shared" si="114"/>
        <v>0</v>
      </c>
    </row>
    <row r="266" spans="1:15" x14ac:dyDescent="0.25">
      <c r="A266" s="10">
        <v>41532</v>
      </c>
      <c r="B266" s="8">
        <v>258</v>
      </c>
      <c r="C266" s="12">
        <f t="shared" ref="C266:C267" si="124">(0.1*25.4)/3</f>
        <v>0.84666666666666668</v>
      </c>
      <c r="D266" s="22">
        <f t="shared" si="123"/>
        <v>72.728666666666669</v>
      </c>
      <c r="E266" s="32" t="b">
        <f t="shared" si="104"/>
        <v>0</v>
      </c>
      <c r="F266" s="33" t="b">
        <f t="shared" si="105"/>
        <v>0</v>
      </c>
      <c r="G266" s="31">
        <f t="shared" si="106"/>
        <v>254.29633333333334</v>
      </c>
      <c r="H266" s="12" t="b">
        <f t="shared" si="107"/>
        <v>0</v>
      </c>
      <c r="I266" s="33" t="b">
        <f t="shared" si="108"/>
        <v>0</v>
      </c>
      <c r="J266" s="31">
        <f t="shared" si="109"/>
        <v>296.89213333333339</v>
      </c>
      <c r="K266" s="29" t="b">
        <f t="shared" si="110"/>
        <v>0</v>
      </c>
      <c r="L266" s="33" t="b">
        <f t="shared" si="111"/>
        <v>0</v>
      </c>
      <c r="M266" s="31">
        <f t="shared" si="112"/>
        <v>375.15800000000007</v>
      </c>
      <c r="N266" s="29" t="b">
        <f t="shared" si="113"/>
        <v>0</v>
      </c>
      <c r="O266" s="33" t="b">
        <f t="shared" si="114"/>
        <v>0</v>
      </c>
    </row>
    <row r="267" spans="1:15" x14ac:dyDescent="0.25">
      <c r="A267" s="10">
        <v>41533</v>
      </c>
      <c r="B267" s="8">
        <v>259</v>
      </c>
      <c r="C267" s="12">
        <f t="shared" si="124"/>
        <v>0.84666666666666668</v>
      </c>
      <c r="D267" s="22">
        <f t="shared" si="123"/>
        <v>60.451999999999991</v>
      </c>
      <c r="E267" s="32" t="b">
        <f t="shared" si="104"/>
        <v>0</v>
      </c>
      <c r="F267" s="33" t="b">
        <f t="shared" si="105"/>
        <v>0</v>
      </c>
      <c r="G267" s="31">
        <f t="shared" si="106"/>
        <v>247.2055</v>
      </c>
      <c r="H267" s="12" t="b">
        <f t="shared" si="107"/>
        <v>0</v>
      </c>
      <c r="I267" s="33" t="b">
        <f t="shared" si="108"/>
        <v>0</v>
      </c>
      <c r="J267" s="31">
        <f t="shared" si="109"/>
        <v>288.95040000000012</v>
      </c>
      <c r="K267" s="29" t="b">
        <f t="shared" si="110"/>
        <v>0</v>
      </c>
      <c r="L267" s="33" t="b">
        <f t="shared" si="111"/>
        <v>0</v>
      </c>
      <c r="M267" s="31">
        <f t="shared" si="112"/>
        <v>363.4740000000001</v>
      </c>
      <c r="N267" s="29" t="b">
        <f t="shared" si="113"/>
        <v>0</v>
      </c>
      <c r="O267" s="33" t="b">
        <f t="shared" si="114"/>
        <v>0</v>
      </c>
    </row>
    <row r="268" spans="1:15" x14ac:dyDescent="0.25">
      <c r="A268" s="10">
        <v>41534</v>
      </c>
      <c r="B268" s="8">
        <v>260</v>
      </c>
      <c r="C268" s="12">
        <f>0.03*25.4</f>
        <v>0.7619999999999999</v>
      </c>
      <c r="D268" s="22">
        <f t="shared" si="123"/>
        <v>61.213999999999992</v>
      </c>
      <c r="E268" s="32" t="b">
        <f t="shared" si="104"/>
        <v>0</v>
      </c>
      <c r="F268" s="33" t="b">
        <f t="shared" si="105"/>
        <v>0</v>
      </c>
      <c r="G268" s="31">
        <f t="shared" si="106"/>
        <v>240.03</v>
      </c>
      <c r="H268" s="12" t="b">
        <f t="shared" si="107"/>
        <v>0</v>
      </c>
      <c r="I268" s="33" t="b">
        <f t="shared" si="108"/>
        <v>0</v>
      </c>
      <c r="J268" s="31">
        <f t="shared" si="109"/>
        <v>280.92400000000009</v>
      </c>
      <c r="K268" s="29" t="b">
        <f t="shared" si="110"/>
        <v>0</v>
      </c>
      <c r="L268" s="33" t="b">
        <f t="shared" si="111"/>
        <v>0</v>
      </c>
      <c r="M268" s="31">
        <f t="shared" si="112"/>
        <v>356.6160000000001</v>
      </c>
      <c r="N268" s="29" t="b">
        <f t="shared" si="113"/>
        <v>0</v>
      </c>
      <c r="O268" s="33" t="b">
        <f t="shared" si="114"/>
        <v>0</v>
      </c>
    </row>
    <row r="269" spans="1:15" x14ac:dyDescent="0.25">
      <c r="A269" s="10">
        <v>41535</v>
      </c>
      <c r="B269" s="8">
        <v>261</v>
      </c>
      <c r="C269" s="12">
        <v>0</v>
      </c>
      <c r="D269" s="22">
        <f t="shared" si="123"/>
        <v>49.021999999999991</v>
      </c>
      <c r="E269" s="32" t="b">
        <f t="shared" si="104"/>
        <v>0</v>
      </c>
      <c r="F269" s="33" t="b">
        <f t="shared" si="105"/>
        <v>0</v>
      </c>
      <c r="G269" s="31">
        <f t="shared" si="106"/>
        <v>156.46399999999997</v>
      </c>
      <c r="H269" s="12" t="b">
        <f t="shared" si="107"/>
        <v>0</v>
      </c>
      <c r="I269" s="33" t="b">
        <f t="shared" si="108"/>
        <v>0</v>
      </c>
      <c r="J269" s="31">
        <f t="shared" si="109"/>
        <v>280.92400000000009</v>
      </c>
      <c r="K269" s="29" t="b">
        <f t="shared" si="110"/>
        <v>0</v>
      </c>
      <c r="L269" s="33" t="b">
        <f t="shared" si="111"/>
        <v>0</v>
      </c>
      <c r="M269" s="31">
        <f t="shared" si="112"/>
        <v>341.37600000000009</v>
      </c>
      <c r="N269" s="29" t="b">
        <f t="shared" si="113"/>
        <v>0</v>
      </c>
      <c r="O269" s="33" t="b">
        <f t="shared" si="114"/>
        <v>0</v>
      </c>
    </row>
    <row r="270" spans="1:15" x14ac:dyDescent="0.25">
      <c r="A270" s="10">
        <v>41536</v>
      </c>
      <c r="B270" s="8">
        <v>262</v>
      </c>
      <c r="C270" s="12">
        <f>0.04*25.4</f>
        <v>1.016</v>
      </c>
      <c r="D270" s="22">
        <f t="shared" si="123"/>
        <v>6.8579999999999997</v>
      </c>
      <c r="E270" s="32" t="b">
        <f t="shared" si="104"/>
        <v>1</v>
      </c>
      <c r="F270" s="33" t="b">
        <f t="shared" si="105"/>
        <v>0</v>
      </c>
      <c r="G270" s="31">
        <f t="shared" si="106"/>
        <v>129.53999999999996</v>
      </c>
      <c r="H270" s="12" t="b">
        <f t="shared" si="107"/>
        <v>0</v>
      </c>
      <c r="I270" s="33" t="b">
        <f t="shared" si="108"/>
        <v>0</v>
      </c>
      <c r="J270" s="31">
        <f t="shared" si="109"/>
        <v>279.40000000000015</v>
      </c>
      <c r="K270" s="29" t="b">
        <f t="shared" si="110"/>
        <v>0</v>
      </c>
      <c r="L270" s="33" t="b">
        <f t="shared" si="111"/>
        <v>0</v>
      </c>
      <c r="M270" s="31">
        <f t="shared" si="112"/>
        <v>325.88200000000012</v>
      </c>
      <c r="N270" s="29" t="b">
        <f t="shared" si="113"/>
        <v>0</v>
      </c>
      <c r="O270" s="33" t="b">
        <f t="shared" si="114"/>
        <v>0</v>
      </c>
    </row>
    <row r="271" spans="1:15" x14ac:dyDescent="0.25">
      <c r="A271" s="10">
        <v>41537</v>
      </c>
      <c r="B271" s="8">
        <v>263</v>
      </c>
      <c r="D271" s="22"/>
      <c r="E271" s="12"/>
      <c r="F271" s="23"/>
      <c r="G271" s="22"/>
      <c r="H271" s="12"/>
      <c r="I271" s="23"/>
      <c r="J271" s="22"/>
      <c r="K271" s="12"/>
      <c r="L271" s="23"/>
      <c r="M271" s="22"/>
      <c r="N271" s="12"/>
      <c r="O271" s="23"/>
    </row>
    <row r="272" spans="1:15" x14ac:dyDescent="0.25">
      <c r="A272" s="10">
        <v>41538</v>
      </c>
      <c r="B272" s="8">
        <v>264</v>
      </c>
      <c r="D272" s="22"/>
      <c r="E272" s="12"/>
      <c r="F272" s="23"/>
      <c r="G272" s="22"/>
      <c r="H272" s="12"/>
      <c r="I272" s="23"/>
      <c r="J272" s="22"/>
      <c r="K272" s="12"/>
      <c r="L272" s="23"/>
      <c r="M272" s="22"/>
      <c r="N272" s="12"/>
      <c r="O272" s="23"/>
    </row>
    <row r="273" spans="1:15" x14ac:dyDescent="0.25">
      <c r="A273" s="10">
        <v>41539</v>
      </c>
      <c r="B273" s="8">
        <v>265</v>
      </c>
      <c r="D273" s="22"/>
      <c r="E273" s="12"/>
      <c r="F273" s="23"/>
      <c r="G273" s="22"/>
      <c r="H273" s="12"/>
      <c r="I273" s="23"/>
      <c r="J273" s="22"/>
      <c r="K273" s="12"/>
      <c r="L273" s="23"/>
      <c r="M273" s="22"/>
      <c r="N273" s="12"/>
      <c r="O273" s="23"/>
    </row>
    <row r="274" spans="1:15" x14ac:dyDescent="0.25">
      <c r="A274" s="10">
        <v>41540</v>
      </c>
      <c r="B274" s="8">
        <v>266</v>
      </c>
      <c r="C274" s="12"/>
      <c r="D274" s="22"/>
      <c r="E274" s="12"/>
      <c r="F274" s="23"/>
      <c r="G274" s="22"/>
      <c r="H274" s="12"/>
      <c r="I274" s="23"/>
      <c r="J274" s="22"/>
      <c r="K274" s="12"/>
      <c r="L274" s="23"/>
      <c r="M274" s="22"/>
      <c r="N274" s="12"/>
      <c r="O274" s="23"/>
    </row>
    <row r="275" spans="1:15" x14ac:dyDescent="0.25">
      <c r="A275" s="10">
        <v>41541</v>
      </c>
      <c r="B275" s="8">
        <v>267</v>
      </c>
      <c r="C275" s="12"/>
      <c r="D275" s="22"/>
      <c r="E275" s="12"/>
      <c r="F275" s="23"/>
      <c r="G275" s="22"/>
      <c r="H275" s="12"/>
      <c r="I275" s="23"/>
      <c r="J275" s="22"/>
      <c r="K275" s="12"/>
      <c r="L275" s="23"/>
      <c r="M275" s="22"/>
      <c r="N275" s="12"/>
      <c r="O275" s="23"/>
    </row>
    <row r="276" spans="1:15" x14ac:dyDescent="0.25">
      <c r="A276" s="10">
        <v>41542</v>
      </c>
      <c r="B276" s="8">
        <v>268</v>
      </c>
      <c r="C276" s="12"/>
      <c r="D276" s="22"/>
      <c r="E276" s="12"/>
      <c r="F276" s="23"/>
      <c r="G276" s="22"/>
      <c r="H276" s="12"/>
      <c r="I276" s="23"/>
      <c r="J276" s="22"/>
      <c r="K276" s="12"/>
      <c r="L276" s="23"/>
      <c r="M276" s="22"/>
      <c r="N276" s="12"/>
      <c r="O276" s="23"/>
    </row>
    <row r="277" spans="1:15" x14ac:dyDescent="0.25">
      <c r="A277" s="10">
        <v>41543</v>
      </c>
      <c r="B277" s="8">
        <v>269</v>
      </c>
      <c r="C277" s="12"/>
      <c r="D277" s="22"/>
      <c r="E277" s="12"/>
      <c r="F277" s="23"/>
      <c r="G277" s="22"/>
      <c r="H277" s="12"/>
      <c r="I277" s="23"/>
      <c r="J277" s="22"/>
      <c r="K277" s="12"/>
      <c r="L277" s="23"/>
      <c r="M277" s="22"/>
      <c r="N277" s="12"/>
      <c r="O277" s="23"/>
    </row>
    <row r="278" spans="1:15" x14ac:dyDescent="0.25">
      <c r="A278" s="10">
        <v>41544</v>
      </c>
      <c r="B278" s="8">
        <v>270</v>
      </c>
      <c r="C278" s="12"/>
      <c r="D278" s="22"/>
      <c r="E278" s="12"/>
      <c r="F278" s="23"/>
      <c r="G278" s="22"/>
      <c r="H278" s="12"/>
      <c r="I278" s="23"/>
      <c r="J278" s="22"/>
      <c r="K278" s="12"/>
      <c r="L278" s="23"/>
      <c r="M278" s="22"/>
      <c r="N278" s="12"/>
      <c r="O278" s="23"/>
    </row>
    <row r="279" spans="1:15" x14ac:dyDescent="0.25">
      <c r="A279" s="10">
        <v>41545</v>
      </c>
      <c r="B279" s="8">
        <v>271</v>
      </c>
      <c r="C279" s="12"/>
      <c r="D279" s="22"/>
      <c r="E279" s="12"/>
      <c r="F279" s="23"/>
      <c r="G279" s="22"/>
      <c r="H279" s="12"/>
      <c r="I279" s="23"/>
      <c r="J279" s="22"/>
      <c r="K279" s="12"/>
      <c r="L279" s="23"/>
      <c r="M279" s="22"/>
      <c r="N279" s="12"/>
      <c r="O279" s="23"/>
    </row>
    <row r="280" spans="1:15" x14ac:dyDescent="0.25">
      <c r="A280" s="10">
        <v>41546</v>
      </c>
      <c r="B280" s="8">
        <v>272</v>
      </c>
      <c r="C280" s="12"/>
      <c r="D280" s="22"/>
      <c r="E280" s="12"/>
      <c r="F280" s="23"/>
      <c r="G280" s="22"/>
      <c r="H280" s="12"/>
      <c r="I280" s="23"/>
      <c r="J280" s="22"/>
      <c r="K280" s="12"/>
      <c r="L280" s="23"/>
      <c r="M280" s="22"/>
      <c r="N280" s="12"/>
      <c r="O280" s="23"/>
    </row>
    <row r="281" spans="1:15" x14ac:dyDescent="0.25">
      <c r="A281" s="10">
        <v>41547</v>
      </c>
      <c r="B281" s="8">
        <v>273</v>
      </c>
      <c r="C281" s="12"/>
      <c r="D281" s="22"/>
      <c r="E281" s="12"/>
      <c r="F281" s="23"/>
      <c r="G281" s="22"/>
      <c r="H281" s="12"/>
      <c r="I281" s="23"/>
      <c r="J281" s="22"/>
      <c r="K281" s="12"/>
      <c r="L281" s="23"/>
      <c r="M281" s="22"/>
      <c r="N281" s="12"/>
      <c r="O281" s="23"/>
    </row>
    <row r="282" spans="1:15" x14ac:dyDescent="0.25">
      <c r="A282" s="10">
        <v>41548</v>
      </c>
      <c r="B282" s="8">
        <v>274</v>
      </c>
      <c r="C282" s="12"/>
      <c r="D282" s="22"/>
      <c r="E282" s="12"/>
      <c r="F282" s="23"/>
      <c r="G282" s="22"/>
      <c r="H282" s="12"/>
      <c r="I282" s="23"/>
      <c r="J282" s="22"/>
      <c r="K282" s="12"/>
      <c r="L282" s="23"/>
      <c r="M282" s="22"/>
      <c r="N282" s="12"/>
      <c r="O282" s="23"/>
    </row>
    <row r="283" spans="1:15" x14ac:dyDescent="0.25">
      <c r="A283" s="10">
        <v>41549</v>
      </c>
      <c r="B283" s="8">
        <v>275</v>
      </c>
      <c r="C283" s="12"/>
      <c r="D283" s="22"/>
      <c r="E283" s="12"/>
      <c r="F283" s="23"/>
      <c r="G283" s="22"/>
      <c r="H283" s="12"/>
      <c r="I283" s="23"/>
      <c r="J283" s="22"/>
      <c r="K283" s="12"/>
      <c r="L283" s="23"/>
      <c r="M283" s="22"/>
      <c r="N283" s="12"/>
      <c r="O283" s="23"/>
    </row>
    <row r="284" spans="1:15" x14ac:dyDescent="0.25">
      <c r="A284" s="10">
        <v>41550</v>
      </c>
      <c r="B284" s="8">
        <v>276</v>
      </c>
      <c r="C284" s="12"/>
      <c r="D284" s="22"/>
      <c r="E284" s="12"/>
      <c r="F284" s="23"/>
      <c r="G284" s="22"/>
      <c r="H284" s="12"/>
      <c r="I284" s="23"/>
      <c r="J284" s="22"/>
      <c r="K284" s="12"/>
      <c r="L284" s="23"/>
      <c r="M284" s="22"/>
      <c r="N284" s="12"/>
      <c r="O284" s="23"/>
    </row>
    <row r="285" spans="1:15" x14ac:dyDescent="0.25">
      <c r="A285" s="10">
        <v>41551</v>
      </c>
      <c r="B285" s="8">
        <v>277</v>
      </c>
      <c r="C285" s="12"/>
      <c r="D285" s="22"/>
      <c r="E285" s="12"/>
      <c r="F285" s="23"/>
      <c r="G285" s="22"/>
      <c r="H285" s="12"/>
      <c r="I285" s="23"/>
      <c r="J285" s="22"/>
      <c r="K285" s="12"/>
      <c r="L285" s="23"/>
      <c r="M285" s="22"/>
      <c r="N285" s="12"/>
      <c r="O285" s="23"/>
    </row>
    <row r="286" spans="1:15" x14ac:dyDescent="0.25">
      <c r="A286" s="10">
        <v>41552</v>
      </c>
      <c r="B286" s="8">
        <v>278</v>
      </c>
      <c r="C286" s="12"/>
      <c r="D286" s="22"/>
      <c r="E286" s="12"/>
      <c r="F286" s="23"/>
      <c r="G286" s="22"/>
      <c r="H286" s="12"/>
      <c r="I286" s="23"/>
      <c r="J286" s="22"/>
      <c r="K286" s="12"/>
      <c r="L286" s="23"/>
      <c r="M286" s="22"/>
      <c r="N286" s="12"/>
      <c r="O286" s="23"/>
    </row>
    <row r="287" spans="1:15" x14ac:dyDescent="0.25">
      <c r="A287" s="10">
        <v>41553</v>
      </c>
      <c r="B287" s="8">
        <v>279</v>
      </c>
      <c r="C287" s="12"/>
      <c r="D287" s="22"/>
      <c r="E287" s="12"/>
      <c r="F287" s="23"/>
      <c r="G287" s="22"/>
      <c r="H287" s="12"/>
      <c r="I287" s="23"/>
      <c r="J287" s="22"/>
      <c r="K287" s="12"/>
      <c r="L287" s="23"/>
      <c r="M287" s="22"/>
      <c r="N287" s="12"/>
      <c r="O287" s="23"/>
    </row>
    <row r="288" spans="1:15" x14ac:dyDescent="0.25">
      <c r="A288" s="10">
        <v>41554</v>
      </c>
      <c r="B288" s="8">
        <v>280</v>
      </c>
      <c r="C288" s="12"/>
      <c r="D288" s="22"/>
      <c r="E288" s="12"/>
      <c r="F288" s="23"/>
      <c r="G288" s="22"/>
      <c r="H288" s="12"/>
      <c r="I288" s="23"/>
      <c r="J288" s="22"/>
      <c r="K288" s="12"/>
      <c r="L288" s="23"/>
      <c r="M288" s="22"/>
      <c r="N288" s="12"/>
      <c r="O288" s="23"/>
    </row>
    <row r="289" spans="1:15" x14ac:dyDescent="0.25">
      <c r="A289" s="10">
        <v>41555</v>
      </c>
      <c r="B289" s="8">
        <v>281</v>
      </c>
      <c r="C289" s="12"/>
      <c r="D289" s="22"/>
      <c r="E289" s="12"/>
      <c r="F289" s="23"/>
      <c r="G289" s="22"/>
      <c r="H289" s="12"/>
      <c r="I289" s="23"/>
      <c r="J289" s="22"/>
      <c r="K289" s="12"/>
      <c r="L289" s="23"/>
      <c r="M289" s="22"/>
      <c r="N289" s="12"/>
      <c r="O289" s="23"/>
    </row>
    <row r="290" spans="1:15" x14ac:dyDescent="0.25">
      <c r="A290" s="10">
        <v>41556</v>
      </c>
      <c r="B290" s="8">
        <v>282</v>
      </c>
      <c r="C290" s="12"/>
      <c r="D290" s="22"/>
      <c r="E290" s="12"/>
      <c r="F290" s="23"/>
      <c r="G290" s="22"/>
      <c r="H290" s="12"/>
      <c r="I290" s="23"/>
      <c r="J290" s="22"/>
      <c r="K290" s="12"/>
      <c r="L290" s="23"/>
      <c r="M290" s="22"/>
      <c r="N290" s="12"/>
      <c r="O290" s="23"/>
    </row>
    <row r="291" spans="1:15" x14ac:dyDescent="0.25">
      <c r="A291" s="10">
        <v>41557</v>
      </c>
      <c r="B291" s="8">
        <v>283</v>
      </c>
      <c r="C291" s="12"/>
      <c r="D291" s="22"/>
      <c r="E291" s="12"/>
      <c r="F291" s="23"/>
      <c r="G291" s="22"/>
      <c r="H291" s="12"/>
      <c r="I291" s="23"/>
      <c r="J291" s="22"/>
      <c r="K291" s="12"/>
      <c r="L291" s="23"/>
      <c r="M291" s="22"/>
      <c r="N291" s="12"/>
      <c r="O291" s="23"/>
    </row>
    <row r="292" spans="1:15" x14ac:dyDescent="0.25">
      <c r="A292" s="10">
        <v>41558</v>
      </c>
      <c r="B292" s="8">
        <v>284</v>
      </c>
      <c r="C292" s="12"/>
      <c r="D292" s="22"/>
      <c r="E292" s="12"/>
      <c r="F292" s="23"/>
      <c r="G292" s="22"/>
      <c r="H292" s="12"/>
      <c r="I292" s="23"/>
      <c r="J292" s="22"/>
      <c r="K292" s="12"/>
      <c r="L292" s="23"/>
      <c r="M292" s="22"/>
      <c r="N292" s="12"/>
      <c r="O292" s="23"/>
    </row>
    <row r="293" spans="1:15" x14ac:dyDescent="0.25">
      <c r="A293" s="10">
        <v>41559</v>
      </c>
      <c r="B293" s="8">
        <v>285</v>
      </c>
      <c r="C293" s="12"/>
      <c r="D293" s="22"/>
      <c r="E293" s="12"/>
      <c r="F293" s="23"/>
      <c r="G293" s="22"/>
      <c r="H293" s="12"/>
      <c r="I293" s="23"/>
      <c r="J293" s="22"/>
      <c r="K293" s="12"/>
      <c r="L293" s="23"/>
      <c r="M293" s="22"/>
      <c r="N293" s="12"/>
      <c r="O293" s="23"/>
    </row>
    <row r="294" spans="1:15" x14ac:dyDescent="0.25">
      <c r="A294" s="10">
        <v>41560</v>
      </c>
      <c r="B294" s="8">
        <v>286</v>
      </c>
      <c r="C294" s="12"/>
      <c r="D294" s="22"/>
      <c r="E294" s="12"/>
      <c r="F294" s="23"/>
      <c r="G294" s="22"/>
      <c r="H294" s="12"/>
      <c r="I294" s="23"/>
      <c r="J294" s="22"/>
      <c r="K294" s="12"/>
      <c r="L294" s="23"/>
      <c r="M294" s="22"/>
      <c r="N294" s="12"/>
      <c r="O294" s="23"/>
    </row>
    <row r="295" spans="1:15" x14ac:dyDescent="0.25">
      <c r="A295" s="10">
        <v>41561</v>
      </c>
      <c r="B295" s="8">
        <v>287</v>
      </c>
      <c r="C295" s="12"/>
      <c r="D295" s="22"/>
      <c r="E295" s="12"/>
      <c r="F295" s="23"/>
      <c r="G295" s="22"/>
      <c r="H295" s="12"/>
      <c r="I295" s="23"/>
      <c r="J295" s="22"/>
      <c r="K295" s="12"/>
      <c r="L295" s="23"/>
      <c r="M295" s="22"/>
      <c r="N295" s="12"/>
      <c r="O295" s="23"/>
    </row>
    <row r="296" spans="1:15" x14ac:dyDescent="0.25">
      <c r="A296" s="10">
        <v>41562</v>
      </c>
      <c r="B296" s="8">
        <v>288</v>
      </c>
      <c r="C296" s="12"/>
      <c r="D296" s="22"/>
      <c r="E296" s="12"/>
      <c r="F296" s="23"/>
      <c r="G296" s="22"/>
      <c r="H296" s="12"/>
      <c r="I296" s="23"/>
      <c r="J296" s="22"/>
      <c r="K296" s="12"/>
      <c r="L296" s="23"/>
      <c r="M296" s="22"/>
      <c r="N296" s="12"/>
      <c r="O296" s="23"/>
    </row>
    <row r="297" spans="1:15" x14ac:dyDescent="0.25">
      <c r="A297" s="10">
        <v>41563</v>
      </c>
      <c r="B297" s="8">
        <v>289</v>
      </c>
      <c r="C297" s="12"/>
      <c r="D297" s="22"/>
      <c r="E297" s="12"/>
      <c r="F297" s="23"/>
      <c r="G297" s="22"/>
      <c r="H297" s="12"/>
      <c r="I297" s="23"/>
      <c r="J297" s="22"/>
      <c r="K297" s="12"/>
      <c r="L297" s="23"/>
      <c r="M297" s="22"/>
      <c r="N297" s="12"/>
      <c r="O297" s="23"/>
    </row>
    <row r="298" spans="1:15" x14ac:dyDescent="0.25">
      <c r="A298" s="10">
        <v>41564</v>
      </c>
      <c r="B298" s="8">
        <v>290</v>
      </c>
      <c r="C298" s="12"/>
      <c r="D298" s="22"/>
      <c r="E298" s="12"/>
      <c r="F298" s="23"/>
      <c r="G298" s="22"/>
      <c r="H298" s="12"/>
      <c r="I298" s="23"/>
      <c r="J298" s="22"/>
      <c r="K298" s="12"/>
      <c r="L298" s="23"/>
      <c r="M298" s="22"/>
      <c r="N298" s="12"/>
      <c r="O298" s="23"/>
    </row>
    <row r="299" spans="1:15" x14ac:dyDescent="0.25">
      <c r="A299" s="10">
        <v>41565</v>
      </c>
      <c r="B299" s="8">
        <v>291</v>
      </c>
      <c r="C299" s="12"/>
      <c r="D299" s="22"/>
      <c r="E299" s="12"/>
      <c r="F299" s="23"/>
      <c r="G299" s="22"/>
      <c r="H299" s="12"/>
      <c r="I299" s="23"/>
      <c r="J299" s="22"/>
      <c r="K299" s="12"/>
      <c r="L299" s="23"/>
      <c r="M299" s="22"/>
      <c r="N299" s="12"/>
      <c r="O299" s="23"/>
    </row>
    <row r="300" spans="1:15" x14ac:dyDescent="0.25">
      <c r="A300" s="10">
        <v>41566</v>
      </c>
      <c r="B300" s="8">
        <v>292</v>
      </c>
      <c r="C300" s="12"/>
      <c r="D300" s="22"/>
      <c r="E300" s="12"/>
      <c r="F300" s="23"/>
      <c r="G300" s="22"/>
      <c r="H300" s="12"/>
      <c r="I300" s="23"/>
      <c r="J300" s="22"/>
      <c r="K300" s="12"/>
      <c r="L300" s="23"/>
      <c r="M300" s="22"/>
      <c r="N300" s="12"/>
      <c r="O300" s="23"/>
    </row>
    <row r="301" spans="1:15" x14ac:dyDescent="0.25">
      <c r="A301" s="10">
        <v>41567</v>
      </c>
      <c r="B301" s="8">
        <v>293</v>
      </c>
      <c r="C301" s="12"/>
      <c r="D301" s="22"/>
      <c r="E301" s="12"/>
      <c r="F301" s="23"/>
      <c r="G301" s="22"/>
      <c r="H301" s="12"/>
      <c r="I301" s="23"/>
      <c r="J301" s="22"/>
      <c r="K301" s="12"/>
      <c r="L301" s="23"/>
      <c r="M301" s="22"/>
      <c r="N301" s="12"/>
      <c r="O301" s="23"/>
    </row>
    <row r="302" spans="1:15" x14ac:dyDescent="0.25">
      <c r="A302" s="10">
        <v>41568</v>
      </c>
      <c r="B302" s="8">
        <v>294</v>
      </c>
      <c r="C302" s="12"/>
      <c r="D302" s="22"/>
      <c r="E302" s="12"/>
      <c r="F302" s="23"/>
      <c r="G302" s="22"/>
      <c r="H302" s="12"/>
      <c r="I302" s="23"/>
      <c r="J302" s="22"/>
      <c r="K302" s="12"/>
      <c r="L302" s="23"/>
      <c r="M302" s="22"/>
      <c r="N302" s="12"/>
      <c r="O302" s="23"/>
    </row>
    <row r="303" spans="1:15" x14ac:dyDescent="0.25">
      <c r="A303" s="10">
        <v>41569</v>
      </c>
      <c r="B303" s="8">
        <v>295</v>
      </c>
      <c r="C303" s="12"/>
      <c r="D303" s="22"/>
      <c r="E303" s="12"/>
      <c r="F303" s="23"/>
      <c r="G303" s="22"/>
      <c r="H303" s="12"/>
      <c r="I303" s="23"/>
      <c r="J303" s="22"/>
      <c r="K303" s="12"/>
      <c r="L303" s="23"/>
      <c r="M303" s="22"/>
      <c r="N303" s="12"/>
      <c r="O303" s="23"/>
    </row>
    <row r="304" spans="1:15" x14ac:dyDescent="0.25">
      <c r="A304" s="10">
        <v>41570</v>
      </c>
      <c r="B304" s="8">
        <v>296</v>
      </c>
      <c r="C304" s="12"/>
      <c r="D304" s="22"/>
      <c r="E304" s="12"/>
      <c r="F304" s="23"/>
      <c r="G304" s="22"/>
      <c r="H304" s="12"/>
      <c r="I304" s="23"/>
      <c r="J304" s="22"/>
      <c r="K304" s="12"/>
      <c r="L304" s="23"/>
      <c r="M304" s="22"/>
      <c r="N304" s="12"/>
      <c r="O304" s="23"/>
    </row>
    <row r="305" spans="1:15" x14ac:dyDescent="0.25">
      <c r="A305" s="10">
        <v>41571</v>
      </c>
      <c r="B305" s="8">
        <v>297</v>
      </c>
      <c r="C305" s="12"/>
      <c r="D305" s="22"/>
      <c r="E305" s="12"/>
      <c r="F305" s="23"/>
      <c r="G305" s="22"/>
      <c r="H305" s="12"/>
      <c r="I305" s="23"/>
      <c r="J305" s="22"/>
      <c r="K305" s="12"/>
      <c r="L305" s="23"/>
      <c r="M305" s="22"/>
      <c r="N305" s="12"/>
      <c r="O305" s="23"/>
    </row>
    <row r="306" spans="1:15" x14ac:dyDescent="0.25">
      <c r="A306" s="10">
        <v>41572</v>
      </c>
      <c r="B306" s="8">
        <v>298</v>
      </c>
      <c r="C306" s="12"/>
      <c r="D306" s="22"/>
      <c r="E306" s="12"/>
      <c r="F306" s="23"/>
      <c r="G306" s="22"/>
      <c r="H306" s="12"/>
      <c r="I306" s="23"/>
      <c r="J306" s="22"/>
      <c r="K306" s="12"/>
      <c r="L306" s="23"/>
      <c r="M306" s="22"/>
      <c r="N306" s="12"/>
      <c r="O306" s="23"/>
    </row>
    <row r="307" spans="1:15" x14ac:dyDescent="0.25">
      <c r="A307" s="10">
        <v>41573</v>
      </c>
      <c r="B307" s="8">
        <v>299</v>
      </c>
      <c r="C307" s="12"/>
      <c r="D307" s="22"/>
      <c r="E307" s="12"/>
      <c r="F307" s="23"/>
      <c r="G307" s="22"/>
      <c r="H307" s="12"/>
      <c r="I307" s="23"/>
      <c r="J307" s="22"/>
      <c r="K307" s="12"/>
      <c r="L307" s="23"/>
      <c r="M307" s="22"/>
      <c r="N307" s="12"/>
      <c r="O307" s="23"/>
    </row>
    <row r="308" spans="1:15" x14ac:dyDescent="0.25">
      <c r="A308" s="10">
        <v>41574</v>
      </c>
      <c r="B308" s="8">
        <v>300</v>
      </c>
      <c r="C308" s="12"/>
      <c r="D308" s="22"/>
      <c r="E308" s="12"/>
      <c r="F308" s="23"/>
      <c r="G308" s="22"/>
      <c r="H308" s="12"/>
      <c r="I308" s="23"/>
      <c r="J308" s="22"/>
      <c r="K308" s="12"/>
      <c r="L308" s="23"/>
      <c r="M308" s="22"/>
      <c r="N308" s="12"/>
      <c r="O308" s="23"/>
    </row>
    <row r="309" spans="1:15" x14ac:dyDescent="0.25">
      <c r="A309" s="10">
        <v>41575</v>
      </c>
      <c r="B309" s="8">
        <v>301</v>
      </c>
      <c r="C309" s="12"/>
      <c r="D309" s="22"/>
      <c r="E309" s="12"/>
      <c r="F309" s="23"/>
      <c r="G309" s="22"/>
      <c r="H309" s="12"/>
      <c r="I309" s="23"/>
      <c r="J309" s="22"/>
      <c r="K309" s="12"/>
      <c r="L309" s="23"/>
      <c r="M309" s="22"/>
      <c r="N309" s="12"/>
      <c r="O309" s="23"/>
    </row>
    <row r="310" spans="1:15" x14ac:dyDescent="0.25">
      <c r="A310" s="10">
        <v>41576</v>
      </c>
      <c r="B310" s="8">
        <v>302</v>
      </c>
      <c r="C310" s="12"/>
      <c r="D310" s="22"/>
      <c r="E310" s="12"/>
      <c r="F310" s="23"/>
      <c r="G310" s="22"/>
      <c r="H310" s="12"/>
      <c r="I310" s="23"/>
      <c r="J310" s="22"/>
      <c r="K310" s="12"/>
      <c r="L310" s="23"/>
      <c r="M310" s="22"/>
      <c r="N310" s="12"/>
      <c r="O310" s="23"/>
    </row>
    <row r="311" spans="1:15" x14ac:dyDescent="0.25">
      <c r="A311" s="10">
        <v>41577</v>
      </c>
      <c r="B311" s="8">
        <v>303</v>
      </c>
      <c r="C311" s="12"/>
      <c r="D311" s="22"/>
      <c r="E311" s="12"/>
      <c r="F311" s="23"/>
      <c r="G311" s="22"/>
      <c r="H311" s="12"/>
      <c r="I311" s="23"/>
      <c r="J311" s="22"/>
      <c r="K311" s="12"/>
      <c r="L311" s="23"/>
      <c r="M311" s="22"/>
      <c r="N311" s="12"/>
      <c r="O311" s="23"/>
    </row>
    <row r="312" spans="1:15" x14ac:dyDescent="0.25">
      <c r="A312" s="10">
        <v>41578</v>
      </c>
      <c r="B312" s="8">
        <v>304</v>
      </c>
      <c r="C312" s="12"/>
      <c r="D312" s="22"/>
      <c r="E312" s="12"/>
      <c r="F312" s="23"/>
      <c r="G312" s="22"/>
      <c r="H312" s="12"/>
      <c r="I312" s="23"/>
      <c r="J312" s="22"/>
      <c r="K312" s="12"/>
      <c r="L312" s="23"/>
      <c r="M312" s="22"/>
      <c r="N312" s="12"/>
      <c r="O312" s="23"/>
    </row>
    <row r="313" spans="1:15" x14ac:dyDescent="0.25">
      <c r="A313" s="10">
        <v>41579</v>
      </c>
      <c r="B313" s="8">
        <v>305</v>
      </c>
      <c r="C313" s="12">
        <f>0.18*25.4</f>
        <v>4.5719999999999992</v>
      </c>
      <c r="D313" s="22"/>
      <c r="E313" s="12"/>
      <c r="F313" s="23"/>
      <c r="G313" s="22"/>
      <c r="H313" s="12"/>
      <c r="I313" s="23"/>
      <c r="J313" s="22"/>
      <c r="K313" s="12"/>
      <c r="L313" s="23"/>
      <c r="M313" s="22"/>
      <c r="N313" s="12"/>
      <c r="O313" s="23"/>
    </row>
    <row r="314" spans="1:15" x14ac:dyDescent="0.25">
      <c r="A314" s="10">
        <v>41580</v>
      </c>
      <c r="B314" s="8">
        <v>306</v>
      </c>
      <c r="C314" s="12">
        <f>(1.25*25.4)/3</f>
        <v>10.583333333333334</v>
      </c>
      <c r="D314" s="22"/>
      <c r="E314" s="12"/>
      <c r="F314" s="23"/>
      <c r="G314" s="22"/>
      <c r="H314" s="12"/>
      <c r="I314" s="23"/>
      <c r="J314" s="22"/>
      <c r="K314" s="12"/>
      <c r="L314" s="23"/>
      <c r="M314" s="22"/>
      <c r="N314" s="12"/>
      <c r="O314" s="23"/>
    </row>
    <row r="315" spans="1:15" x14ac:dyDescent="0.25">
      <c r="A315" s="10">
        <v>41581</v>
      </c>
      <c r="B315" s="8">
        <v>307</v>
      </c>
      <c r="C315" s="12">
        <f t="shared" ref="C315:C316" si="125">(1.25*25.4)/3</f>
        <v>10.583333333333334</v>
      </c>
      <c r="D315" s="22"/>
      <c r="E315" s="12"/>
      <c r="F315" s="23"/>
      <c r="G315" s="22"/>
      <c r="H315" s="12"/>
      <c r="I315" s="23"/>
      <c r="J315" s="22"/>
      <c r="K315" s="12"/>
      <c r="L315" s="23"/>
      <c r="M315" s="22"/>
      <c r="N315" s="12"/>
      <c r="O315" s="23"/>
    </row>
    <row r="316" spans="1:15" x14ac:dyDescent="0.25">
      <c r="A316" s="10">
        <v>41582</v>
      </c>
      <c r="B316" s="8">
        <v>308</v>
      </c>
      <c r="C316" s="12">
        <f t="shared" si="125"/>
        <v>10.583333333333334</v>
      </c>
      <c r="D316" s="22"/>
      <c r="E316" s="12"/>
      <c r="F316" s="23"/>
      <c r="G316" s="22"/>
      <c r="H316" s="12"/>
      <c r="I316" s="23"/>
      <c r="J316" s="22"/>
      <c r="K316" s="12"/>
      <c r="L316" s="23"/>
      <c r="M316" s="22"/>
      <c r="N316" s="12"/>
      <c r="O316" s="23"/>
    </row>
    <row r="317" spans="1:15" x14ac:dyDescent="0.25">
      <c r="A317" s="10">
        <v>41583</v>
      </c>
      <c r="B317" s="8">
        <v>309</v>
      </c>
      <c r="C317" s="12">
        <f>0.07*25.4</f>
        <v>1.778</v>
      </c>
      <c r="D317" s="22"/>
      <c r="E317" s="12"/>
      <c r="F317" s="23"/>
      <c r="G317" s="22"/>
      <c r="H317" s="12"/>
      <c r="I317" s="23"/>
      <c r="J317" s="22"/>
      <c r="K317" s="12"/>
      <c r="L317" s="23"/>
      <c r="M317" s="22"/>
      <c r="N317" s="12"/>
      <c r="O317" s="23"/>
    </row>
    <row r="318" spans="1:15" x14ac:dyDescent="0.25">
      <c r="A318" s="10">
        <v>41584</v>
      </c>
      <c r="B318" s="8">
        <v>310</v>
      </c>
      <c r="C318" s="12">
        <f>0.18*25.4</f>
        <v>4.5719999999999992</v>
      </c>
      <c r="D318" s="22"/>
      <c r="E318" s="12"/>
      <c r="F318" s="23"/>
      <c r="G318" s="22"/>
      <c r="H318" s="12"/>
      <c r="I318" s="23"/>
      <c r="J318" s="22"/>
      <c r="K318" s="12"/>
      <c r="L318" s="23"/>
      <c r="M318" s="22"/>
      <c r="N318" s="12"/>
      <c r="O318" s="23"/>
    </row>
    <row r="319" spans="1:15" x14ac:dyDescent="0.25">
      <c r="A319" s="10">
        <v>41585</v>
      </c>
      <c r="B319" s="8">
        <v>311</v>
      </c>
      <c r="C319" s="12">
        <f>0.01*25.4</f>
        <v>0.254</v>
      </c>
      <c r="D319" s="22">
        <f t="shared" ref="D319:D347" si="126">SUM(C313:C319)</f>
        <v>42.925999999999995</v>
      </c>
      <c r="E319" s="32" t="b">
        <f t="shared" ref="E319:E347" si="127">OR(D319&lt;8.3)</f>
        <v>0</v>
      </c>
      <c r="F319" s="33" t="b">
        <f t="shared" ref="F319:F347" si="128">OR(D319&gt;150.62)</f>
        <v>0</v>
      </c>
      <c r="G319" s="22"/>
      <c r="H319" s="12"/>
      <c r="I319" s="23"/>
      <c r="J319" s="22"/>
      <c r="K319" s="12"/>
      <c r="L319" s="23"/>
      <c r="M319" s="22"/>
      <c r="N319" s="12"/>
      <c r="O319" s="23"/>
    </row>
    <row r="320" spans="1:15" x14ac:dyDescent="0.25">
      <c r="A320" s="10">
        <v>41586</v>
      </c>
      <c r="B320" s="8">
        <v>312</v>
      </c>
      <c r="C320" s="12">
        <f>0.15*25.4</f>
        <v>3.8099999999999996</v>
      </c>
      <c r="D320" s="22">
        <f t="shared" si="126"/>
        <v>42.163999999999994</v>
      </c>
      <c r="E320" s="32" t="b">
        <f t="shared" si="127"/>
        <v>0</v>
      </c>
      <c r="F320" s="33" t="b">
        <f t="shared" si="128"/>
        <v>0</v>
      </c>
      <c r="G320" s="22"/>
      <c r="H320" s="12"/>
      <c r="I320" s="23"/>
      <c r="J320" s="22"/>
      <c r="K320" s="12"/>
      <c r="L320" s="23"/>
      <c r="M320" s="22"/>
      <c r="N320" s="12"/>
      <c r="O320" s="23"/>
    </row>
    <row r="321" spans="1:15" x14ac:dyDescent="0.25">
      <c r="A321" s="10">
        <v>41587</v>
      </c>
      <c r="B321" s="8">
        <v>313</v>
      </c>
      <c r="C321" s="12">
        <f>(1.09*25.4)/4</f>
        <v>6.9215</v>
      </c>
      <c r="D321" s="22">
        <f t="shared" si="126"/>
        <v>38.502166666666668</v>
      </c>
      <c r="E321" s="32" t="b">
        <f t="shared" si="127"/>
        <v>0</v>
      </c>
      <c r="F321" s="33" t="b">
        <f t="shared" si="128"/>
        <v>0</v>
      </c>
      <c r="G321" s="22"/>
      <c r="H321" s="12"/>
      <c r="I321" s="23"/>
      <c r="J321" s="22"/>
      <c r="K321" s="12"/>
      <c r="L321" s="23"/>
      <c r="M321" s="22"/>
      <c r="N321" s="12"/>
      <c r="O321" s="23"/>
    </row>
    <row r="322" spans="1:15" x14ac:dyDescent="0.25">
      <c r="A322" s="10">
        <v>41588</v>
      </c>
      <c r="B322" s="8">
        <v>314</v>
      </c>
      <c r="C322" s="12">
        <f t="shared" ref="C322:C324" si="129">(1.09*25.4)/4</f>
        <v>6.9215</v>
      </c>
      <c r="D322" s="22">
        <f t="shared" si="126"/>
        <v>34.840333333333334</v>
      </c>
      <c r="E322" s="32" t="b">
        <f t="shared" si="127"/>
        <v>0</v>
      </c>
      <c r="F322" s="33" t="b">
        <f t="shared" si="128"/>
        <v>0</v>
      </c>
      <c r="G322" s="22"/>
      <c r="H322" s="12"/>
      <c r="I322" s="23"/>
      <c r="J322" s="22"/>
      <c r="K322" s="12"/>
      <c r="L322" s="23"/>
      <c r="M322" s="22"/>
      <c r="N322" s="12"/>
      <c r="O322" s="23"/>
    </row>
    <row r="323" spans="1:15" x14ac:dyDescent="0.25">
      <c r="A323" s="10">
        <v>41589</v>
      </c>
      <c r="B323" s="8">
        <v>315</v>
      </c>
      <c r="C323" s="12">
        <f t="shared" si="129"/>
        <v>6.9215</v>
      </c>
      <c r="D323" s="22">
        <f t="shared" si="126"/>
        <v>31.1785</v>
      </c>
      <c r="E323" s="32" t="b">
        <f t="shared" si="127"/>
        <v>0</v>
      </c>
      <c r="F323" s="33" t="b">
        <f t="shared" si="128"/>
        <v>0</v>
      </c>
      <c r="G323" s="22"/>
      <c r="H323" s="12"/>
      <c r="I323" s="23"/>
      <c r="J323" s="22"/>
      <c r="K323" s="12"/>
      <c r="L323" s="23"/>
      <c r="M323" s="22"/>
      <c r="N323" s="12"/>
      <c r="O323" s="23"/>
    </row>
    <row r="324" spans="1:15" x14ac:dyDescent="0.25">
      <c r="A324" s="10">
        <v>41590</v>
      </c>
      <c r="B324" s="8">
        <v>316</v>
      </c>
      <c r="C324" s="12">
        <f t="shared" si="129"/>
        <v>6.9215</v>
      </c>
      <c r="D324" s="22">
        <f t="shared" si="126"/>
        <v>36.322000000000003</v>
      </c>
      <c r="E324" s="32" t="b">
        <f t="shared" si="127"/>
        <v>0</v>
      </c>
      <c r="F324" s="33" t="b">
        <f t="shared" si="128"/>
        <v>0</v>
      </c>
      <c r="G324" s="22"/>
      <c r="H324" s="12"/>
      <c r="I324" s="23"/>
      <c r="J324" s="22"/>
      <c r="K324" s="12"/>
      <c r="L324" s="23"/>
      <c r="M324" s="22"/>
      <c r="N324" s="12"/>
      <c r="O324" s="23"/>
    </row>
    <row r="325" spans="1:15" x14ac:dyDescent="0.25">
      <c r="A325" s="10">
        <v>41591</v>
      </c>
      <c r="B325" s="8">
        <v>317</v>
      </c>
      <c r="C325" s="12">
        <f>0.02*25.4</f>
        <v>0.50800000000000001</v>
      </c>
      <c r="D325" s="22">
        <f t="shared" si="126"/>
        <v>32.258000000000003</v>
      </c>
      <c r="E325" s="32" t="b">
        <f t="shared" si="127"/>
        <v>0</v>
      </c>
      <c r="F325" s="33" t="b">
        <f t="shared" si="128"/>
        <v>0</v>
      </c>
      <c r="G325" s="22"/>
      <c r="H325" s="12"/>
      <c r="I325" s="23"/>
      <c r="J325" s="22"/>
      <c r="K325" s="12"/>
      <c r="L325" s="23"/>
      <c r="M325" s="22"/>
      <c r="N325" s="12"/>
      <c r="O325" s="23"/>
    </row>
    <row r="326" spans="1:15" x14ac:dyDescent="0.25">
      <c r="A326" s="10">
        <v>41592</v>
      </c>
      <c r="B326" s="8">
        <v>318</v>
      </c>
      <c r="C326" s="12">
        <f>0.01*25.4</f>
        <v>0.254</v>
      </c>
      <c r="D326" s="22">
        <f t="shared" si="126"/>
        <v>32.258000000000003</v>
      </c>
      <c r="E326" s="32" t="b">
        <f t="shared" si="127"/>
        <v>0</v>
      </c>
      <c r="F326" s="33" t="b">
        <f t="shared" si="128"/>
        <v>0</v>
      </c>
      <c r="G326" s="31">
        <f t="shared" ref="G326:G347" si="130">SUM(C313:C326)</f>
        <v>75.183999999999997</v>
      </c>
      <c r="H326" s="12" t="b">
        <f t="shared" ref="H326:H347" si="131">OR(G326&lt;33.9)</f>
        <v>0</v>
      </c>
      <c r="I326" s="33" t="b">
        <f t="shared" ref="I326:I347" si="132">OR(G326&gt;277.6)</f>
        <v>0</v>
      </c>
      <c r="J326" s="22"/>
      <c r="K326" s="12"/>
      <c r="L326" s="23"/>
      <c r="M326" s="22"/>
      <c r="N326" s="12"/>
      <c r="O326" s="23"/>
    </row>
    <row r="327" spans="1:15" x14ac:dyDescent="0.25">
      <c r="A327" s="10">
        <v>41593</v>
      </c>
      <c r="B327" s="8">
        <v>319</v>
      </c>
      <c r="C327" s="12">
        <f>(1.71*25.4)/4</f>
        <v>10.858499999999999</v>
      </c>
      <c r="D327" s="22">
        <f t="shared" si="126"/>
        <v>39.3065</v>
      </c>
      <c r="E327" s="32" t="b">
        <f t="shared" si="127"/>
        <v>0</v>
      </c>
      <c r="F327" s="33" t="b">
        <f t="shared" si="128"/>
        <v>0</v>
      </c>
      <c r="G327" s="31">
        <f t="shared" si="130"/>
        <v>81.470499999999987</v>
      </c>
      <c r="H327" s="12" t="b">
        <f t="shared" si="131"/>
        <v>0</v>
      </c>
      <c r="I327" s="33" t="b">
        <f t="shared" si="132"/>
        <v>0</v>
      </c>
      <c r="J327" s="22"/>
      <c r="K327" s="12"/>
      <c r="L327" s="23"/>
      <c r="M327" s="22"/>
      <c r="N327" s="12"/>
      <c r="O327" s="23"/>
    </row>
    <row r="328" spans="1:15" x14ac:dyDescent="0.25">
      <c r="A328" s="10">
        <v>41594</v>
      </c>
      <c r="B328" s="8">
        <v>320</v>
      </c>
      <c r="C328" s="12">
        <f t="shared" ref="C328:C330" si="133">(1.71*25.4)/4</f>
        <v>10.858499999999999</v>
      </c>
      <c r="D328" s="22">
        <f t="shared" si="126"/>
        <v>43.243499999999997</v>
      </c>
      <c r="E328" s="32" t="b">
        <f t="shared" si="127"/>
        <v>0</v>
      </c>
      <c r="F328" s="33" t="b">
        <f t="shared" si="128"/>
        <v>0</v>
      </c>
      <c r="G328" s="31">
        <f t="shared" si="130"/>
        <v>81.745666666666665</v>
      </c>
      <c r="H328" s="12" t="b">
        <f t="shared" si="131"/>
        <v>0</v>
      </c>
      <c r="I328" s="33" t="b">
        <f t="shared" si="132"/>
        <v>0</v>
      </c>
      <c r="J328" s="22"/>
      <c r="K328" s="12"/>
      <c r="L328" s="23"/>
      <c r="M328" s="22"/>
      <c r="N328" s="12"/>
      <c r="O328" s="23"/>
    </row>
    <row r="329" spans="1:15" x14ac:dyDescent="0.25">
      <c r="A329" s="10">
        <v>41595</v>
      </c>
      <c r="B329" s="8">
        <v>321</v>
      </c>
      <c r="C329" s="12">
        <f t="shared" si="133"/>
        <v>10.858499999999999</v>
      </c>
      <c r="D329" s="22">
        <f t="shared" si="126"/>
        <v>47.180499999999995</v>
      </c>
      <c r="E329" s="32" t="b">
        <f t="shared" si="127"/>
        <v>0</v>
      </c>
      <c r="F329" s="33" t="b">
        <f t="shared" si="128"/>
        <v>0</v>
      </c>
      <c r="G329" s="31">
        <f t="shared" si="130"/>
        <v>82.020833333333343</v>
      </c>
      <c r="H329" s="12" t="b">
        <f t="shared" si="131"/>
        <v>0</v>
      </c>
      <c r="I329" s="33" t="b">
        <f t="shared" si="132"/>
        <v>0</v>
      </c>
      <c r="J329" s="22"/>
      <c r="K329" s="12"/>
      <c r="L329" s="23"/>
      <c r="M329" s="22"/>
      <c r="N329" s="12"/>
      <c r="O329" s="23"/>
    </row>
    <row r="330" spans="1:15" x14ac:dyDescent="0.25">
      <c r="A330" s="10">
        <v>41596</v>
      </c>
      <c r="B330" s="8">
        <v>322</v>
      </c>
      <c r="C330" s="12">
        <f t="shared" si="133"/>
        <v>10.858499999999999</v>
      </c>
      <c r="D330" s="22">
        <f t="shared" si="126"/>
        <v>51.1175</v>
      </c>
      <c r="E330" s="32" t="b">
        <f t="shared" si="127"/>
        <v>0</v>
      </c>
      <c r="F330" s="33" t="b">
        <f t="shared" si="128"/>
        <v>0</v>
      </c>
      <c r="G330" s="31">
        <f t="shared" si="130"/>
        <v>82.295999999999992</v>
      </c>
      <c r="H330" s="12" t="b">
        <f t="shared" si="131"/>
        <v>0</v>
      </c>
      <c r="I330" s="33" t="b">
        <f t="shared" si="132"/>
        <v>0</v>
      </c>
      <c r="J330" s="22"/>
      <c r="K330" s="12"/>
      <c r="L330" s="23"/>
      <c r="M330" s="22"/>
      <c r="N330" s="12"/>
      <c r="O330" s="23"/>
    </row>
    <row r="331" spans="1:15" x14ac:dyDescent="0.25">
      <c r="A331" s="10">
        <v>41597</v>
      </c>
      <c r="B331" s="8">
        <v>323</v>
      </c>
      <c r="C331" s="12">
        <f>(0.07*25.4)</f>
        <v>1.778</v>
      </c>
      <c r="D331" s="22">
        <f t="shared" si="126"/>
        <v>45.973999999999997</v>
      </c>
      <c r="E331" s="32" t="b">
        <f t="shared" si="127"/>
        <v>0</v>
      </c>
      <c r="F331" s="33" t="b">
        <f t="shared" si="128"/>
        <v>0</v>
      </c>
      <c r="G331" s="31">
        <f t="shared" si="130"/>
        <v>82.296000000000006</v>
      </c>
      <c r="H331" s="12" t="b">
        <f t="shared" si="131"/>
        <v>0</v>
      </c>
      <c r="I331" s="33" t="b">
        <f t="shared" si="132"/>
        <v>0</v>
      </c>
      <c r="J331" s="22"/>
      <c r="K331" s="12"/>
      <c r="L331" s="23"/>
      <c r="M331" s="22"/>
      <c r="N331" s="12"/>
      <c r="O331" s="23"/>
    </row>
    <row r="332" spans="1:15" x14ac:dyDescent="0.25">
      <c r="A332" s="10">
        <v>41598</v>
      </c>
      <c r="B332" s="8">
        <v>324</v>
      </c>
      <c r="C332" s="12">
        <f>0.01*25.4</f>
        <v>0.254</v>
      </c>
      <c r="D332" s="22">
        <f t="shared" si="126"/>
        <v>45.719999999999992</v>
      </c>
      <c r="E332" s="32" t="b">
        <f t="shared" si="127"/>
        <v>0</v>
      </c>
      <c r="F332" s="33" t="b">
        <f t="shared" si="128"/>
        <v>0</v>
      </c>
      <c r="G332" s="31">
        <f t="shared" si="130"/>
        <v>77.978000000000009</v>
      </c>
      <c r="H332" s="12" t="b">
        <f t="shared" si="131"/>
        <v>0</v>
      </c>
      <c r="I332" s="33" t="b">
        <f t="shared" si="132"/>
        <v>0</v>
      </c>
      <c r="J332" s="22"/>
      <c r="K332" s="12"/>
      <c r="L332" s="23"/>
      <c r="M332" s="22"/>
      <c r="N332" s="12"/>
      <c r="O332" s="23"/>
    </row>
    <row r="333" spans="1:15" x14ac:dyDescent="0.25">
      <c r="A333" s="10">
        <v>41599</v>
      </c>
      <c r="B333" s="8">
        <v>325</v>
      </c>
      <c r="C333" s="12">
        <f>1.13*25.4</f>
        <v>28.701999999999995</v>
      </c>
      <c r="D333" s="22">
        <f t="shared" si="126"/>
        <v>74.167999999999992</v>
      </c>
      <c r="E333" s="32" t="b">
        <f t="shared" si="127"/>
        <v>0</v>
      </c>
      <c r="F333" s="33" t="b">
        <f t="shared" si="128"/>
        <v>0</v>
      </c>
      <c r="G333" s="31">
        <f t="shared" si="130"/>
        <v>106.42600000000002</v>
      </c>
      <c r="H333" s="12" t="b">
        <f t="shared" si="131"/>
        <v>0</v>
      </c>
      <c r="I333" s="33" t="b">
        <f t="shared" si="132"/>
        <v>0</v>
      </c>
      <c r="J333" s="22"/>
      <c r="K333" s="12"/>
      <c r="L333" s="23"/>
      <c r="M333" s="22"/>
      <c r="N333" s="12"/>
      <c r="O333" s="23"/>
    </row>
    <row r="334" spans="1:15" x14ac:dyDescent="0.25">
      <c r="A334" s="10">
        <v>41600</v>
      </c>
      <c r="B334" s="8">
        <v>326</v>
      </c>
      <c r="C334" s="12">
        <f>3.25*25.4</f>
        <v>82.55</v>
      </c>
      <c r="D334" s="22">
        <f t="shared" si="126"/>
        <v>145.85949999999997</v>
      </c>
      <c r="E334" s="32" t="b">
        <f t="shared" si="127"/>
        <v>0</v>
      </c>
      <c r="F334" s="33" t="b">
        <f t="shared" si="128"/>
        <v>0</v>
      </c>
      <c r="G334" s="31">
        <f t="shared" si="130"/>
        <v>185.166</v>
      </c>
      <c r="H334" s="12" t="b">
        <f t="shared" si="131"/>
        <v>0</v>
      </c>
      <c r="I334" s="33" t="b">
        <f t="shared" si="132"/>
        <v>0</v>
      </c>
      <c r="J334" s="22"/>
      <c r="K334" s="12"/>
      <c r="L334" s="23"/>
      <c r="M334" s="22"/>
      <c r="N334" s="12"/>
      <c r="O334" s="23"/>
    </row>
    <row r="335" spans="1:15" x14ac:dyDescent="0.25">
      <c r="A335" s="10">
        <v>41601</v>
      </c>
      <c r="B335" s="8">
        <v>327</v>
      </c>
      <c r="C335" s="12">
        <f>(1.13*25.4)/3</f>
        <v>9.5673333333333321</v>
      </c>
      <c r="D335" s="22">
        <f t="shared" si="126"/>
        <v>144.5683333333333</v>
      </c>
      <c r="E335" s="32" t="b">
        <f t="shared" si="127"/>
        <v>0</v>
      </c>
      <c r="F335" s="33" t="b">
        <f t="shared" si="128"/>
        <v>0</v>
      </c>
      <c r="G335" s="31">
        <f t="shared" si="130"/>
        <v>187.81183333333334</v>
      </c>
      <c r="H335" s="12" t="b">
        <f t="shared" si="131"/>
        <v>0</v>
      </c>
      <c r="I335" s="33" t="b">
        <f t="shared" si="132"/>
        <v>0</v>
      </c>
      <c r="J335" s="22"/>
      <c r="K335" s="12"/>
      <c r="L335" s="23"/>
      <c r="M335" s="22"/>
      <c r="N335" s="12"/>
      <c r="O335" s="23"/>
    </row>
    <row r="336" spans="1:15" x14ac:dyDescent="0.25">
      <c r="A336" s="10">
        <v>41602</v>
      </c>
      <c r="B336" s="8">
        <v>328</v>
      </c>
      <c r="C336" s="12">
        <f t="shared" ref="C336:C337" si="134">(1.13*25.4)/3</f>
        <v>9.5673333333333321</v>
      </c>
      <c r="D336" s="22">
        <f t="shared" si="126"/>
        <v>143.27716666666663</v>
      </c>
      <c r="E336" s="32" t="b">
        <f t="shared" si="127"/>
        <v>0</v>
      </c>
      <c r="F336" s="33" t="b">
        <f t="shared" si="128"/>
        <v>0</v>
      </c>
      <c r="G336" s="31">
        <f t="shared" si="130"/>
        <v>190.45766666666663</v>
      </c>
      <c r="H336" s="12" t="b">
        <f t="shared" si="131"/>
        <v>0</v>
      </c>
      <c r="I336" s="33" t="b">
        <f t="shared" si="132"/>
        <v>0</v>
      </c>
      <c r="J336" s="22"/>
      <c r="K336" s="12"/>
      <c r="L336" s="23"/>
      <c r="M336" s="22"/>
      <c r="N336" s="12"/>
      <c r="O336" s="23"/>
    </row>
    <row r="337" spans="1:15" x14ac:dyDescent="0.25">
      <c r="A337" s="10">
        <v>41603</v>
      </c>
      <c r="B337" s="8">
        <v>329</v>
      </c>
      <c r="C337" s="12">
        <f t="shared" si="134"/>
        <v>9.5673333333333321</v>
      </c>
      <c r="D337" s="22">
        <f t="shared" si="126"/>
        <v>141.98599999999999</v>
      </c>
      <c r="E337" s="32" t="b">
        <f t="shared" si="127"/>
        <v>0</v>
      </c>
      <c r="F337" s="33" t="b">
        <f t="shared" si="128"/>
        <v>0</v>
      </c>
      <c r="G337" s="31">
        <f t="shared" si="130"/>
        <v>193.10349999999997</v>
      </c>
      <c r="H337" s="12" t="b">
        <f t="shared" si="131"/>
        <v>0</v>
      </c>
      <c r="I337" s="33" t="b">
        <f t="shared" si="132"/>
        <v>0</v>
      </c>
      <c r="J337" s="22"/>
      <c r="K337" s="12"/>
      <c r="L337" s="23"/>
      <c r="M337" s="22"/>
      <c r="N337" s="12"/>
      <c r="O337" s="23"/>
    </row>
    <row r="338" spans="1:15" x14ac:dyDescent="0.25">
      <c r="A338" s="10">
        <v>41604</v>
      </c>
      <c r="B338" s="8">
        <v>330</v>
      </c>
      <c r="C338" s="12">
        <f>0.03*25.4</f>
        <v>0.7619999999999999</v>
      </c>
      <c r="D338" s="22">
        <f t="shared" si="126"/>
        <v>140.97</v>
      </c>
      <c r="E338" s="32" t="b">
        <f t="shared" si="127"/>
        <v>0</v>
      </c>
      <c r="F338" s="33" t="b">
        <f t="shared" si="128"/>
        <v>0</v>
      </c>
      <c r="G338" s="31">
        <f t="shared" si="130"/>
        <v>186.94399999999996</v>
      </c>
      <c r="H338" s="12" t="b">
        <f t="shared" si="131"/>
        <v>0</v>
      </c>
      <c r="I338" s="33" t="b">
        <f t="shared" si="132"/>
        <v>0</v>
      </c>
      <c r="J338" s="22"/>
      <c r="K338" s="12"/>
      <c r="L338" s="23"/>
      <c r="M338" s="22"/>
      <c r="N338" s="12"/>
      <c r="O338" s="23"/>
    </row>
    <row r="339" spans="1:15" x14ac:dyDescent="0.25">
      <c r="A339" s="10">
        <v>41605</v>
      </c>
      <c r="B339" s="8">
        <v>331</v>
      </c>
      <c r="C339" s="12">
        <f>(7.2*25.4)/8</f>
        <v>22.86</v>
      </c>
      <c r="D339" s="22">
        <f t="shared" si="126"/>
        <v>163.57599999999996</v>
      </c>
      <c r="E339" s="32" t="b">
        <f t="shared" si="127"/>
        <v>0</v>
      </c>
      <c r="F339" s="33" t="b">
        <f t="shared" si="128"/>
        <v>1</v>
      </c>
      <c r="G339" s="31">
        <f t="shared" si="130"/>
        <v>209.29599999999994</v>
      </c>
      <c r="H339" s="12" t="b">
        <f t="shared" si="131"/>
        <v>0</v>
      </c>
      <c r="I339" s="33" t="b">
        <f t="shared" si="132"/>
        <v>0</v>
      </c>
      <c r="J339" s="22"/>
      <c r="K339" s="12"/>
      <c r="L339" s="23"/>
      <c r="M339" s="22"/>
      <c r="N339" s="12"/>
      <c r="O339" s="23"/>
    </row>
    <row r="340" spans="1:15" x14ac:dyDescent="0.25">
      <c r="A340" s="10">
        <v>41606</v>
      </c>
      <c r="B340" s="8">
        <v>332</v>
      </c>
      <c r="C340" s="12">
        <f t="shared" ref="C340:C346" si="135">(7.2*25.4)/8</f>
        <v>22.86</v>
      </c>
      <c r="D340" s="22">
        <f t="shared" si="126"/>
        <v>157.73400000000004</v>
      </c>
      <c r="E340" s="32" t="b">
        <f t="shared" si="127"/>
        <v>0</v>
      </c>
      <c r="F340" s="33" t="b">
        <f t="shared" si="128"/>
        <v>1</v>
      </c>
      <c r="G340" s="31">
        <f t="shared" si="130"/>
        <v>231.90199999999999</v>
      </c>
      <c r="H340" s="12" t="b">
        <f t="shared" si="131"/>
        <v>0</v>
      </c>
      <c r="I340" s="33" t="b">
        <f t="shared" si="132"/>
        <v>0</v>
      </c>
      <c r="J340" s="22"/>
      <c r="K340" s="12"/>
      <c r="L340" s="23"/>
      <c r="M340" s="22"/>
      <c r="N340" s="12"/>
      <c r="O340" s="23"/>
    </row>
    <row r="341" spans="1:15" x14ac:dyDescent="0.25">
      <c r="A341" s="10">
        <v>41607</v>
      </c>
      <c r="B341" s="8">
        <v>333</v>
      </c>
      <c r="C341" s="12">
        <f t="shared" si="135"/>
        <v>22.86</v>
      </c>
      <c r="D341" s="22">
        <f t="shared" si="126"/>
        <v>98.043999999999997</v>
      </c>
      <c r="E341" s="32" t="b">
        <f t="shared" si="127"/>
        <v>0</v>
      </c>
      <c r="F341" s="33" t="b">
        <f t="shared" si="128"/>
        <v>0</v>
      </c>
      <c r="G341" s="31">
        <f t="shared" si="130"/>
        <v>243.90349999999995</v>
      </c>
      <c r="H341" s="12" t="b">
        <f t="shared" si="131"/>
        <v>0</v>
      </c>
      <c r="I341" s="33" t="b">
        <f t="shared" si="132"/>
        <v>0</v>
      </c>
      <c r="J341" s="22"/>
      <c r="K341" s="12"/>
      <c r="L341" s="23"/>
      <c r="M341" s="22"/>
      <c r="N341" s="12"/>
      <c r="O341" s="23"/>
    </row>
    <row r="342" spans="1:15" x14ac:dyDescent="0.25">
      <c r="A342" s="10">
        <v>41608</v>
      </c>
      <c r="B342" s="8">
        <v>334</v>
      </c>
      <c r="C342" s="12">
        <f t="shared" si="135"/>
        <v>22.86</v>
      </c>
      <c r="D342" s="22">
        <f t="shared" si="126"/>
        <v>111.33666666666666</v>
      </c>
      <c r="E342" s="32" t="b">
        <f t="shared" si="127"/>
        <v>0</v>
      </c>
      <c r="F342" s="33" t="b">
        <f t="shared" si="128"/>
        <v>0</v>
      </c>
      <c r="G342" s="31">
        <f t="shared" si="130"/>
        <v>255.90499999999997</v>
      </c>
      <c r="H342" s="12" t="b">
        <f t="shared" si="131"/>
        <v>0</v>
      </c>
      <c r="I342" s="33" t="b">
        <f t="shared" si="132"/>
        <v>0</v>
      </c>
      <c r="J342" s="22"/>
      <c r="K342" s="12"/>
      <c r="L342" s="23"/>
      <c r="M342" s="22"/>
      <c r="N342" s="12"/>
      <c r="O342" s="23"/>
    </row>
    <row r="343" spans="1:15" x14ac:dyDescent="0.25">
      <c r="A343" s="10">
        <v>41609</v>
      </c>
      <c r="B343" s="8">
        <v>335</v>
      </c>
      <c r="C343" s="12">
        <f t="shared" si="135"/>
        <v>22.86</v>
      </c>
      <c r="D343" s="22">
        <f t="shared" si="126"/>
        <v>124.62933333333334</v>
      </c>
      <c r="E343" s="32" t="b">
        <f t="shared" si="127"/>
        <v>0</v>
      </c>
      <c r="F343" s="33" t="b">
        <f t="shared" si="128"/>
        <v>0</v>
      </c>
      <c r="G343" s="31">
        <f t="shared" si="130"/>
        <v>267.90649999999999</v>
      </c>
      <c r="H343" s="12" t="b">
        <f t="shared" si="131"/>
        <v>0</v>
      </c>
      <c r="I343" s="33" t="b">
        <f t="shared" si="132"/>
        <v>0</v>
      </c>
      <c r="J343" s="22"/>
      <c r="K343" s="12"/>
      <c r="L343" s="23"/>
      <c r="M343" s="22"/>
      <c r="N343" s="12"/>
      <c r="O343" s="23"/>
    </row>
    <row r="344" spans="1:15" x14ac:dyDescent="0.25">
      <c r="A344" s="10">
        <v>41610</v>
      </c>
      <c r="B344" s="8">
        <v>336</v>
      </c>
      <c r="C344" s="12">
        <f t="shared" si="135"/>
        <v>22.86</v>
      </c>
      <c r="D344" s="22">
        <f t="shared" si="126"/>
        <v>137.922</v>
      </c>
      <c r="E344" s="32" t="b">
        <f t="shared" si="127"/>
        <v>0</v>
      </c>
      <c r="F344" s="33" t="b">
        <f t="shared" si="128"/>
        <v>0</v>
      </c>
      <c r="G344" s="31">
        <f t="shared" si="130"/>
        <v>279.90800000000007</v>
      </c>
      <c r="H344" s="12" t="b">
        <f t="shared" si="131"/>
        <v>0</v>
      </c>
      <c r="I344" s="33" t="b">
        <f t="shared" si="132"/>
        <v>1</v>
      </c>
      <c r="J344" s="22"/>
      <c r="K344" s="12"/>
      <c r="L344" s="23"/>
      <c r="M344" s="22"/>
      <c r="N344" s="12"/>
      <c r="O344" s="23"/>
    </row>
    <row r="345" spans="1:15" x14ac:dyDescent="0.25">
      <c r="A345" s="10">
        <v>41611</v>
      </c>
      <c r="B345" s="8">
        <v>337</v>
      </c>
      <c r="C345" s="12">
        <f t="shared" si="135"/>
        <v>22.86</v>
      </c>
      <c r="D345" s="22">
        <f t="shared" si="126"/>
        <v>160.01999999999998</v>
      </c>
      <c r="E345" s="32" t="b">
        <f t="shared" si="127"/>
        <v>0</v>
      </c>
      <c r="F345" s="33" t="b">
        <f t="shared" si="128"/>
        <v>1</v>
      </c>
      <c r="G345" s="31">
        <f t="shared" si="130"/>
        <v>300.99000000000007</v>
      </c>
      <c r="H345" s="12" t="b">
        <f t="shared" si="131"/>
        <v>0</v>
      </c>
      <c r="I345" s="33" t="b">
        <f t="shared" si="132"/>
        <v>1</v>
      </c>
      <c r="J345" s="22"/>
      <c r="K345" s="12"/>
      <c r="L345" s="23"/>
      <c r="M345" s="22"/>
      <c r="N345" s="12"/>
      <c r="O345" s="23"/>
    </row>
    <row r="346" spans="1:15" x14ac:dyDescent="0.25">
      <c r="A346" s="10">
        <v>41612</v>
      </c>
      <c r="B346" s="8">
        <v>338</v>
      </c>
      <c r="C346" s="12">
        <f t="shared" si="135"/>
        <v>22.86</v>
      </c>
      <c r="D346" s="22">
        <f t="shared" si="126"/>
        <v>160.01999999999998</v>
      </c>
      <c r="E346" s="32" t="b">
        <f t="shared" si="127"/>
        <v>0</v>
      </c>
      <c r="F346" s="33" t="b">
        <f t="shared" si="128"/>
        <v>1</v>
      </c>
      <c r="G346" s="31">
        <f t="shared" si="130"/>
        <v>323.59600000000006</v>
      </c>
      <c r="H346" s="12" t="b">
        <f t="shared" si="131"/>
        <v>0</v>
      </c>
      <c r="I346" s="33" t="b">
        <f t="shared" si="132"/>
        <v>1</v>
      </c>
      <c r="J346" s="22"/>
      <c r="K346" s="12"/>
      <c r="L346" s="23"/>
      <c r="M346" s="22"/>
      <c r="N346" s="12"/>
      <c r="O346" s="23"/>
    </row>
    <row r="347" spans="1:15" x14ac:dyDescent="0.25">
      <c r="A347" s="10">
        <v>41613</v>
      </c>
      <c r="B347" s="8">
        <v>339</v>
      </c>
      <c r="C347" s="12">
        <f>1.15*25.4</f>
        <v>29.209999999999997</v>
      </c>
      <c r="D347" s="22">
        <f t="shared" si="126"/>
        <v>166.37</v>
      </c>
      <c r="E347" s="32" t="b">
        <f t="shared" si="127"/>
        <v>0</v>
      </c>
      <c r="F347" s="33" t="b">
        <f t="shared" si="128"/>
        <v>1</v>
      </c>
      <c r="G347" s="31">
        <f t="shared" si="130"/>
        <v>324.1040000000001</v>
      </c>
      <c r="H347" s="12" t="b">
        <f t="shared" si="131"/>
        <v>0</v>
      </c>
      <c r="I347" s="33" t="b">
        <f t="shared" si="132"/>
        <v>1</v>
      </c>
      <c r="J347" s="22"/>
      <c r="K347" s="12"/>
      <c r="L347" s="23"/>
      <c r="M347" s="22"/>
      <c r="N347" s="12"/>
      <c r="O347" s="23"/>
    </row>
    <row r="348" spans="1:15" x14ac:dyDescent="0.25">
      <c r="A348" s="10">
        <v>41614</v>
      </c>
      <c r="B348" s="8">
        <v>340</v>
      </c>
      <c r="C348" s="12"/>
      <c r="D348" s="22"/>
      <c r="E348" s="12"/>
      <c r="F348" s="23"/>
      <c r="G348" s="22"/>
      <c r="H348" s="12"/>
      <c r="I348" s="23"/>
      <c r="J348" s="22"/>
      <c r="K348" s="12"/>
      <c r="L348" s="23"/>
      <c r="M348" s="22"/>
      <c r="N348" s="12"/>
      <c r="O348" s="23"/>
    </row>
    <row r="349" spans="1:15" x14ac:dyDescent="0.25">
      <c r="A349" s="10">
        <v>41615</v>
      </c>
      <c r="B349" s="8">
        <v>341</v>
      </c>
      <c r="C349" s="12"/>
      <c r="D349" s="22"/>
      <c r="E349" s="12"/>
      <c r="F349" s="23"/>
      <c r="G349" s="22"/>
      <c r="H349" s="12"/>
      <c r="I349" s="23"/>
      <c r="J349" s="22"/>
      <c r="K349" s="12"/>
      <c r="L349" s="23"/>
      <c r="M349" s="22"/>
      <c r="N349" s="12"/>
      <c r="O349" s="23"/>
    </row>
    <row r="350" spans="1:15" x14ac:dyDescent="0.25">
      <c r="A350" s="10">
        <v>41616</v>
      </c>
      <c r="B350" s="8">
        <v>342</v>
      </c>
      <c r="C350" s="12"/>
      <c r="D350" s="22"/>
      <c r="E350" s="12"/>
      <c r="F350" s="23"/>
      <c r="G350" s="22"/>
      <c r="H350" s="12"/>
      <c r="I350" s="23"/>
      <c r="J350" s="22"/>
      <c r="K350" s="12"/>
      <c r="L350" s="23"/>
      <c r="M350" s="22"/>
      <c r="N350" s="12"/>
      <c r="O350" s="23"/>
    </row>
    <row r="351" spans="1:15" x14ac:dyDescent="0.25">
      <c r="A351" s="10">
        <v>41617</v>
      </c>
      <c r="B351" s="8">
        <v>343</v>
      </c>
      <c r="C351" s="12"/>
      <c r="D351" s="22"/>
      <c r="E351" s="12"/>
      <c r="F351" s="23"/>
      <c r="G351" s="22"/>
      <c r="H351" s="12"/>
      <c r="I351" s="23"/>
      <c r="J351" s="22"/>
      <c r="K351" s="12"/>
      <c r="L351" s="23"/>
      <c r="M351" s="22"/>
      <c r="N351" s="12"/>
      <c r="O351" s="23"/>
    </row>
    <row r="352" spans="1:15" x14ac:dyDescent="0.25">
      <c r="A352" s="10">
        <v>41618</v>
      </c>
      <c r="B352" s="8">
        <v>344</v>
      </c>
      <c r="C352" s="12"/>
      <c r="D352" s="22"/>
      <c r="E352" s="12"/>
      <c r="F352" s="23"/>
      <c r="G352" s="22"/>
      <c r="H352" s="12"/>
      <c r="I352" s="23"/>
      <c r="J352" s="22"/>
      <c r="K352" s="12"/>
      <c r="L352" s="23"/>
      <c r="M352" s="22"/>
      <c r="N352" s="12"/>
      <c r="O352" s="23"/>
    </row>
    <row r="353" spans="1:15" x14ac:dyDescent="0.25">
      <c r="A353" s="10">
        <v>41619</v>
      </c>
      <c r="B353" s="8">
        <v>345</v>
      </c>
      <c r="C353" s="12"/>
      <c r="D353" s="22"/>
      <c r="E353" s="12"/>
      <c r="F353" s="23"/>
      <c r="G353" s="22"/>
      <c r="H353" s="12"/>
      <c r="I353" s="23"/>
      <c r="J353" s="22"/>
      <c r="K353" s="12"/>
      <c r="L353" s="23"/>
      <c r="M353" s="22"/>
      <c r="N353" s="12"/>
      <c r="O353" s="23"/>
    </row>
    <row r="354" spans="1:15" x14ac:dyDescent="0.25">
      <c r="A354" s="10">
        <v>41620</v>
      </c>
      <c r="B354" s="8">
        <v>346</v>
      </c>
      <c r="C354" s="12"/>
      <c r="D354" s="22"/>
      <c r="E354" s="12"/>
      <c r="F354" s="23"/>
      <c r="G354" s="22"/>
      <c r="H354" s="12"/>
      <c r="I354" s="23"/>
      <c r="J354" s="22"/>
      <c r="K354" s="12"/>
      <c r="L354" s="23"/>
      <c r="M354" s="22"/>
      <c r="N354" s="12"/>
      <c r="O354" s="23"/>
    </row>
    <row r="355" spans="1:15" x14ac:dyDescent="0.25">
      <c r="A355" s="10">
        <v>41621</v>
      </c>
      <c r="B355" s="8">
        <v>347</v>
      </c>
      <c r="C355" s="12"/>
      <c r="D355" s="22"/>
      <c r="E355" s="12"/>
      <c r="F355" s="23"/>
      <c r="G355" s="22"/>
      <c r="H355" s="12"/>
      <c r="I355" s="23"/>
      <c r="J355" s="22"/>
      <c r="K355" s="12"/>
      <c r="L355" s="23"/>
      <c r="M355" s="22"/>
      <c r="N355" s="12"/>
      <c r="O355" s="23"/>
    </row>
    <row r="356" spans="1:15" x14ac:dyDescent="0.25">
      <c r="A356" s="10">
        <v>41622</v>
      </c>
      <c r="B356" s="8">
        <v>348</v>
      </c>
      <c r="C356" s="12"/>
      <c r="D356" s="22"/>
      <c r="E356" s="12"/>
      <c r="F356" s="23"/>
      <c r="G356" s="22"/>
      <c r="H356" s="12"/>
      <c r="I356" s="23"/>
      <c r="J356" s="22"/>
      <c r="K356" s="12"/>
      <c r="L356" s="23"/>
      <c r="M356" s="22"/>
      <c r="N356" s="12"/>
      <c r="O356" s="23"/>
    </row>
    <row r="357" spans="1:15" x14ac:dyDescent="0.25">
      <c r="A357" s="10">
        <v>41623</v>
      </c>
      <c r="B357" s="8">
        <v>349</v>
      </c>
      <c r="C357" s="12"/>
      <c r="D357" s="22"/>
      <c r="E357" s="12"/>
      <c r="F357" s="23"/>
      <c r="G357" s="22"/>
      <c r="H357" s="12"/>
      <c r="I357" s="23"/>
      <c r="J357" s="22"/>
      <c r="K357" s="12"/>
      <c r="L357" s="23"/>
      <c r="M357" s="22"/>
      <c r="N357" s="12"/>
      <c r="O357" s="23"/>
    </row>
    <row r="358" spans="1:15" x14ac:dyDescent="0.25">
      <c r="A358" s="10">
        <v>41624</v>
      </c>
      <c r="B358" s="8">
        <v>350</v>
      </c>
      <c r="C358" s="12"/>
      <c r="D358" s="22"/>
      <c r="E358" s="12"/>
      <c r="F358" s="23"/>
      <c r="G358" s="22"/>
      <c r="H358" s="12"/>
      <c r="I358" s="23"/>
      <c r="J358" s="22"/>
      <c r="K358" s="12"/>
      <c r="L358" s="23"/>
      <c r="M358" s="22"/>
      <c r="N358" s="12"/>
      <c r="O358" s="23"/>
    </row>
    <row r="359" spans="1:15" x14ac:dyDescent="0.25">
      <c r="A359" s="10">
        <v>41625</v>
      </c>
      <c r="B359" s="8">
        <v>351</v>
      </c>
      <c r="C359" s="12"/>
      <c r="D359" s="22"/>
      <c r="E359" s="12"/>
      <c r="F359" s="23"/>
      <c r="G359" s="22"/>
      <c r="H359" s="12"/>
      <c r="I359" s="23"/>
      <c r="J359" s="22"/>
      <c r="K359" s="12"/>
      <c r="L359" s="23"/>
      <c r="M359" s="22"/>
      <c r="N359" s="12"/>
      <c r="O359" s="23"/>
    </row>
    <row r="360" spans="1:15" x14ac:dyDescent="0.25">
      <c r="A360" s="10">
        <v>41626</v>
      </c>
      <c r="B360" s="8">
        <v>352</v>
      </c>
      <c r="C360" s="12"/>
      <c r="D360" s="22"/>
      <c r="E360" s="12"/>
      <c r="F360" s="23"/>
      <c r="G360" s="22"/>
      <c r="H360" s="12"/>
      <c r="I360" s="23"/>
      <c r="J360" s="22"/>
      <c r="K360" s="12"/>
      <c r="L360" s="23"/>
      <c r="M360" s="22"/>
      <c r="N360" s="12"/>
      <c r="O360" s="23"/>
    </row>
    <row r="361" spans="1:15" x14ac:dyDescent="0.25">
      <c r="A361" s="10">
        <v>41627</v>
      </c>
      <c r="B361" s="8">
        <v>353</v>
      </c>
      <c r="C361" s="12"/>
      <c r="D361" s="22"/>
      <c r="E361" s="12"/>
      <c r="F361" s="23"/>
      <c r="G361" s="22"/>
      <c r="H361" s="12"/>
      <c r="I361" s="23"/>
      <c r="J361" s="22"/>
      <c r="K361" s="12"/>
      <c r="L361" s="23"/>
      <c r="M361" s="22"/>
      <c r="N361" s="12"/>
      <c r="O361" s="23"/>
    </row>
    <row r="362" spans="1:15" x14ac:dyDescent="0.25">
      <c r="A362" s="10">
        <v>41628</v>
      </c>
      <c r="B362" s="8">
        <v>354</v>
      </c>
      <c r="C362" s="12"/>
      <c r="D362" s="22"/>
      <c r="E362" s="12"/>
      <c r="F362" s="23"/>
      <c r="G362" s="22"/>
      <c r="H362" s="12"/>
      <c r="I362" s="23"/>
      <c r="J362" s="22"/>
      <c r="K362" s="12"/>
      <c r="L362" s="23"/>
      <c r="M362" s="22"/>
      <c r="N362" s="12"/>
      <c r="O362" s="23"/>
    </row>
    <row r="363" spans="1:15" x14ac:dyDescent="0.25">
      <c r="A363" s="10">
        <v>41629</v>
      </c>
      <c r="B363" s="8">
        <v>355</v>
      </c>
      <c r="C363" s="12"/>
      <c r="D363" s="22"/>
      <c r="E363" s="12"/>
      <c r="F363" s="23"/>
      <c r="G363" s="22"/>
      <c r="H363" s="12"/>
      <c r="I363" s="23"/>
      <c r="J363" s="22"/>
      <c r="K363" s="12"/>
      <c r="L363" s="23"/>
      <c r="M363" s="22"/>
      <c r="N363" s="12"/>
      <c r="O363" s="23"/>
    </row>
    <row r="364" spans="1:15" x14ac:dyDescent="0.25">
      <c r="A364" s="10">
        <v>41630</v>
      </c>
      <c r="B364" s="8">
        <v>356</v>
      </c>
      <c r="C364" s="12"/>
      <c r="D364" s="22"/>
      <c r="E364" s="12"/>
      <c r="F364" s="23"/>
      <c r="G364" s="22"/>
      <c r="H364" s="12"/>
      <c r="I364" s="23"/>
      <c r="J364" s="22"/>
      <c r="K364" s="12"/>
      <c r="L364" s="23"/>
      <c r="M364" s="22"/>
      <c r="N364" s="12"/>
      <c r="O364" s="23"/>
    </row>
    <row r="365" spans="1:15" x14ac:dyDescent="0.25">
      <c r="A365" s="10">
        <v>41631</v>
      </c>
      <c r="B365" s="8">
        <v>357</v>
      </c>
      <c r="C365" s="12"/>
      <c r="D365" s="22"/>
      <c r="E365" s="12"/>
      <c r="F365" s="23"/>
      <c r="G365" s="22"/>
      <c r="H365" s="12"/>
      <c r="I365" s="23"/>
      <c r="J365" s="22"/>
      <c r="K365" s="12"/>
      <c r="L365" s="23"/>
      <c r="M365" s="22"/>
      <c r="N365" s="12"/>
      <c r="O365" s="23"/>
    </row>
    <row r="366" spans="1:15" x14ac:dyDescent="0.25">
      <c r="A366" s="10">
        <v>41632</v>
      </c>
      <c r="B366" s="8">
        <v>358</v>
      </c>
      <c r="C366" s="12"/>
      <c r="D366" s="22"/>
      <c r="E366" s="12"/>
      <c r="F366" s="23"/>
      <c r="G366" s="22"/>
      <c r="H366" s="12"/>
      <c r="I366" s="23"/>
      <c r="J366" s="22"/>
      <c r="K366" s="12"/>
      <c r="L366" s="23"/>
      <c r="M366" s="22"/>
      <c r="N366" s="12"/>
      <c r="O366" s="23"/>
    </row>
    <row r="367" spans="1:15" x14ac:dyDescent="0.25">
      <c r="A367" s="10">
        <v>41633</v>
      </c>
      <c r="B367" s="8">
        <v>359</v>
      </c>
      <c r="C367" s="12"/>
      <c r="D367" s="22"/>
      <c r="E367" s="12"/>
      <c r="F367" s="23"/>
      <c r="G367" s="22"/>
      <c r="H367" s="12"/>
      <c r="I367" s="23"/>
      <c r="J367" s="22"/>
      <c r="K367" s="12"/>
      <c r="L367" s="23"/>
      <c r="M367" s="22"/>
      <c r="N367" s="12"/>
      <c r="O367" s="23"/>
    </row>
    <row r="368" spans="1:15" x14ac:dyDescent="0.25">
      <c r="A368" s="10">
        <v>41634</v>
      </c>
      <c r="B368" s="8">
        <v>360</v>
      </c>
      <c r="C368" s="12"/>
      <c r="D368" s="22"/>
      <c r="E368" s="12"/>
      <c r="F368" s="23"/>
      <c r="G368" s="22"/>
      <c r="H368" s="12"/>
      <c r="I368" s="23"/>
      <c r="J368" s="22"/>
      <c r="K368" s="12"/>
      <c r="L368" s="23"/>
      <c r="M368" s="22"/>
      <c r="N368" s="12"/>
      <c r="O368" s="23"/>
    </row>
    <row r="369" spans="1:15" x14ac:dyDescent="0.25">
      <c r="A369" s="10">
        <v>41635</v>
      </c>
      <c r="B369" s="8">
        <v>361</v>
      </c>
      <c r="C369" s="12"/>
      <c r="D369" s="22"/>
      <c r="E369" s="12"/>
      <c r="F369" s="23"/>
      <c r="G369" s="22"/>
      <c r="H369" s="12"/>
      <c r="I369" s="23"/>
      <c r="J369" s="22"/>
      <c r="K369" s="12"/>
      <c r="L369" s="23"/>
      <c r="M369" s="22"/>
      <c r="N369" s="12"/>
      <c r="O369" s="23"/>
    </row>
    <row r="370" spans="1:15" x14ac:dyDescent="0.25">
      <c r="A370" s="10">
        <v>41636</v>
      </c>
      <c r="B370" s="8">
        <v>362</v>
      </c>
      <c r="C370" s="12"/>
      <c r="D370" s="22"/>
      <c r="E370" s="12"/>
      <c r="F370" s="23"/>
      <c r="G370" s="22"/>
      <c r="H370" s="12"/>
      <c r="I370" s="23"/>
      <c r="J370" s="22"/>
      <c r="K370" s="12"/>
      <c r="L370" s="23"/>
      <c r="M370" s="22"/>
      <c r="N370" s="12"/>
      <c r="O370" s="23"/>
    </row>
    <row r="371" spans="1:15" x14ac:dyDescent="0.25">
      <c r="A371" s="10">
        <v>41637</v>
      </c>
      <c r="B371" s="8">
        <v>363</v>
      </c>
      <c r="C371" s="12"/>
      <c r="D371" s="22"/>
      <c r="E371" s="12"/>
      <c r="F371" s="23"/>
      <c r="G371" s="22"/>
      <c r="H371" s="12"/>
      <c r="I371" s="23"/>
      <c r="J371" s="22"/>
      <c r="K371" s="12"/>
      <c r="L371" s="23"/>
      <c r="M371" s="22"/>
      <c r="N371" s="12"/>
      <c r="O371" s="23"/>
    </row>
    <row r="372" spans="1:15" x14ac:dyDescent="0.25">
      <c r="A372" s="10">
        <v>41638</v>
      </c>
      <c r="B372" s="8">
        <v>364</v>
      </c>
      <c r="C372" s="12"/>
      <c r="D372" s="22"/>
      <c r="E372" s="12"/>
      <c r="F372" s="23"/>
      <c r="G372" s="22"/>
      <c r="H372" s="12"/>
      <c r="I372" s="23"/>
      <c r="J372" s="22"/>
      <c r="K372" s="12"/>
      <c r="L372" s="23"/>
      <c r="M372" s="22"/>
      <c r="N372" s="12"/>
      <c r="O372" s="23"/>
    </row>
    <row r="373" spans="1:15" ht="15.75" thickBot="1" x14ac:dyDescent="0.3">
      <c r="A373" s="11">
        <v>41639</v>
      </c>
      <c r="B373" s="9">
        <v>365</v>
      </c>
      <c r="C373" s="25"/>
      <c r="D373" s="26"/>
      <c r="E373" s="25"/>
      <c r="F373" s="27"/>
      <c r="G373" s="26"/>
      <c r="H373" s="25"/>
      <c r="I373" s="27"/>
      <c r="J373" s="26"/>
      <c r="K373" s="25"/>
      <c r="L373" s="27"/>
      <c r="M373" s="26"/>
      <c r="N373" s="25"/>
      <c r="O373" s="27"/>
    </row>
    <row r="374" spans="1:15" x14ac:dyDescent="0.25">
      <c r="I374" s="8"/>
      <c r="J374" s="8"/>
    </row>
    <row r="375" spans="1:15" x14ac:dyDescent="0.25">
      <c r="I375" s="8"/>
      <c r="J375" s="8"/>
    </row>
    <row r="376" spans="1:15" x14ac:dyDescent="0.25">
      <c r="I376" s="8"/>
      <c r="J376" s="8"/>
    </row>
    <row r="377" spans="1:15" x14ac:dyDescent="0.25">
      <c r="I377" s="8"/>
      <c r="J377" s="8"/>
    </row>
    <row r="378" spans="1:15" x14ac:dyDescent="0.25">
      <c r="I378" s="8"/>
      <c r="J378" s="8"/>
    </row>
    <row r="379" spans="1:15" x14ac:dyDescent="0.25">
      <c r="I379" s="8"/>
      <c r="J379" s="8"/>
    </row>
    <row r="380" spans="1:15" x14ac:dyDescent="0.25">
      <c r="I380" s="8"/>
      <c r="J380" s="8"/>
    </row>
    <row r="381" spans="1:15" x14ac:dyDescent="0.25">
      <c r="I381" s="8"/>
      <c r="J381" s="8"/>
    </row>
    <row r="382" spans="1:15" x14ac:dyDescent="0.25">
      <c r="I382" s="8"/>
      <c r="J382" s="8"/>
    </row>
    <row r="383" spans="1:15" x14ac:dyDescent="0.25">
      <c r="I383" s="8"/>
      <c r="J383" s="8"/>
    </row>
    <row r="384" spans="1:15" x14ac:dyDescent="0.25">
      <c r="I384" s="8"/>
      <c r="J384" s="8"/>
    </row>
    <row r="385" spans="9:10" x14ac:dyDescent="0.25">
      <c r="I385" s="8"/>
      <c r="J385" s="8"/>
    </row>
    <row r="386" spans="9:10" x14ac:dyDescent="0.25">
      <c r="I386" s="8"/>
      <c r="J386" s="8"/>
    </row>
    <row r="387" spans="9:10" x14ac:dyDescent="0.25">
      <c r="I387" s="8"/>
      <c r="J387" s="8"/>
    </row>
    <row r="388" spans="9:10" x14ac:dyDescent="0.25">
      <c r="I388" s="8"/>
    </row>
    <row r="389" spans="9:10" x14ac:dyDescent="0.25">
      <c r="I389" s="8"/>
    </row>
    <row r="390" spans="9:10" x14ac:dyDescent="0.25">
      <c r="I390" s="8"/>
    </row>
    <row r="391" spans="9:10" x14ac:dyDescent="0.25">
      <c r="I391" s="8"/>
    </row>
    <row r="392" spans="9:10" x14ac:dyDescent="0.25">
      <c r="I392" s="8"/>
    </row>
    <row r="393" spans="9:10" x14ac:dyDescent="0.25">
      <c r="I393" s="8"/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3"/>
  <sheetViews>
    <sheetView zoomScale="110" zoomScaleNormal="110" zoomScalePageLayoutView="110" workbookViewId="0">
      <pane ySplit="8" topLeftCell="A334" activePane="bottomLeft" state="frozen"/>
      <selection pane="bottomLeft" activeCell="C343" sqref="C343:C352"/>
    </sheetView>
  </sheetViews>
  <sheetFormatPr defaultColWidth="8.85546875" defaultRowHeight="15" x14ac:dyDescent="0.25"/>
  <cols>
    <col min="1" max="1" width="10.7109375" customWidth="1"/>
    <col min="2" max="2" width="11.42578125" customWidth="1"/>
    <col min="3" max="3" width="12.85546875" customWidth="1"/>
    <col min="4" max="4" width="11.42578125" customWidth="1"/>
    <col min="5" max="5" width="12.85546875" bestFit="1" customWidth="1"/>
    <col min="6" max="6" width="13.42578125" bestFit="1" customWidth="1"/>
    <col min="7" max="7" width="11" customWidth="1"/>
    <col min="8" max="8" width="12.85546875" bestFit="1" customWidth="1"/>
    <col min="9" max="9" width="13.42578125" bestFit="1" customWidth="1"/>
    <col min="10" max="10" width="12.28515625" customWidth="1"/>
    <col min="11" max="11" width="12.85546875" bestFit="1" customWidth="1"/>
    <col min="12" max="12" width="13.42578125" bestFit="1" customWidth="1"/>
    <col min="13" max="13" width="14.42578125" customWidth="1"/>
    <col min="14" max="14" width="13" customWidth="1"/>
    <col min="15" max="15" width="13.28515625" customWidth="1"/>
  </cols>
  <sheetData>
    <row r="1" spans="1:15" x14ac:dyDescent="0.25">
      <c r="A1" s="1" t="s">
        <v>1</v>
      </c>
    </row>
    <row r="2" spans="1:15" x14ac:dyDescent="0.25">
      <c r="A2" s="1"/>
    </row>
    <row r="3" spans="1:15" x14ac:dyDescent="0.25">
      <c r="B3" t="s">
        <v>2</v>
      </c>
      <c r="C3" t="s">
        <v>11</v>
      </c>
    </row>
    <row r="4" spans="1:15" x14ac:dyDescent="0.25">
      <c r="C4" t="s">
        <v>12</v>
      </c>
    </row>
    <row r="5" spans="1:15" x14ac:dyDescent="0.25">
      <c r="C5" t="s">
        <v>13</v>
      </c>
    </row>
    <row r="7" spans="1:15" ht="15.75" thickBot="1" x14ac:dyDescent="0.3"/>
    <row r="8" spans="1:15" ht="15.75" thickBot="1" x14ac:dyDescent="0.3">
      <c r="A8" s="5" t="s">
        <v>3</v>
      </c>
      <c r="B8" s="6" t="s">
        <v>4</v>
      </c>
      <c r="C8" s="6" t="s">
        <v>5</v>
      </c>
      <c r="D8" s="5" t="s">
        <v>7</v>
      </c>
      <c r="E8" s="6" t="s">
        <v>9</v>
      </c>
      <c r="F8" s="7" t="s">
        <v>10</v>
      </c>
      <c r="G8" s="5" t="s">
        <v>0</v>
      </c>
      <c r="H8" s="6" t="s">
        <v>9</v>
      </c>
      <c r="I8" s="7" t="s">
        <v>10</v>
      </c>
      <c r="J8" s="6" t="s">
        <v>6</v>
      </c>
      <c r="K8" s="6" t="s">
        <v>9</v>
      </c>
      <c r="L8" s="7" t="s">
        <v>10</v>
      </c>
      <c r="M8" s="5" t="s">
        <v>8</v>
      </c>
      <c r="N8" s="6" t="s">
        <v>9</v>
      </c>
      <c r="O8" s="7" t="s">
        <v>10</v>
      </c>
    </row>
    <row r="9" spans="1:15" x14ac:dyDescent="0.25">
      <c r="A9" s="10">
        <v>41640</v>
      </c>
      <c r="B9" s="8">
        <v>1</v>
      </c>
      <c r="C9" s="12">
        <f>(1.61*25.4)/3</f>
        <v>13.631333333333332</v>
      </c>
      <c r="D9" s="13"/>
      <c r="E9" s="14"/>
      <c r="F9" s="15"/>
      <c r="G9" s="13"/>
      <c r="H9" s="14"/>
      <c r="I9" s="15"/>
      <c r="J9" s="16"/>
      <c r="K9" s="17"/>
      <c r="L9" s="18"/>
      <c r="M9" s="19"/>
      <c r="N9" s="20"/>
      <c r="O9" s="21"/>
    </row>
    <row r="10" spans="1:15" x14ac:dyDescent="0.25">
      <c r="A10" s="10">
        <v>41641</v>
      </c>
      <c r="B10" s="8">
        <v>2</v>
      </c>
      <c r="C10" s="12">
        <f t="shared" ref="C10:C11" si="0">(1.61*25.4)/3</f>
        <v>13.631333333333332</v>
      </c>
      <c r="D10" s="13"/>
      <c r="E10" s="14"/>
      <c r="F10" s="15"/>
      <c r="G10" s="13"/>
      <c r="H10" s="14"/>
      <c r="I10" s="15"/>
      <c r="J10" s="13"/>
      <c r="K10" s="14"/>
      <c r="L10" s="15"/>
      <c r="M10" s="19"/>
      <c r="N10" s="20"/>
      <c r="O10" s="21"/>
    </row>
    <row r="11" spans="1:15" x14ac:dyDescent="0.25">
      <c r="A11" s="10">
        <v>41642</v>
      </c>
      <c r="B11" s="8">
        <v>3</v>
      </c>
      <c r="C11" s="12">
        <f t="shared" si="0"/>
        <v>13.631333333333332</v>
      </c>
      <c r="D11" s="13"/>
      <c r="E11" s="14"/>
      <c r="F11" s="15"/>
      <c r="G11" s="13"/>
      <c r="H11" s="14"/>
      <c r="I11" s="15"/>
      <c r="J11" s="13"/>
      <c r="K11" s="14"/>
      <c r="L11" s="15"/>
      <c r="M11" s="19"/>
      <c r="N11" s="20"/>
      <c r="O11" s="21"/>
    </row>
    <row r="12" spans="1:15" x14ac:dyDescent="0.25">
      <c r="A12" s="10">
        <v>41643</v>
      </c>
      <c r="B12" s="34">
        <v>4</v>
      </c>
      <c r="C12" s="12">
        <f>(1.4*25.4)/4</f>
        <v>8.8899999999999988</v>
      </c>
      <c r="D12" s="13"/>
      <c r="E12" s="14"/>
      <c r="F12" s="15"/>
      <c r="G12" s="13"/>
      <c r="H12" s="14"/>
      <c r="I12" s="15"/>
      <c r="J12" s="13"/>
      <c r="K12" s="14"/>
      <c r="L12" s="15"/>
      <c r="M12" s="19"/>
      <c r="N12" s="20"/>
      <c r="O12" s="21"/>
    </row>
    <row r="13" spans="1:15" x14ac:dyDescent="0.25">
      <c r="A13" s="10">
        <v>41644</v>
      </c>
      <c r="B13" s="34">
        <v>5</v>
      </c>
      <c r="C13" s="12">
        <f t="shared" ref="C13:C15" si="1">(1.4*25.4)/4</f>
        <v>8.8899999999999988</v>
      </c>
      <c r="D13" s="13"/>
      <c r="E13" s="14"/>
      <c r="F13" s="15"/>
      <c r="G13" s="13"/>
      <c r="H13" s="14"/>
      <c r="I13" s="15"/>
      <c r="J13" s="13"/>
      <c r="K13" s="14"/>
      <c r="L13" s="15"/>
      <c r="M13" s="19"/>
      <c r="N13" s="20"/>
      <c r="O13" s="21"/>
    </row>
    <row r="14" spans="1:15" x14ac:dyDescent="0.25">
      <c r="A14" s="10">
        <v>41645</v>
      </c>
      <c r="B14" s="34">
        <v>6</v>
      </c>
      <c r="C14" s="12">
        <f t="shared" si="1"/>
        <v>8.8899999999999988</v>
      </c>
      <c r="D14" s="13"/>
      <c r="E14" s="14"/>
      <c r="F14" s="15"/>
      <c r="G14" s="13"/>
      <c r="H14" s="14"/>
      <c r="I14" s="15"/>
      <c r="J14" s="13"/>
      <c r="K14" s="14"/>
      <c r="L14" s="15"/>
      <c r="M14" s="19"/>
      <c r="N14" s="20"/>
      <c r="O14" s="21"/>
    </row>
    <row r="15" spans="1:15" x14ac:dyDescent="0.25">
      <c r="A15" s="10">
        <v>41646</v>
      </c>
      <c r="B15" s="34">
        <v>7</v>
      </c>
      <c r="C15" s="12">
        <f t="shared" si="1"/>
        <v>8.8899999999999988</v>
      </c>
      <c r="D15" s="22">
        <f t="shared" ref="D15:D78" si="2">SUM(C9:C15)</f>
        <v>76.453999999999994</v>
      </c>
      <c r="E15" s="12" t="b">
        <f>OR(D15&lt;8.3)</f>
        <v>0</v>
      </c>
      <c r="F15" s="23" t="b">
        <f>OR(D15&gt;150.62)</f>
        <v>0</v>
      </c>
      <c r="G15" s="13"/>
      <c r="H15" s="14"/>
      <c r="I15" s="15"/>
      <c r="J15" s="13"/>
      <c r="K15" s="14"/>
      <c r="L15" s="15"/>
      <c r="M15" s="19"/>
      <c r="N15" s="20"/>
      <c r="O15" s="21"/>
    </row>
    <row r="16" spans="1:15" x14ac:dyDescent="0.25">
      <c r="A16" s="10">
        <v>41647</v>
      </c>
      <c r="B16" s="34">
        <v>8</v>
      </c>
      <c r="C16" s="12">
        <f>0.19*25.4</f>
        <v>4.8259999999999996</v>
      </c>
      <c r="D16" s="22">
        <f t="shared" si="2"/>
        <v>67.648666666666657</v>
      </c>
      <c r="E16" s="12" t="b">
        <f t="shared" ref="E16:E79" si="3">OR(D16&lt;8.3)</f>
        <v>0</v>
      </c>
      <c r="F16" s="23" t="b">
        <f t="shared" ref="F16:F79" si="4">OR(D16&gt;150.62)</f>
        <v>0</v>
      </c>
      <c r="G16" s="13"/>
      <c r="H16" s="14"/>
      <c r="I16" s="15"/>
      <c r="J16" s="13"/>
      <c r="K16" s="14"/>
      <c r="L16" s="15"/>
      <c r="M16" s="19"/>
      <c r="N16" s="20"/>
      <c r="O16" s="21"/>
    </row>
    <row r="17" spans="1:15" x14ac:dyDescent="0.25">
      <c r="A17" s="10">
        <v>41648</v>
      </c>
      <c r="B17" s="34">
        <v>9</v>
      </c>
      <c r="C17" s="12">
        <f>0.3*25.4</f>
        <v>7.6199999999999992</v>
      </c>
      <c r="D17" s="22">
        <f t="shared" si="2"/>
        <v>61.637333333333331</v>
      </c>
      <c r="E17" s="12" t="b">
        <f t="shared" si="3"/>
        <v>0</v>
      </c>
      <c r="F17" s="23" t="b">
        <f t="shared" si="4"/>
        <v>0</v>
      </c>
      <c r="G17" s="13"/>
      <c r="H17" s="14"/>
      <c r="I17" s="15"/>
      <c r="J17" s="13"/>
      <c r="K17" s="14"/>
      <c r="L17" s="15"/>
      <c r="M17" s="19"/>
      <c r="N17" s="20"/>
      <c r="O17" s="21"/>
    </row>
    <row r="18" spans="1:15" x14ac:dyDescent="0.25">
      <c r="A18" s="10">
        <v>41649</v>
      </c>
      <c r="B18" s="34">
        <v>10</v>
      </c>
      <c r="C18" s="12">
        <f>0.5*25.4</f>
        <v>12.7</v>
      </c>
      <c r="D18" s="22">
        <f t="shared" si="2"/>
        <v>60.705999999999989</v>
      </c>
      <c r="E18" s="12" t="b">
        <f t="shared" si="3"/>
        <v>0</v>
      </c>
      <c r="F18" s="23" t="b">
        <f t="shared" si="4"/>
        <v>0</v>
      </c>
      <c r="G18" s="13"/>
      <c r="H18" s="14"/>
      <c r="I18" s="15"/>
      <c r="J18" s="13"/>
      <c r="K18" s="14"/>
      <c r="L18" s="15"/>
      <c r="M18" s="19"/>
      <c r="N18" s="20"/>
      <c r="O18" s="21"/>
    </row>
    <row r="19" spans="1:15" x14ac:dyDescent="0.25">
      <c r="A19" s="10">
        <v>41650</v>
      </c>
      <c r="B19" s="34">
        <v>11</v>
      </c>
      <c r="C19" s="12">
        <f>(1*25.4)/4</f>
        <v>6.35</v>
      </c>
      <c r="D19" s="22">
        <f t="shared" si="2"/>
        <v>58.16599999999999</v>
      </c>
      <c r="E19" s="12" t="b">
        <f t="shared" si="3"/>
        <v>0</v>
      </c>
      <c r="F19" s="23" t="b">
        <f t="shared" si="4"/>
        <v>0</v>
      </c>
      <c r="G19" s="13"/>
      <c r="H19" s="14"/>
      <c r="I19" s="15"/>
      <c r="J19" s="13"/>
      <c r="K19" s="14"/>
      <c r="L19" s="15"/>
      <c r="M19" s="19"/>
      <c r="N19" s="20"/>
      <c r="O19" s="21"/>
    </row>
    <row r="20" spans="1:15" x14ac:dyDescent="0.25">
      <c r="A20" s="10">
        <v>41651</v>
      </c>
      <c r="B20" s="34">
        <v>12</v>
      </c>
      <c r="C20" s="12">
        <f t="shared" ref="C20:C22" si="5">(1*25.4)/4</f>
        <v>6.35</v>
      </c>
      <c r="D20" s="22">
        <f t="shared" si="2"/>
        <v>55.626000000000005</v>
      </c>
      <c r="E20" s="12" t="b">
        <f t="shared" si="3"/>
        <v>0</v>
      </c>
      <c r="F20" s="23" t="b">
        <f t="shared" si="4"/>
        <v>0</v>
      </c>
      <c r="G20" s="13"/>
      <c r="H20" s="14"/>
      <c r="I20" s="15"/>
      <c r="J20" s="13"/>
      <c r="K20" s="14"/>
      <c r="L20" s="15"/>
      <c r="M20" s="19"/>
      <c r="N20" s="20"/>
      <c r="O20" s="21"/>
    </row>
    <row r="21" spans="1:15" x14ac:dyDescent="0.25">
      <c r="A21" s="10">
        <v>41652</v>
      </c>
      <c r="B21" s="34">
        <v>13</v>
      </c>
      <c r="C21" s="12">
        <f t="shared" si="5"/>
        <v>6.35</v>
      </c>
      <c r="D21" s="22">
        <f t="shared" si="2"/>
        <v>53.086000000000006</v>
      </c>
      <c r="E21" s="12" t="b">
        <f t="shared" si="3"/>
        <v>0</v>
      </c>
      <c r="F21" s="23" t="b">
        <f t="shared" si="4"/>
        <v>0</v>
      </c>
      <c r="G21" s="13"/>
      <c r="H21" s="14"/>
      <c r="I21" s="15"/>
      <c r="J21" s="13"/>
      <c r="K21" s="14"/>
      <c r="L21" s="15"/>
      <c r="M21" s="19"/>
      <c r="N21" s="20"/>
      <c r="O21" s="21"/>
    </row>
    <row r="22" spans="1:15" x14ac:dyDescent="0.25">
      <c r="A22" s="10">
        <v>41653</v>
      </c>
      <c r="B22" s="34">
        <v>14</v>
      </c>
      <c r="C22" s="12">
        <f t="shared" si="5"/>
        <v>6.35</v>
      </c>
      <c r="D22" s="22">
        <f t="shared" si="2"/>
        <v>50.545999999999999</v>
      </c>
      <c r="E22" s="12" t="b">
        <f t="shared" si="3"/>
        <v>0</v>
      </c>
      <c r="F22" s="23" t="b">
        <f t="shared" si="4"/>
        <v>0</v>
      </c>
      <c r="G22" s="22">
        <f t="shared" ref="G22:G85" si="6">SUM(C9:C22)</f>
        <v>126.99999999999997</v>
      </c>
      <c r="H22" s="12" t="b">
        <f>OR(G22&lt;33.9)</f>
        <v>0</v>
      </c>
      <c r="I22" s="23" t="b">
        <f>OR(G22&gt;277.6)</f>
        <v>0</v>
      </c>
      <c r="J22" s="13"/>
      <c r="K22" s="14"/>
      <c r="L22" s="15"/>
      <c r="M22" s="19"/>
      <c r="N22" s="20"/>
      <c r="O22" s="21"/>
    </row>
    <row r="23" spans="1:15" x14ac:dyDescent="0.25">
      <c r="A23" s="10">
        <v>41654</v>
      </c>
      <c r="B23" s="34">
        <v>15</v>
      </c>
      <c r="C23" s="12">
        <v>0</v>
      </c>
      <c r="D23" s="22">
        <f t="shared" si="2"/>
        <v>45.720000000000006</v>
      </c>
      <c r="E23" s="12" t="b">
        <f t="shared" si="3"/>
        <v>0</v>
      </c>
      <c r="F23" s="23" t="b">
        <f t="shared" si="4"/>
        <v>0</v>
      </c>
      <c r="G23" s="22">
        <f t="shared" si="6"/>
        <v>113.36866666666664</v>
      </c>
      <c r="H23" s="12" t="b">
        <f t="shared" ref="H23:H86" si="7">OR(G23&lt;33.9)</f>
        <v>0</v>
      </c>
      <c r="I23" s="23" t="b">
        <f t="shared" ref="I23:I86" si="8">OR(G23&gt;277.6)</f>
        <v>0</v>
      </c>
      <c r="J23" s="13"/>
      <c r="K23" s="14"/>
      <c r="L23" s="15"/>
      <c r="M23" s="19"/>
      <c r="N23" s="20"/>
      <c r="O23" s="21"/>
    </row>
    <row r="24" spans="1:15" x14ac:dyDescent="0.25">
      <c r="A24" s="10">
        <v>41655</v>
      </c>
      <c r="B24" s="34">
        <v>16</v>
      </c>
      <c r="C24" s="12">
        <f>0.35*25.4</f>
        <v>8.8899999999999988</v>
      </c>
      <c r="D24" s="22">
        <f t="shared" si="2"/>
        <v>46.99</v>
      </c>
      <c r="E24" s="12" t="b">
        <f t="shared" si="3"/>
        <v>0</v>
      </c>
      <c r="F24" s="23" t="b">
        <f t="shared" si="4"/>
        <v>0</v>
      </c>
      <c r="G24" s="22">
        <f t="shared" si="6"/>
        <v>108.62733333333331</v>
      </c>
      <c r="H24" s="12" t="b">
        <f t="shared" si="7"/>
        <v>0</v>
      </c>
      <c r="I24" s="23" t="b">
        <f t="shared" si="8"/>
        <v>0</v>
      </c>
      <c r="J24" s="13"/>
      <c r="K24" s="14"/>
      <c r="L24" s="15"/>
      <c r="M24" s="19"/>
      <c r="N24" s="20"/>
      <c r="O24" s="21"/>
    </row>
    <row r="25" spans="1:15" x14ac:dyDescent="0.25">
      <c r="A25" s="10">
        <v>41656</v>
      </c>
      <c r="B25" s="34">
        <v>17</v>
      </c>
      <c r="C25" s="12">
        <f>0.33*25.4</f>
        <v>8.3819999999999997</v>
      </c>
      <c r="D25" s="22">
        <f t="shared" si="2"/>
        <v>42.671999999999997</v>
      </c>
      <c r="E25" s="12" t="b">
        <f t="shared" si="3"/>
        <v>0</v>
      </c>
      <c r="F25" s="23" t="b">
        <f t="shared" si="4"/>
        <v>0</v>
      </c>
      <c r="G25" s="22">
        <f t="shared" si="6"/>
        <v>103.37799999999997</v>
      </c>
      <c r="H25" s="12" t="b">
        <f t="shared" si="7"/>
        <v>0</v>
      </c>
      <c r="I25" s="23" t="b">
        <f t="shared" si="8"/>
        <v>0</v>
      </c>
      <c r="J25" s="13"/>
      <c r="K25" s="14"/>
      <c r="L25" s="15"/>
      <c r="M25" s="19"/>
      <c r="N25" s="20"/>
      <c r="O25" s="21"/>
    </row>
    <row r="26" spans="1:15" x14ac:dyDescent="0.25">
      <c r="A26" s="10">
        <v>41657</v>
      </c>
      <c r="B26" s="34">
        <v>18</v>
      </c>
      <c r="C26" s="12">
        <f>(0.06*25.4)/4</f>
        <v>0.38099999999999995</v>
      </c>
      <c r="D26" s="22">
        <f t="shared" si="2"/>
        <v>36.702999999999996</v>
      </c>
      <c r="E26" s="12" t="b">
        <f t="shared" si="3"/>
        <v>0</v>
      </c>
      <c r="F26" s="23" t="b">
        <f t="shared" si="4"/>
        <v>0</v>
      </c>
      <c r="G26" s="22">
        <f t="shared" si="6"/>
        <v>94.868999999999986</v>
      </c>
      <c r="H26" s="12" t="b">
        <f t="shared" si="7"/>
        <v>0</v>
      </c>
      <c r="I26" s="23" t="b">
        <f t="shared" si="8"/>
        <v>0</v>
      </c>
      <c r="J26" s="13"/>
      <c r="K26" s="14"/>
      <c r="L26" s="15"/>
      <c r="M26" s="19"/>
      <c r="N26" s="20"/>
      <c r="O26" s="21"/>
    </row>
    <row r="27" spans="1:15" x14ac:dyDescent="0.25">
      <c r="A27" s="10">
        <v>41658</v>
      </c>
      <c r="B27" s="34">
        <v>19</v>
      </c>
      <c r="C27" s="12">
        <f t="shared" ref="C27:C29" si="9">(0.06*25.4)/4</f>
        <v>0.38099999999999995</v>
      </c>
      <c r="D27" s="22">
        <f t="shared" si="2"/>
        <v>30.733999999999995</v>
      </c>
      <c r="E27" s="12" t="b">
        <f t="shared" si="3"/>
        <v>0</v>
      </c>
      <c r="F27" s="23" t="b">
        <f t="shared" si="4"/>
        <v>0</v>
      </c>
      <c r="G27" s="22">
        <f t="shared" si="6"/>
        <v>86.360000000000014</v>
      </c>
      <c r="H27" s="12" t="b">
        <f t="shared" si="7"/>
        <v>0</v>
      </c>
      <c r="I27" s="23" t="b">
        <f t="shared" si="8"/>
        <v>0</v>
      </c>
      <c r="J27" s="13"/>
      <c r="K27" s="14"/>
      <c r="L27" s="15"/>
      <c r="M27" s="19"/>
      <c r="N27" s="20"/>
      <c r="O27" s="21"/>
    </row>
    <row r="28" spans="1:15" x14ac:dyDescent="0.25">
      <c r="A28" s="10">
        <v>41659</v>
      </c>
      <c r="B28" s="34">
        <v>20</v>
      </c>
      <c r="C28" s="12">
        <f t="shared" si="9"/>
        <v>0.38099999999999995</v>
      </c>
      <c r="D28" s="22">
        <f t="shared" si="2"/>
        <v>24.765000000000001</v>
      </c>
      <c r="E28" s="12" t="b">
        <f t="shared" si="3"/>
        <v>0</v>
      </c>
      <c r="F28" s="23" t="b">
        <f t="shared" si="4"/>
        <v>0</v>
      </c>
      <c r="G28" s="22">
        <f t="shared" si="6"/>
        <v>77.851000000000013</v>
      </c>
      <c r="H28" s="12" t="b">
        <f t="shared" si="7"/>
        <v>0</v>
      </c>
      <c r="I28" s="23" t="b">
        <f t="shared" si="8"/>
        <v>0</v>
      </c>
      <c r="J28" s="13"/>
      <c r="K28" s="14"/>
      <c r="L28" s="15"/>
      <c r="M28" s="19"/>
      <c r="N28" s="20"/>
      <c r="O28" s="21"/>
    </row>
    <row r="29" spans="1:15" x14ac:dyDescent="0.25">
      <c r="A29" s="10">
        <v>41660</v>
      </c>
      <c r="B29" s="34">
        <v>21</v>
      </c>
      <c r="C29" s="12">
        <f t="shared" si="9"/>
        <v>0.38099999999999995</v>
      </c>
      <c r="D29" s="22">
        <f t="shared" si="2"/>
        <v>18.795999999999999</v>
      </c>
      <c r="E29" s="12" t="b">
        <f t="shared" si="3"/>
        <v>0</v>
      </c>
      <c r="F29" s="23" t="b">
        <f t="shared" si="4"/>
        <v>0</v>
      </c>
      <c r="G29" s="22">
        <f t="shared" si="6"/>
        <v>69.341999999999999</v>
      </c>
      <c r="H29" s="12" t="b">
        <f t="shared" si="7"/>
        <v>0</v>
      </c>
      <c r="I29" s="23" t="b">
        <f t="shared" si="8"/>
        <v>0</v>
      </c>
      <c r="J29" s="22">
        <f t="shared" ref="J29:J92" si="10">SUM(C9:C29)</f>
        <v>145.79599999999996</v>
      </c>
      <c r="K29" s="12" t="b">
        <f>OR(J29&lt;67.04)</f>
        <v>0</v>
      </c>
      <c r="L29" s="23" t="b">
        <f>OR(J29&gt;385.07)</f>
        <v>0</v>
      </c>
      <c r="M29" s="19"/>
      <c r="N29" s="20"/>
      <c r="O29" s="21"/>
    </row>
    <row r="30" spans="1:15" x14ac:dyDescent="0.25">
      <c r="A30" s="10">
        <v>41661</v>
      </c>
      <c r="B30" s="34">
        <v>22</v>
      </c>
      <c r="C30" s="12">
        <f>0.06*25.4</f>
        <v>1.5239999999999998</v>
      </c>
      <c r="D30" s="22">
        <f t="shared" si="2"/>
        <v>20.32</v>
      </c>
      <c r="E30" s="12" t="b">
        <f t="shared" si="3"/>
        <v>0</v>
      </c>
      <c r="F30" s="23" t="b">
        <f t="shared" si="4"/>
        <v>0</v>
      </c>
      <c r="G30" s="22">
        <f t="shared" si="6"/>
        <v>66.040000000000006</v>
      </c>
      <c r="H30" s="12" t="b">
        <f t="shared" si="7"/>
        <v>0</v>
      </c>
      <c r="I30" s="23" t="b">
        <f t="shared" si="8"/>
        <v>0</v>
      </c>
      <c r="J30" s="22">
        <f t="shared" si="10"/>
        <v>133.68866666666665</v>
      </c>
      <c r="K30" s="12" t="b">
        <f t="shared" ref="K30:K93" si="11">OR(J30&lt;67.04)</f>
        <v>0</v>
      </c>
      <c r="L30" s="23" t="b">
        <f t="shared" ref="L30:L93" si="12">OR(J30&gt;385.07)</f>
        <v>0</v>
      </c>
      <c r="M30" s="19"/>
      <c r="N30" s="20"/>
      <c r="O30" s="21"/>
    </row>
    <row r="31" spans="1:15" x14ac:dyDescent="0.25">
      <c r="A31" s="10">
        <v>41662</v>
      </c>
      <c r="B31" s="34">
        <v>23</v>
      </c>
      <c r="C31" s="12">
        <v>0</v>
      </c>
      <c r="D31" s="22">
        <f t="shared" si="2"/>
        <v>11.43</v>
      </c>
      <c r="E31" s="12" t="b">
        <f t="shared" si="3"/>
        <v>0</v>
      </c>
      <c r="F31" s="23" t="b">
        <f t="shared" si="4"/>
        <v>0</v>
      </c>
      <c r="G31" s="22">
        <f t="shared" si="6"/>
        <v>58.42</v>
      </c>
      <c r="H31" s="12" t="b">
        <f t="shared" si="7"/>
        <v>0</v>
      </c>
      <c r="I31" s="23" t="b">
        <f t="shared" si="8"/>
        <v>0</v>
      </c>
      <c r="J31" s="22">
        <f t="shared" si="10"/>
        <v>120.05733333333332</v>
      </c>
      <c r="K31" s="12" t="b">
        <f t="shared" si="11"/>
        <v>0</v>
      </c>
      <c r="L31" s="23" t="b">
        <f t="shared" si="12"/>
        <v>0</v>
      </c>
      <c r="M31" s="19"/>
      <c r="N31" s="20"/>
      <c r="O31" s="21"/>
    </row>
    <row r="32" spans="1:15" x14ac:dyDescent="0.25">
      <c r="A32" s="10">
        <v>41663</v>
      </c>
      <c r="B32" s="34">
        <v>24</v>
      </c>
      <c r="C32" s="12">
        <f>0.05*25.4</f>
        <v>1.27</v>
      </c>
      <c r="D32" s="22">
        <f t="shared" si="2"/>
        <v>4.3179999999999996</v>
      </c>
      <c r="E32" s="12" t="b">
        <f t="shared" si="3"/>
        <v>1</v>
      </c>
      <c r="F32" s="23" t="b">
        <f t="shared" si="4"/>
        <v>0</v>
      </c>
      <c r="G32" s="22">
        <f t="shared" si="6"/>
        <v>46.99</v>
      </c>
      <c r="H32" s="12" t="b">
        <f t="shared" si="7"/>
        <v>0</v>
      </c>
      <c r="I32" s="23" t="b">
        <f t="shared" si="8"/>
        <v>0</v>
      </c>
      <c r="J32" s="22">
        <f t="shared" si="10"/>
        <v>107.69599999999997</v>
      </c>
      <c r="K32" s="12" t="b">
        <f t="shared" si="11"/>
        <v>0</v>
      </c>
      <c r="L32" s="23" t="b">
        <f t="shared" si="12"/>
        <v>0</v>
      </c>
      <c r="M32" s="19"/>
      <c r="N32" s="20"/>
      <c r="O32" s="21"/>
    </row>
    <row r="33" spans="1:15" x14ac:dyDescent="0.25">
      <c r="A33" s="10">
        <v>41664</v>
      </c>
      <c r="B33" s="34">
        <v>25</v>
      </c>
      <c r="C33" s="12">
        <f>(0.7*25.4)/3</f>
        <v>5.9266666666666659</v>
      </c>
      <c r="D33" s="22">
        <f t="shared" si="2"/>
        <v>9.8636666666666653</v>
      </c>
      <c r="E33" s="12" t="b">
        <f t="shared" si="3"/>
        <v>0</v>
      </c>
      <c r="F33" s="23" t="b">
        <f t="shared" si="4"/>
        <v>0</v>
      </c>
      <c r="G33" s="22">
        <f t="shared" si="6"/>
        <v>46.566666666666663</v>
      </c>
      <c r="H33" s="12" t="b">
        <f t="shared" si="7"/>
        <v>0</v>
      </c>
      <c r="I33" s="23" t="b">
        <f t="shared" si="8"/>
        <v>0</v>
      </c>
      <c r="J33" s="22">
        <f t="shared" si="10"/>
        <v>104.73266666666665</v>
      </c>
      <c r="K33" s="12" t="b">
        <f t="shared" si="11"/>
        <v>0</v>
      </c>
      <c r="L33" s="23" t="b">
        <f t="shared" si="12"/>
        <v>0</v>
      </c>
      <c r="M33" s="19"/>
      <c r="N33" s="20"/>
      <c r="O33" s="21"/>
    </row>
    <row r="34" spans="1:15" x14ac:dyDescent="0.25">
      <c r="A34" s="10">
        <v>41665</v>
      </c>
      <c r="B34" s="34">
        <v>26</v>
      </c>
      <c r="C34" s="12">
        <f t="shared" ref="C34:C35" si="13">(0.7*25.4)/3</f>
        <v>5.9266666666666659</v>
      </c>
      <c r="D34" s="22">
        <f t="shared" si="2"/>
        <v>15.409333333333331</v>
      </c>
      <c r="E34" s="12" t="b">
        <f t="shared" si="3"/>
        <v>0</v>
      </c>
      <c r="F34" s="23" t="b">
        <f t="shared" si="4"/>
        <v>0</v>
      </c>
      <c r="G34" s="22">
        <f t="shared" si="6"/>
        <v>46.143333333333331</v>
      </c>
      <c r="H34" s="12" t="b">
        <f t="shared" si="7"/>
        <v>0</v>
      </c>
      <c r="I34" s="23" t="b">
        <f t="shared" si="8"/>
        <v>0</v>
      </c>
      <c r="J34" s="22">
        <f t="shared" si="10"/>
        <v>101.76933333333334</v>
      </c>
      <c r="K34" s="12" t="b">
        <f t="shared" si="11"/>
        <v>0</v>
      </c>
      <c r="L34" s="23" t="b">
        <f t="shared" si="12"/>
        <v>0</v>
      </c>
      <c r="M34" s="19"/>
      <c r="N34" s="20"/>
      <c r="O34" s="21"/>
    </row>
    <row r="35" spans="1:15" x14ac:dyDescent="0.25">
      <c r="A35" s="10">
        <v>41666</v>
      </c>
      <c r="B35" s="34">
        <v>27</v>
      </c>
      <c r="C35" s="12">
        <f t="shared" si="13"/>
        <v>5.9266666666666659</v>
      </c>
      <c r="D35" s="22">
        <f t="shared" si="2"/>
        <v>20.954999999999998</v>
      </c>
      <c r="E35" s="12" t="b">
        <f t="shared" si="3"/>
        <v>0</v>
      </c>
      <c r="F35" s="23" t="b">
        <f t="shared" si="4"/>
        <v>0</v>
      </c>
      <c r="G35" s="22">
        <f t="shared" si="6"/>
        <v>45.72</v>
      </c>
      <c r="H35" s="12" t="b">
        <f t="shared" si="7"/>
        <v>0</v>
      </c>
      <c r="I35" s="23" t="b">
        <f t="shared" si="8"/>
        <v>0</v>
      </c>
      <c r="J35" s="22">
        <f t="shared" si="10"/>
        <v>98.805999999999997</v>
      </c>
      <c r="K35" s="12" t="b">
        <f t="shared" si="11"/>
        <v>0</v>
      </c>
      <c r="L35" s="23" t="b">
        <f t="shared" si="12"/>
        <v>0</v>
      </c>
      <c r="M35" s="19"/>
      <c r="N35" s="20"/>
      <c r="O35" s="21"/>
    </row>
    <row r="36" spans="1:15" x14ac:dyDescent="0.25">
      <c r="A36" s="10">
        <v>41667</v>
      </c>
      <c r="B36" s="34">
        <v>28</v>
      </c>
      <c r="C36" s="12">
        <f>0.41*25.4</f>
        <v>10.413999999999998</v>
      </c>
      <c r="D36" s="22">
        <f t="shared" si="2"/>
        <v>30.987999999999996</v>
      </c>
      <c r="E36" s="12" t="b">
        <f t="shared" si="3"/>
        <v>0</v>
      </c>
      <c r="F36" s="23" t="b">
        <f t="shared" si="4"/>
        <v>0</v>
      </c>
      <c r="G36" s="22">
        <f t="shared" si="6"/>
        <v>49.783999999999992</v>
      </c>
      <c r="H36" s="12" t="b">
        <f t="shared" si="7"/>
        <v>0</v>
      </c>
      <c r="I36" s="23" t="b">
        <f t="shared" si="8"/>
        <v>0</v>
      </c>
      <c r="J36" s="22">
        <f t="shared" si="10"/>
        <v>100.32999999999998</v>
      </c>
      <c r="K36" s="12" t="b">
        <f t="shared" si="11"/>
        <v>0</v>
      </c>
      <c r="L36" s="23" t="b">
        <f t="shared" si="12"/>
        <v>0</v>
      </c>
      <c r="M36" s="22">
        <f t="shared" ref="M36:M99" si="14">SUM(C9:C36)</f>
        <v>176.78399999999999</v>
      </c>
      <c r="N36" s="12" t="b">
        <f>OR(M36&lt;107.69)</f>
        <v>0</v>
      </c>
      <c r="O36" s="23" t="b">
        <f>OR(M36&gt;485.86)</f>
        <v>0</v>
      </c>
    </row>
    <row r="37" spans="1:15" x14ac:dyDescent="0.25">
      <c r="A37" s="10">
        <v>41668</v>
      </c>
      <c r="B37" s="34">
        <v>29</v>
      </c>
      <c r="C37" s="12">
        <v>0</v>
      </c>
      <c r="D37" s="22">
        <f t="shared" si="2"/>
        <v>29.463999999999995</v>
      </c>
      <c r="E37" s="12" t="b">
        <f t="shared" si="3"/>
        <v>0</v>
      </c>
      <c r="F37" s="23" t="b">
        <f t="shared" si="4"/>
        <v>0</v>
      </c>
      <c r="G37" s="22">
        <f t="shared" si="6"/>
        <v>49.783999999999992</v>
      </c>
      <c r="H37" s="12" t="b">
        <f t="shared" si="7"/>
        <v>0</v>
      </c>
      <c r="I37" s="23" t="b">
        <f t="shared" si="8"/>
        <v>0</v>
      </c>
      <c r="J37" s="22">
        <f t="shared" si="10"/>
        <v>95.503999999999991</v>
      </c>
      <c r="K37" s="12" t="b">
        <f t="shared" si="11"/>
        <v>0</v>
      </c>
      <c r="L37" s="23" t="b">
        <f t="shared" si="12"/>
        <v>0</v>
      </c>
      <c r="M37" s="22">
        <f t="shared" si="14"/>
        <v>163.15266666666668</v>
      </c>
      <c r="N37" s="12" t="b">
        <f t="shared" ref="N37:N100" si="15">OR(M37&lt;107.69)</f>
        <v>0</v>
      </c>
      <c r="O37" s="23" t="b">
        <f t="shared" ref="O37:O100" si="16">OR(M37&gt;485.86)</f>
        <v>0</v>
      </c>
    </row>
    <row r="38" spans="1:15" x14ac:dyDescent="0.25">
      <c r="A38" s="10">
        <v>41669</v>
      </c>
      <c r="B38" s="34">
        <v>30</v>
      </c>
      <c r="C38" s="12">
        <f>0.23*25.4</f>
        <v>5.8419999999999996</v>
      </c>
      <c r="D38" s="22">
        <f t="shared" si="2"/>
        <v>35.305999999999997</v>
      </c>
      <c r="E38" s="12" t="b">
        <f t="shared" si="3"/>
        <v>0</v>
      </c>
      <c r="F38" s="23" t="b">
        <f t="shared" si="4"/>
        <v>0</v>
      </c>
      <c r="G38" s="22">
        <f t="shared" si="6"/>
        <v>46.73599999999999</v>
      </c>
      <c r="H38" s="12" t="b">
        <f t="shared" si="7"/>
        <v>0</v>
      </c>
      <c r="I38" s="23" t="b">
        <f t="shared" si="8"/>
        <v>0</v>
      </c>
      <c r="J38" s="22">
        <f t="shared" si="10"/>
        <v>93.725999999999999</v>
      </c>
      <c r="K38" s="12" t="b">
        <f t="shared" si="11"/>
        <v>0</v>
      </c>
      <c r="L38" s="23" t="b">
        <f t="shared" si="12"/>
        <v>0</v>
      </c>
      <c r="M38" s="22">
        <f t="shared" si="14"/>
        <v>155.36333333333332</v>
      </c>
      <c r="N38" s="12" t="b">
        <f t="shared" si="15"/>
        <v>0</v>
      </c>
      <c r="O38" s="23" t="b">
        <f t="shared" si="16"/>
        <v>0</v>
      </c>
    </row>
    <row r="39" spans="1:15" x14ac:dyDescent="0.25">
      <c r="A39" s="10">
        <v>41670</v>
      </c>
      <c r="B39" s="34">
        <v>31</v>
      </c>
      <c r="C39" s="12">
        <f>1.12*25.4</f>
        <v>28.448</v>
      </c>
      <c r="D39" s="22">
        <f t="shared" si="2"/>
        <v>62.483999999999995</v>
      </c>
      <c r="E39" s="12" t="b">
        <f t="shared" si="3"/>
        <v>0</v>
      </c>
      <c r="F39" s="23" t="b">
        <f t="shared" si="4"/>
        <v>0</v>
      </c>
      <c r="G39" s="22">
        <f t="shared" si="6"/>
        <v>66.801999999999992</v>
      </c>
      <c r="H39" s="12" t="b">
        <f t="shared" si="7"/>
        <v>0</v>
      </c>
      <c r="I39" s="23" t="b">
        <f t="shared" si="8"/>
        <v>0</v>
      </c>
      <c r="J39" s="22">
        <f t="shared" si="10"/>
        <v>109.47399999999999</v>
      </c>
      <c r="K39" s="12" t="b">
        <f t="shared" si="11"/>
        <v>0</v>
      </c>
      <c r="L39" s="23" t="b">
        <f t="shared" si="12"/>
        <v>0</v>
      </c>
      <c r="M39" s="22">
        <f t="shared" si="14"/>
        <v>170.17999999999998</v>
      </c>
      <c r="N39" s="12" t="b">
        <f t="shared" si="15"/>
        <v>0</v>
      </c>
      <c r="O39" s="23" t="b">
        <f t="shared" si="16"/>
        <v>0</v>
      </c>
    </row>
    <row r="40" spans="1:15" x14ac:dyDescent="0.25">
      <c r="A40" s="10">
        <v>41671</v>
      </c>
      <c r="B40" s="34">
        <v>32</v>
      </c>
      <c r="C40" s="12">
        <f>(1.28*25.4)/3</f>
        <v>10.837333333333333</v>
      </c>
      <c r="D40" s="22">
        <f t="shared" si="2"/>
        <v>67.394666666666666</v>
      </c>
      <c r="E40" s="12" t="b">
        <f t="shared" si="3"/>
        <v>0</v>
      </c>
      <c r="F40" s="23" t="b">
        <f t="shared" si="4"/>
        <v>0</v>
      </c>
      <c r="G40" s="22">
        <f t="shared" si="6"/>
        <v>77.258333333333326</v>
      </c>
      <c r="H40" s="12" t="b">
        <f t="shared" si="7"/>
        <v>0</v>
      </c>
      <c r="I40" s="23" t="b">
        <f t="shared" si="8"/>
        <v>0</v>
      </c>
      <c r="J40" s="22">
        <f t="shared" si="10"/>
        <v>113.96133333333333</v>
      </c>
      <c r="K40" s="12" t="b">
        <f t="shared" si="11"/>
        <v>0</v>
      </c>
      <c r="L40" s="23" t="b">
        <f t="shared" si="12"/>
        <v>0</v>
      </c>
      <c r="M40" s="22">
        <f t="shared" si="14"/>
        <v>172.12733333333333</v>
      </c>
      <c r="N40" s="12" t="b">
        <f t="shared" si="15"/>
        <v>0</v>
      </c>
      <c r="O40" s="23" t="b">
        <f t="shared" si="16"/>
        <v>0</v>
      </c>
    </row>
    <row r="41" spans="1:15" x14ac:dyDescent="0.25">
      <c r="A41" s="10">
        <v>41672</v>
      </c>
      <c r="B41" s="34">
        <v>33</v>
      </c>
      <c r="C41" s="12">
        <f t="shared" ref="C41:C42" si="17">(1.28*25.4)/3</f>
        <v>10.837333333333333</v>
      </c>
      <c r="D41" s="22">
        <f t="shared" si="2"/>
        <v>72.305333333333323</v>
      </c>
      <c r="E41" s="12" t="b">
        <f t="shared" si="3"/>
        <v>0</v>
      </c>
      <c r="F41" s="23" t="b">
        <f t="shared" si="4"/>
        <v>0</v>
      </c>
      <c r="G41" s="22">
        <f t="shared" si="6"/>
        <v>87.714666666666659</v>
      </c>
      <c r="H41" s="12" t="b">
        <f t="shared" si="7"/>
        <v>0</v>
      </c>
      <c r="I41" s="23" t="b">
        <f t="shared" si="8"/>
        <v>0</v>
      </c>
      <c r="J41" s="22">
        <f t="shared" si="10"/>
        <v>118.44866666666667</v>
      </c>
      <c r="K41" s="12" t="b">
        <f t="shared" si="11"/>
        <v>0</v>
      </c>
      <c r="L41" s="23" t="b">
        <f t="shared" si="12"/>
        <v>0</v>
      </c>
      <c r="M41" s="22">
        <f t="shared" si="14"/>
        <v>174.07466666666667</v>
      </c>
      <c r="N41" s="12" t="b">
        <f t="shared" si="15"/>
        <v>0</v>
      </c>
      <c r="O41" s="23" t="b">
        <f t="shared" si="16"/>
        <v>0</v>
      </c>
    </row>
    <row r="42" spans="1:15" x14ac:dyDescent="0.25">
      <c r="A42" s="10">
        <v>41673</v>
      </c>
      <c r="B42" s="34">
        <v>34</v>
      </c>
      <c r="C42" s="12">
        <f t="shared" si="17"/>
        <v>10.837333333333333</v>
      </c>
      <c r="D42" s="22">
        <f t="shared" si="2"/>
        <v>77.215999999999994</v>
      </c>
      <c r="E42" s="12" t="b">
        <f t="shared" si="3"/>
        <v>0</v>
      </c>
      <c r="F42" s="23" t="b">
        <f t="shared" si="4"/>
        <v>0</v>
      </c>
      <c r="G42" s="22">
        <f t="shared" si="6"/>
        <v>98.170999999999992</v>
      </c>
      <c r="H42" s="12" t="b">
        <f t="shared" si="7"/>
        <v>0</v>
      </c>
      <c r="I42" s="23" t="b">
        <f t="shared" si="8"/>
        <v>0</v>
      </c>
      <c r="J42" s="22">
        <f t="shared" si="10"/>
        <v>122.93600000000001</v>
      </c>
      <c r="K42" s="12" t="b">
        <f t="shared" si="11"/>
        <v>0</v>
      </c>
      <c r="L42" s="23" t="b">
        <f t="shared" si="12"/>
        <v>0</v>
      </c>
      <c r="M42" s="22">
        <f t="shared" si="14"/>
        <v>176.02199999999999</v>
      </c>
      <c r="N42" s="12" t="b">
        <f t="shared" si="15"/>
        <v>0</v>
      </c>
      <c r="O42" s="23" t="b">
        <f t="shared" si="16"/>
        <v>0</v>
      </c>
    </row>
    <row r="43" spans="1:15" x14ac:dyDescent="0.25">
      <c r="A43" s="10">
        <v>41674</v>
      </c>
      <c r="B43" s="34">
        <v>35</v>
      </c>
      <c r="C43" s="12">
        <f>0.35*25.4</f>
        <v>8.8899999999999988</v>
      </c>
      <c r="D43" s="22">
        <f t="shared" si="2"/>
        <v>75.691999999999993</v>
      </c>
      <c r="E43" s="12" t="b">
        <f t="shared" si="3"/>
        <v>0</v>
      </c>
      <c r="F43" s="23" t="b">
        <f t="shared" si="4"/>
        <v>0</v>
      </c>
      <c r="G43" s="22">
        <f t="shared" si="6"/>
        <v>106.67999999999999</v>
      </c>
      <c r="H43" s="12" t="b">
        <f t="shared" si="7"/>
        <v>0</v>
      </c>
      <c r="I43" s="23" t="b">
        <f t="shared" si="8"/>
        <v>0</v>
      </c>
      <c r="J43" s="22">
        <f t="shared" si="10"/>
        <v>125.47599999999998</v>
      </c>
      <c r="K43" s="12" t="b">
        <f t="shared" si="11"/>
        <v>0</v>
      </c>
      <c r="L43" s="23" t="b">
        <f t="shared" si="12"/>
        <v>0</v>
      </c>
      <c r="M43" s="22">
        <f t="shared" si="14"/>
        <v>176.02199999999996</v>
      </c>
      <c r="N43" s="12" t="b">
        <f t="shared" si="15"/>
        <v>0</v>
      </c>
      <c r="O43" s="23" t="b">
        <f t="shared" si="16"/>
        <v>0</v>
      </c>
    </row>
    <row r="44" spans="1:15" x14ac:dyDescent="0.25">
      <c r="A44" s="10">
        <v>41675</v>
      </c>
      <c r="B44" s="34">
        <v>36</v>
      </c>
      <c r="C44" s="12">
        <f>0.1*25.4</f>
        <v>2.54</v>
      </c>
      <c r="D44" s="22">
        <f t="shared" si="2"/>
        <v>78.231999999999999</v>
      </c>
      <c r="E44" s="12" t="b">
        <f t="shared" si="3"/>
        <v>0</v>
      </c>
      <c r="F44" s="23" t="b">
        <f t="shared" si="4"/>
        <v>0</v>
      </c>
      <c r="G44" s="22">
        <f t="shared" si="6"/>
        <v>107.696</v>
      </c>
      <c r="H44" s="12" t="b">
        <f t="shared" si="7"/>
        <v>0</v>
      </c>
      <c r="I44" s="23" t="b">
        <f t="shared" si="8"/>
        <v>0</v>
      </c>
      <c r="J44" s="22">
        <f t="shared" si="10"/>
        <v>128.01599999999999</v>
      </c>
      <c r="K44" s="12" t="b">
        <f t="shared" si="11"/>
        <v>0</v>
      </c>
      <c r="L44" s="23" t="b">
        <f t="shared" si="12"/>
        <v>0</v>
      </c>
      <c r="M44" s="22">
        <f t="shared" si="14"/>
        <v>173.73599999999996</v>
      </c>
      <c r="N44" s="12" t="b">
        <f t="shared" si="15"/>
        <v>0</v>
      </c>
      <c r="O44" s="23" t="b">
        <f t="shared" si="16"/>
        <v>0</v>
      </c>
    </row>
    <row r="45" spans="1:15" x14ac:dyDescent="0.25">
      <c r="A45" s="10">
        <v>41676</v>
      </c>
      <c r="B45" s="34">
        <v>37</v>
      </c>
      <c r="C45" s="12">
        <f>1.8*25.4</f>
        <v>45.72</v>
      </c>
      <c r="D45" s="22">
        <f t="shared" si="2"/>
        <v>118.11</v>
      </c>
      <c r="E45" s="12" t="b">
        <f t="shared" si="3"/>
        <v>0</v>
      </c>
      <c r="F45" s="23" t="b">
        <f t="shared" si="4"/>
        <v>0</v>
      </c>
      <c r="G45" s="22">
        <f t="shared" si="6"/>
        <v>153.416</v>
      </c>
      <c r="H45" s="12" t="b">
        <f t="shared" si="7"/>
        <v>0</v>
      </c>
      <c r="I45" s="23" t="b">
        <f t="shared" si="8"/>
        <v>0</v>
      </c>
      <c r="J45" s="22">
        <f t="shared" si="10"/>
        <v>164.846</v>
      </c>
      <c r="K45" s="12" t="b">
        <f t="shared" si="11"/>
        <v>0</v>
      </c>
      <c r="L45" s="23" t="b">
        <f t="shared" si="12"/>
        <v>0</v>
      </c>
      <c r="M45" s="22">
        <f t="shared" si="14"/>
        <v>211.83599999999998</v>
      </c>
      <c r="N45" s="12" t="b">
        <f t="shared" si="15"/>
        <v>0</v>
      </c>
      <c r="O45" s="23" t="b">
        <f t="shared" si="16"/>
        <v>0</v>
      </c>
    </row>
    <row r="46" spans="1:15" x14ac:dyDescent="0.25">
      <c r="A46" s="10">
        <v>41677</v>
      </c>
      <c r="B46" s="34">
        <v>38</v>
      </c>
      <c r="C46" s="12">
        <f>1.31*25.4</f>
        <v>33.274000000000001</v>
      </c>
      <c r="D46" s="22">
        <f t="shared" si="2"/>
        <v>122.93600000000001</v>
      </c>
      <c r="E46" s="12" t="b">
        <f t="shared" si="3"/>
        <v>0</v>
      </c>
      <c r="F46" s="23" t="b">
        <f t="shared" si="4"/>
        <v>0</v>
      </c>
      <c r="G46" s="22">
        <f t="shared" si="6"/>
        <v>185.42000000000002</v>
      </c>
      <c r="H46" s="12" t="b">
        <f t="shared" si="7"/>
        <v>0</v>
      </c>
      <c r="I46" s="23" t="b">
        <f t="shared" si="8"/>
        <v>0</v>
      </c>
      <c r="J46" s="22">
        <f t="shared" si="10"/>
        <v>189.738</v>
      </c>
      <c r="K46" s="12" t="b">
        <f t="shared" si="11"/>
        <v>0</v>
      </c>
      <c r="L46" s="23" t="b">
        <f t="shared" si="12"/>
        <v>0</v>
      </c>
      <c r="M46" s="22">
        <f t="shared" si="14"/>
        <v>232.40999999999997</v>
      </c>
      <c r="N46" s="12" t="b">
        <f t="shared" si="15"/>
        <v>0</v>
      </c>
      <c r="O46" s="23" t="b">
        <f t="shared" si="16"/>
        <v>0</v>
      </c>
    </row>
    <row r="47" spans="1:15" x14ac:dyDescent="0.25">
      <c r="A47" s="10">
        <v>41678</v>
      </c>
      <c r="B47" s="34">
        <v>39</v>
      </c>
      <c r="C47" s="12">
        <f>(0.27*25.4)/3</f>
        <v>2.286</v>
      </c>
      <c r="D47" s="22">
        <f t="shared" si="2"/>
        <v>114.38466666666667</v>
      </c>
      <c r="E47" s="12" t="b">
        <f t="shared" si="3"/>
        <v>0</v>
      </c>
      <c r="F47" s="23" t="b">
        <f t="shared" si="4"/>
        <v>0</v>
      </c>
      <c r="G47" s="22">
        <f t="shared" si="6"/>
        <v>181.77933333333334</v>
      </c>
      <c r="H47" s="12" t="b">
        <f t="shared" si="7"/>
        <v>0</v>
      </c>
      <c r="I47" s="23" t="b">
        <f t="shared" si="8"/>
        <v>0</v>
      </c>
      <c r="J47" s="22">
        <f t="shared" si="10"/>
        <v>191.643</v>
      </c>
      <c r="K47" s="12" t="b">
        <f t="shared" si="11"/>
        <v>0</v>
      </c>
      <c r="L47" s="23" t="b">
        <f t="shared" si="12"/>
        <v>0</v>
      </c>
      <c r="M47" s="22">
        <f t="shared" si="14"/>
        <v>228.34599999999998</v>
      </c>
      <c r="N47" s="12" t="b">
        <f t="shared" si="15"/>
        <v>0</v>
      </c>
      <c r="O47" s="23" t="b">
        <f t="shared" si="16"/>
        <v>0</v>
      </c>
    </row>
    <row r="48" spans="1:15" x14ac:dyDescent="0.25">
      <c r="A48" s="10">
        <v>41679</v>
      </c>
      <c r="B48" s="34">
        <v>40</v>
      </c>
      <c r="C48" s="12">
        <f>(0.27*25.4)/3</f>
        <v>2.286</v>
      </c>
      <c r="D48" s="22">
        <f t="shared" si="2"/>
        <v>105.83333333333334</v>
      </c>
      <c r="E48" s="12" t="b">
        <f t="shared" si="3"/>
        <v>0</v>
      </c>
      <c r="F48" s="23" t="b">
        <f t="shared" si="4"/>
        <v>0</v>
      </c>
      <c r="G48" s="22">
        <f t="shared" si="6"/>
        <v>178.13866666666667</v>
      </c>
      <c r="H48" s="12" t="b">
        <f t="shared" si="7"/>
        <v>0</v>
      </c>
      <c r="I48" s="23" t="b">
        <f t="shared" si="8"/>
        <v>0</v>
      </c>
      <c r="J48" s="22">
        <f t="shared" si="10"/>
        <v>193.548</v>
      </c>
      <c r="K48" s="12" t="b">
        <f t="shared" si="11"/>
        <v>0</v>
      </c>
      <c r="L48" s="23" t="b">
        <f t="shared" si="12"/>
        <v>0</v>
      </c>
      <c r="M48" s="22">
        <f t="shared" si="14"/>
        <v>224.28199999999998</v>
      </c>
      <c r="N48" s="12" t="b">
        <f t="shared" si="15"/>
        <v>0</v>
      </c>
      <c r="O48" s="23" t="b">
        <f t="shared" si="16"/>
        <v>0</v>
      </c>
    </row>
    <row r="49" spans="1:15" x14ac:dyDescent="0.25">
      <c r="A49" s="10">
        <v>41680</v>
      </c>
      <c r="B49" s="34">
        <v>41</v>
      </c>
      <c r="C49" s="12">
        <f t="shared" ref="C49" si="18">(0.27*25.4)/3</f>
        <v>2.286</v>
      </c>
      <c r="D49" s="22">
        <f t="shared" si="2"/>
        <v>97.282000000000011</v>
      </c>
      <c r="E49" s="12" t="b">
        <f t="shared" si="3"/>
        <v>0</v>
      </c>
      <c r="F49" s="23" t="b">
        <f t="shared" si="4"/>
        <v>0</v>
      </c>
      <c r="G49" s="22">
        <f t="shared" si="6"/>
        <v>174.49799999999999</v>
      </c>
      <c r="H49" s="12" t="b">
        <f t="shared" si="7"/>
        <v>0</v>
      </c>
      <c r="I49" s="23" t="b">
        <f t="shared" si="8"/>
        <v>0</v>
      </c>
      <c r="J49" s="22">
        <f t="shared" si="10"/>
        <v>195.453</v>
      </c>
      <c r="K49" s="12" t="b">
        <f t="shared" si="11"/>
        <v>0</v>
      </c>
      <c r="L49" s="23" t="b">
        <f t="shared" si="12"/>
        <v>0</v>
      </c>
      <c r="M49" s="22">
        <f t="shared" si="14"/>
        <v>220.21799999999999</v>
      </c>
      <c r="N49" s="12" t="b">
        <f t="shared" si="15"/>
        <v>0</v>
      </c>
      <c r="O49" s="23" t="b">
        <f t="shared" si="16"/>
        <v>0</v>
      </c>
    </row>
    <row r="50" spans="1:15" x14ac:dyDescent="0.25">
      <c r="A50" s="10">
        <v>41681</v>
      </c>
      <c r="B50" s="34">
        <v>42</v>
      </c>
      <c r="C50" s="12">
        <v>0</v>
      </c>
      <c r="D50" s="22">
        <f t="shared" si="2"/>
        <v>88.391999999999996</v>
      </c>
      <c r="E50" s="12" t="b">
        <f t="shared" si="3"/>
        <v>0</v>
      </c>
      <c r="F50" s="23" t="b">
        <f t="shared" si="4"/>
        <v>0</v>
      </c>
      <c r="G50" s="22">
        <f t="shared" si="6"/>
        <v>164.084</v>
      </c>
      <c r="H50" s="12" t="b">
        <f t="shared" si="7"/>
        <v>0</v>
      </c>
      <c r="I50" s="23" t="b">
        <f t="shared" si="8"/>
        <v>0</v>
      </c>
      <c r="J50" s="22">
        <f t="shared" si="10"/>
        <v>195.072</v>
      </c>
      <c r="K50" s="12" t="b">
        <f t="shared" si="11"/>
        <v>0</v>
      </c>
      <c r="L50" s="23" t="b">
        <f t="shared" si="12"/>
        <v>0</v>
      </c>
      <c r="M50" s="22">
        <f t="shared" si="14"/>
        <v>213.86799999999999</v>
      </c>
      <c r="N50" s="12" t="b">
        <f t="shared" si="15"/>
        <v>0</v>
      </c>
      <c r="O50" s="23" t="b">
        <f t="shared" si="16"/>
        <v>0</v>
      </c>
    </row>
    <row r="51" spans="1:15" x14ac:dyDescent="0.25">
      <c r="A51" s="10">
        <v>41682</v>
      </c>
      <c r="B51" s="34">
        <v>43</v>
      </c>
      <c r="C51" s="12">
        <v>0</v>
      </c>
      <c r="D51" s="22">
        <f t="shared" si="2"/>
        <v>85.852000000000004</v>
      </c>
      <c r="E51" s="12" t="b">
        <f t="shared" si="3"/>
        <v>0</v>
      </c>
      <c r="F51" s="23" t="b">
        <f t="shared" si="4"/>
        <v>0</v>
      </c>
      <c r="G51" s="22">
        <f t="shared" si="6"/>
        <v>164.084</v>
      </c>
      <c r="H51" s="12" t="b">
        <f t="shared" si="7"/>
        <v>0</v>
      </c>
      <c r="I51" s="23" t="b">
        <f t="shared" si="8"/>
        <v>0</v>
      </c>
      <c r="J51" s="22">
        <f t="shared" si="10"/>
        <v>193.548</v>
      </c>
      <c r="K51" s="12" t="b">
        <f t="shared" si="11"/>
        <v>0</v>
      </c>
      <c r="L51" s="23" t="b">
        <f t="shared" si="12"/>
        <v>0</v>
      </c>
      <c r="M51" s="22">
        <f t="shared" si="14"/>
        <v>213.86799999999999</v>
      </c>
      <c r="N51" s="12" t="b">
        <f t="shared" si="15"/>
        <v>0</v>
      </c>
      <c r="O51" s="23" t="b">
        <f t="shared" si="16"/>
        <v>0</v>
      </c>
    </row>
    <row r="52" spans="1:15" x14ac:dyDescent="0.25">
      <c r="A52" s="10">
        <v>41683</v>
      </c>
      <c r="B52" s="34">
        <v>44</v>
      </c>
      <c r="C52" s="12">
        <f>0.8*25.4</f>
        <v>20.32</v>
      </c>
      <c r="D52" s="22">
        <f t="shared" si="2"/>
        <v>60.452000000000005</v>
      </c>
      <c r="E52" s="12" t="b">
        <f t="shared" si="3"/>
        <v>0</v>
      </c>
      <c r="F52" s="23" t="b">
        <f t="shared" si="4"/>
        <v>0</v>
      </c>
      <c r="G52" s="22">
        <f t="shared" si="6"/>
        <v>178.56200000000001</v>
      </c>
      <c r="H52" s="12" t="b">
        <f t="shared" si="7"/>
        <v>0</v>
      </c>
      <c r="I52" s="23" t="b">
        <f t="shared" si="8"/>
        <v>0</v>
      </c>
      <c r="J52" s="22">
        <f t="shared" si="10"/>
        <v>213.86799999999999</v>
      </c>
      <c r="K52" s="12" t="b">
        <f t="shared" si="11"/>
        <v>0</v>
      </c>
      <c r="L52" s="23" t="b">
        <f t="shared" si="12"/>
        <v>0</v>
      </c>
      <c r="M52" s="22">
        <f t="shared" si="14"/>
        <v>225.298</v>
      </c>
      <c r="N52" s="12" t="b">
        <f t="shared" si="15"/>
        <v>0</v>
      </c>
      <c r="O52" s="23" t="b">
        <f t="shared" si="16"/>
        <v>0</v>
      </c>
    </row>
    <row r="53" spans="1:15" x14ac:dyDescent="0.25">
      <c r="A53" s="10">
        <v>41684</v>
      </c>
      <c r="B53" s="34">
        <v>45</v>
      </c>
      <c r="C53" s="12">
        <v>0</v>
      </c>
      <c r="D53" s="22">
        <f t="shared" si="2"/>
        <v>27.178000000000001</v>
      </c>
      <c r="E53" s="12" t="b">
        <f t="shared" si="3"/>
        <v>0</v>
      </c>
      <c r="F53" s="23" t="b">
        <f t="shared" si="4"/>
        <v>0</v>
      </c>
      <c r="G53" s="22">
        <f t="shared" si="6"/>
        <v>150.114</v>
      </c>
      <c r="H53" s="12" t="b">
        <f t="shared" si="7"/>
        <v>0</v>
      </c>
      <c r="I53" s="23" t="b">
        <f t="shared" si="8"/>
        <v>0</v>
      </c>
      <c r="J53" s="22">
        <f t="shared" si="10"/>
        <v>212.59800000000001</v>
      </c>
      <c r="K53" s="12" t="b">
        <f t="shared" si="11"/>
        <v>0</v>
      </c>
      <c r="L53" s="23" t="b">
        <f t="shared" si="12"/>
        <v>0</v>
      </c>
      <c r="M53" s="22">
        <f t="shared" si="14"/>
        <v>216.916</v>
      </c>
      <c r="N53" s="12" t="b">
        <f t="shared" si="15"/>
        <v>0</v>
      </c>
      <c r="O53" s="23" t="b">
        <f t="shared" si="16"/>
        <v>0</v>
      </c>
    </row>
    <row r="54" spans="1:15" x14ac:dyDescent="0.25">
      <c r="A54" s="10">
        <v>41685</v>
      </c>
      <c r="B54" s="34">
        <v>46</v>
      </c>
      <c r="C54" s="12">
        <f>(0.45*25.4)/4</f>
        <v>2.8574999999999999</v>
      </c>
      <c r="D54" s="22">
        <f t="shared" si="2"/>
        <v>27.749499999999998</v>
      </c>
      <c r="E54" s="12" t="b">
        <f t="shared" si="3"/>
        <v>0</v>
      </c>
      <c r="F54" s="23" t="b">
        <f t="shared" si="4"/>
        <v>0</v>
      </c>
      <c r="G54" s="22">
        <f t="shared" si="6"/>
        <v>142.13416666666666</v>
      </c>
      <c r="H54" s="12" t="b">
        <f t="shared" si="7"/>
        <v>0</v>
      </c>
      <c r="I54" s="23" t="b">
        <f t="shared" si="8"/>
        <v>0</v>
      </c>
      <c r="J54" s="22">
        <f t="shared" si="10"/>
        <v>209.52883333333332</v>
      </c>
      <c r="K54" s="12" t="b">
        <f t="shared" si="11"/>
        <v>0</v>
      </c>
      <c r="L54" s="23" t="b">
        <f t="shared" si="12"/>
        <v>0</v>
      </c>
      <c r="M54" s="22">
        <f t="shared" si="14"/>
        <v>219.39249999999998</v>
      </c>
      <c r="N54" s="12" t="b">
        <f t="shared" si="15"/>
        <v>0</v>
      </c>
      <c r="O54" s="23" t="b">
        <f t="shared" si="16"/>
        <v>0</v>
      </c>
    </row>
    <row r="55" spans="1:15" x14ac:dyDescent="0.25">
      <c r="A55" s="10">
        <v>41686</v>
      </c>
      <c r="B55" s="34">
        <v>47</v>
      </c>
      <c r="C55" s="12">
        <f t="shared" ref="C55:C57" si="19">(0.45*25.4)/4</f>
        <v>2.8574999999999999</v>
      </c>
      <c r="D55" s="22">
        <f t="shared" si="2"/>
        <v>28.321000000000005</v>
      </c>
      <c r="E55" s="12" t="b">
        <f t="shared" si="3"/>
        <v>0</v>
      </c>
      <c r="F55" s="23" t="b">
        <f t="shared" si="4"/>
        <v>0</v>
      </c>
      <c r="G55" s="22">
        <f t="shared" si="6"/>
        <v>134.15433333333331</v>
      </c>
      <c r="H55" s="12" t="b">
        <f t="shared" si="7"/>
        <v>0</v>
      </c>
      <c r="I55" s="23" t="b">
        <f t="shared" si="8"/>
        <v>0</v>
      </c>
      <c r="J55" s="22">
        <f t="shared" si="10"/>
        <v>206.45966666666664</v>
      </c>
      <c r="K55" s="12" t="b">
        <f t="shared" si="11"/>
        <v>0</v>
      </c>
      <c r="L55" s="23" t="b">
        <f t="shared" si="12"/>
        <v>0</v>
      </c>
      <c r="M55" s="22">
        <f t="shared" si="14"/>
        <v>221.86899999999997</v>
      </c>
      <c r="N55" s="12" t="b">
        <f t="shared" si="15"/>
        <v>0</v>
      </c>
      <c r="O55" s="23" t="b">
        <f t="shared" si="16"/>
        <v>0</v>
      </c>
    </row>
    <row r="56" spans="1:15" x14ac:dyDescent="0.25">
      <c r="A56" s="10">
        <v>41687</v>
      </c>
      <c r="B56" s="34">
        <v>48</v>
      </c>
      <c r="C56" s="12">
        <f t="shared" si="19"/>
        <v>2.8574999999999999</v>
      </c>
      <c r="D56" s="22">
        <f t="shared" si="2"/>
        <v>28.892500000000005</v>
      </c>
      <c r="E56" s="12" t="b">
        <f t="shared" si="3"/>
        <v>0</v>
      </c>
      <c r="F56" s="23" t="b">
        <f t="shared" si="4"/>
        <v>0</v>
      </c>
      <c r="G56" s="22">
        <f t="shared" si="6"/>
        <v>126.17450000000001</v>
      </c>
      <c r="H56" s="12" t="b">
        <f t="shared" si="7"/>
        <v>0</v>
      </c>
      <c r="I56" s="23" t="b">
        <f t="shared" si="8"/>
        <v>0</v>
      </c>
      <c r="J56" s="22">
        <f t="shared" si="10"/>
        <v>203.39049999999995</v>
      </c>
      <c r="K56" s="12" t="b">
        <f t="shared" si="11"/>
        <v>0</v>
      </c>
      <c r="L56" s="23" t="b">
        <f t="shared" si="12"/>
        <v>0</v>
      </c>
      <c r="M56" s="22">
        <f t="shared" si="14"/>
        <v>224.34549999999996</v>
      </c>
      <c r="N56" s="12" t="b">
        <f t="shared" si="15"/>
        <v>0</v>
      </c>
      <c r="O56" s="23" t="b">
        <f t="shared" si="16"/>
        <v>0</v>
      </c>
    </row>
    <row r="57" spans="1:15" x14ac:dyDescent="0.25">
      <c r="A57" s="10">
        <v>41688</v>
      </c>
      <c r="B57" s="34">
        <v>49</v>
      </c>
      <c r="C57" s="12">
        <f t="shared" si="19"/>
        <v>2.8574999999999999</v>
      </c>
      <c r="D57" s="22">
        <f t="shared" si="2"/>
        <v>31.750000000000007</v>
      </c>
      <c r="E57" s="12" t="b">
        <f t="shared" si="3"/>
        <v>0</v>
      </c>
      <c r="F57" s="23" t="b">
        <f t="shared" si="4"/>
        <v>0</v>
      </c>
      <c r="G57" s="22">
        <f t="shared" si="6"/>
        <v>120.142</v>
      </c>
      <c r="H57" s="12" t="b">
        <f t="shared" si="7"/>
        <v>0</v>
      </c>
      <c r="I57" s="23" t="b">
        <f t="shared" si="8"/>
        <v>0</v>
      </c>
      <c r="J57" s="22">
        <f t="shared" si="10"/>
        <v>195.83399999999995</v>
      </c>
      <c r="K57" s="12" t="b">
        <f t="shared" si="11"/>
        <v>0</v>
      </c>
      <c r="L57" s="23" t="b">
        <f t="shared" si="12"/>
        <v>0</v>
      </c>
      <c r="M57" s="22">
        <f t="shared" si="14"/>
        <v>226.82199999999995</v>
      </c>
      <c r="N57" s="12" t="b">
        <f t="shared" si="15"/>
        <v>0</v>
      </c>
      <c r="O57" s="23" t="b">
        <f t="shared" si="16"/>
        <v>0</v>
      </c>
    </row>
    <row r="58" spans="1:15" x14ac:dyDescent="0.25">
      <c r="A58" s="10">
        <v>41689</v>
      </c>
      <c r="B58" s="34">
        <v>50</v>
      </c>
      <c r="C58" s="12">
        <f>1.1*25.4</f>
        <v>27.94</v>
      </c>
      <c r="D58" s="22">
        <f t="shared" si="2"/>
        <v>59.690000000000012</v>
      </c>
      <c r="E58" s="12" t="b">
        <f t="shared" si="3"/>
        <v>0</v>
      </c>
      <c r="F58" s="23" t="b">
        <f t="shared" si="4"/>
        <v>0</v>
      </c>
      <c r="G58" s="22">
        <f t="shared" si="6"/>
        <v>145.542</v>
      </c>
      <c r="H58" s="12" t="b">
        <f t="shared" si="7"/>
        <v>0</v>
      </c>
      <c r="I58" s="23" t="b">
        <f t="shared" si="8"/>
        <v>0</v>
      </c>
      <c r="J58" s="22">
        <f t="shared" si="10"/>
        <v>223.77399999999994</v>
      </c>
      <c r="K58" s="12" t="b">
        <f t="shared" si="11"/>
        <v>0</v>
      </c>
      <c r="L58" s="23" t="b">
        <f t="shared" si="12"/>
        <v>0</v>
      </c>
      <c r="M58" s="22">
        <f t="shared" si="14"/>
        <v>253.23799999999994</v>
      </c>
      <c r="N58" s="12" t="b">
        <f t="shared" si="15"/>
        <v>0</v>
      </c>
      <c r="O58" s="23" t="b">
        <f t="shared" si="16"/>
        <v>0</v>
      </c>
    </row>
    <row r="59" spans="1:15" x14ac:dyDescent="0.25">
      <c r="A59" s="10">
        <v>41690</v>
      </c>
      <c r="B59" s="34">
        <v>51</v>
      </c>
      <c r="C59" s="24">
        <f>0.38*25.4</f>
        <v>9.6519999999999992</v>
      </c>
      <c r="D59" s="22">
        <f t="shared" si="2"/>
        <v>49.022000000000006</v>
      </c>
      <c r="E59" s="12" t="b">
        <f t="shared" si="3"/>
        <v>0</v>
      </c>
      <c r="F59" s="23" t="b">
        <f t="shared" si="4"/>
        <v>0</v>
      </c>
      <c r="G59" s="22">
        <f t="shared" si="6"/>
        <v>109.474</v>
      </c>
      <c r="H59" s="12" t="b">
        <f t="shared" si="7"/>
        <v>0</v>
      </c>
      <c r="I59" s="23" t="b">
        <f t="shared" si="8"/>
        <v>0</v>
      </c>
      <c r="J59" s="22">
        <f t="shared" si="10"/>
        <v>227.58399999999995</v>
      </c>
      <c r="K59" s="12" t="b">
        <f t="shared" si="11"/>
        <v>0</v>
      </c>
      <c r="L59" s="23" t="b">
        <f t="shared" si="12"/>
        <v>0</v>
      </c>
      <c r="M59" s="22">
        <f t="shared" si="14"/>
        <v>262.88999999999993</v>
      </c>
      <c r="N59" s="12" t="b">
        <f t="shared" si="15"/>
        <v>0</v>
      </c>
      <c r="O59" s="23" t="b">
        <f t="shared" si="16"/>
        <v>0</v>
      </c>
    </row>
    <row r="60" spans="1:15" x14ac:dyDescent="0.25">
      <c r="A60" s="10">
        <v>41691</v>
      </c>
      <c r="B60" s="34">
        <v>52</v>
      </c>
      <c r="C60" s="24">
        <f>0.81*25.4</f>
        <v>20.574000000000002</v>
      </c>
      <c r="D60" s="22">
        <f t="shared" si="2"/>
        <v>69.596000000000004</v>
      </c>
      <c r="E60" s="12" t="b">
        <f t="shared" si="3"/>
        <v>0</v>
      </c>
      <c r="F60" s="23" t="b">
        <f t="shared" si="4"/>
        <v>0</v>
      </c>
      <c r="G60" s="22">
        <f t="shared" si="6"/>
        <v>96.774000000000001</v>
      </c>
      <c r="H60" s="12" t="b">
        <f t="shared" si="7"/>
        <v>0</v>
      </c>
      <c r="I60" s="23" t="b">
        <f t="shared" si="8"/>
        <v>0</v>
      </c>
      <c r="J60" s="22">
        <f t="shared" si="10"/>
        <v>219.70999999999995</v>
      </c>
      <c r="K60" s="12" t="b">
        <f t="shared" si="11"/>
        <v>0</v>
      </c>
      <c r="L60" s="23" t="b">
        <f t="shared" si="12"/>
        <v>0</v>
      </c>
      <c r="M60" s="22">
        <f t="shared" si="14"/>
        <v>282.19399999999996</v>
      </c>
      <c r="N60" s="12" t="b">
        <f t="shared" si="15"/>
        <v>0</v>
      </c>
      <c r="O60" s="23" t="b">
        <f t="shared" si="16"/>
        <v>0</v>
      </c>
    </row>
    <row r="61" spans="1:15" x14ac:dyDescent="0.25">
      <c r="A61" s="10">
        <v>41692</v>
      </c>
      <c r="B61" s="34">
        <v>53</v>
      </c>
      <c r="C61" s="12">
        <f>(1.2*25.4)/3</f>
        <v>10.159999999999998</v>
      </c>
      <c r="D61" s="22">
        <f t="shared" si="2"/>
        <v>76.898499999999999</v>
      </c>
      <c r="E61" s="12" t="b">
        <f t="shared" si="3"/>
        <v>0</v>
      </c>
      <c r="F61" s="23" t="b">
        <f t="shared" si="4"/>
        <v>0</v>
      </c>
      <c r="G61" s="22">
        <f t="shared" si="6"/>
        <v>104.648</v>
      </c>
      <c r="H61" s="12" t="b">
        <f t="shared" si="7"/>
        <v>0</v>
      </c>
      <c r="I61" s="23" t="b">
        <f t="shared" si="8"/>
        <v>0</v>
      </c>
      <c r="J61" s="22">
        <f t="shared" si="10"/>
        <v>219.03266666666661</v>
      </c>
      <c r="K61" s="12" t="b">
        <f t="shared" si="11"/>
        <v>0</v>
      </c>
      <c r="L61" s="23" t="b">
        <f t="shared" si="12"/>
        <v>0</v>
      </c>
      <c r="M61" s="22">
        <f t="shared" si="14"/>
        <v>286.42733333333331</v>
      </c>
      <c r="N61" s="12" t="b">
        <f t="shared" si="15"/>
        <v>0</v>
      </c>
      <c r="O61" s="23" t="b">
        <f t="shared" si="16"/>
        <v>0</v>
      </c>
    </row>
    <row r="62" spans="1:15" x14ac:dyDescent="0.25">
      <c r="A62" s="10">
        <v>41693</v>
      </c>
      <c r="B62" s="34">
        <v>54</v>
      </c>
      <c r="C62" s="12">
        <f t="shared" ref="C62" si="20">(1.2*25.4)/3</f>
        <v>10.159999999999998</v>
      </c>
      <c r="D62" s="22">
        <f t="shared" si="2"/>
        <v>84.200999999999993</v>
      </c>
      <c r="E62" s="12" t="b">
        <f t="shared" si="3"/>
        <v>0</v>
      </c>
      <c r="F62" s="23" t="b">
        <f t="shared" si="4"/>
        <v>0</v>
      </c>
      <c r="G62" s="22">
        <f t="shared" si="6"/>
        <v>112.52200000000001</v>
      </c>
      <c r="H62" s="12" t="b">
        <f t="shared" si="7"/>
        <v>0</v>
      </c>
      <c r="I62" s="23" t="b">
        <f t="shared" si="8"/>
        <v>0</v>
      </c>
      <c r="J62" s="22">
        <f t="shared" si="10"/>
        <v>218.35533333333328</v>
      </c>
      <c r="K62" s="12" t="b">
        <f t="shared" si="11"/>
        <v>0</v>
      </c>
      <c r="L62" s="23" t="b">
        <f t="shared" si="12"/>
        <v>0</v>
      </c>
      <c r="M62" s="22">
        <f t="shared" si="14"/>
        <v>290.66066666666666</v>
      </c>
      <c r="N62" s="12" t="b">
        <f t="shared" si="15"/>
        <v>0</v>
      </c>
      <c r="O62" s="23" t="b">
        <f t="shared" si="16"/>
        <v>0</v>
      </c>
    </row>
    <row r="63" spans="1:15" x14ac:dyDescent="0.25">
      <c r="A63" s="10">
        <v>41694</v>
      </c>
      <c r="B63" s="34">
        <v>55</v>
      </c>
      <c r="C63" s="12">
        <f>(1.2*25.4)/3</f>
        <v>10.159999999999998</v>
      </c>
      <c r="D63" s="22">
        <f t="shared" si="2"/>
        <v>91.503499999999988</v>
      </c>
      <c r="E63" s="12" t="b">
        <f t="shared" si="3"/>
        <v>0</v>
      </c>
      <c r="F63" s="23" t="b">
        <f t="shared" si="4"/>
        <v>0</v>
      </c>
      <c r="G63" s="22">
        <f t="shared" si="6"/>
        <v>120.396</v>
      </c>
      <c r="H63" s="12" t="b">
        <f t="shared" si="7"/>
        <v>0</v>
      </c>
      <c r="I63" s="23" t="b">
        <f t="shared" si="8"/>
        <v>0</v>
      </c>
      <c r="J63" s="22">
        <f t="shared" si="10"/>
        <v>217.678</v>
      </c>
      <c r="K63" s="12" t="b">
        <f t="shared" si="11"/>
        <v>0</v>
      </c>
      <c r="L63" s="23" t="b">
        <f t="shared" si="12"/>
        <v>0</v>
      </c>
      <c r="M63" s="22">
        <f t="shared" si="14"/>
        <v>294.89400000000001</v>
      </c>
      <c r="N63" s="12" t="b">
        <f t="shared" si="15"/>
        <v>0</v>
      </c>
      <c r="O63" s="23" t="b">
        <f t="shared" si="16"/>
        <v>0</v>
      </c>
    </row>
    <row r="64" spans="1:15" x14ac:dyDescent="0.25">
      <c r="A64" s="10">
        <v>41695</v>
      </c>
      <c r="B64" s="34">
        <v>56</v>
      </c>
      <c r="C64" s="12">
        <f>0.1*25.4</f>
        <v>2.54</v>
      </c>
      <c r="D64" s="22">
        <f t="shared" si="2"/>
        <v>91.185999999999993</v>
      </c>
      <c r="E64" s="12" t="b">
        <f t="shared" si="3"/>
        <v>0</v>
      </c>
      <c r="F64" s="23" t="b">
        <f t="shared" si="4"/>
        <v>0</v>
      </c>
      <c r="G64" s="22">
        <f t="shared" si="6"/>
        <v>122.93600000000001</v>
      </c>
      <c r="H64" s="12" t="b">
        <f t="shared" si="7"/>
        <v>0</v>
      </c>
      <c r="I64" s="23" t="b">
        <f t="shared" si="8"/>
        <v>0</v>
      </c>
      <c r="J64" s="22">
        <f t="shared" si="10"/>
        <v>211.32799999999997</v>
      </c>
      <c r="K64" s="12" t="b">
        <f t="shared" si="11"/>
        <v>0</v>
      </c>
      <c r="L64" s="23" t="b">
        <f t="shared" si="12"/>
        <v>0</v>
      </c>
      <c r="M64" s="22">
        <f t="shared" si="14"/>
        <v>287.02000000000004</v>
      </c>
      <c r="N64" s="12" t="b">
        <f t="shared" si="15"/>
        <v>0</v>
      </c>
      <c r="O64" s="23" t="b">
        <f t="shared" si="16"/>
        <v>0</v>
      </c>
    </row>
    <row r="65" spans="1:15" x14ac:dyDescent="0.25">
      <c r="A65" s="10">
        <v>41696</v>
      </c>
      <c r="B65" s="34">
        <v>57</v>
      </c>
      <c r="C65" s="12">
        <f>0.03*25.4</f>
        <v>0.7619999999999999</v>
      </c>
      <c r="D65" s="22">
        <f t="shared" si="2"/>
        <v>64.007999999999981</v>
      </c>
      <c r="E65" s="12" t="b">
        <f t="shared" si="3"/>
        <v>0</v>
      </c>
      <c r="F65" s="23" t="b">
        <f t="shared" si="4"/>
        <v>0</v>
      </c>
      <c r="G65" s="22">
        <f t="shared" si="6"/>
        <v>123.69800000000001</v>
      </c>
      <c r="H65" s="12" t="b">
        <f t="shared" si="7"/>
        <v>0</v>
      </c>
      <c r="I65" s="23" t="b">
        <f t="shared" si="8"/>
        <v>0</v>
      </c>
      <c r="J65" s="22">
        <f t="shared" si="10"/>
        <v>209.54999999999998</v>
      </c>
      <c r="K65" s="12" t="b">
        <f t="shared" si="11"/>
        <v>0</v>
      </c>
      <c r="L65" s="23" t="b">
        <f t="shared" si="12"/>
        <v>0</v>
      </c>
      <c r="M65" s="22">
        <f t="shared" si="14"/>
        <v>287.78200000000004</v>
      </c>
      <c r="N65" s="12" t="b">
        <f t="shared" si="15"/>
        <v>0</v>
      </c>
      <c r="O65" s="23" t="b">
        <f t="shared" si="16"/>
        <v>0</v>
      </c>
    </row>
    <row r="66" spans="1:15" x14ac:dyDescent="0.25">
      <c r="A66" s="10">
        <v>41697</v>
      </c>
      <c r="B66" s="34">
        <v>58</v>
      </c>
      <c r="C66" s="12">
        <v>0</v>
      </c>
      <c r="D66" s="22">
        <f t="shared" si="2"/>
        <v>54.355999999999995</v>
      </c>
      <c r="E66" s="12" t="b">
        <f t="shared" si="3"/>
        <v>0</v>
      </c>
      <c r="F66" s="23" t="b">
        <f t="shared" si="4"/>
        <v>0</v>
      </c>
      <c r="G66" s="22">
        <f t="shared" si="6"/>
        <v>103.378</v>
      </c>
      <c r="H66" s="12" t="b">
        <f t="shared" si="7"/>
        <v>0</v>
      </c>
      <c r="I66" s="23" t="b">
        <f t="shared" si="8"/>
        <v>0</v>
      </c>
      <c r="J66" s="22">
        <f t="shared" si="10"/>
        <v>163.82999999999998</v>
      </c>
      <c r="K66" s="12" t="b">
        <f t="shared" si="11"/>
        <v>0</v>
      </c>
      <c r="L66" s="23" t="b">
        <f t="shared" si="12"/>
        <v>0</v>
      </c>
      <c r="M66" s="22">
        <f t="shared" si="14"/>
        <v>281.94000000000005</v>
      </c>
      <c r="N66" s="12" t="b">
        <f t="shared" si="15"/>
        <v>0</v>
      </c>
      <c r="O66" s="23" t="b">
        <f t="shared" si="16"/>
        <v>0</v>
      </c>
    </row>
    <row r="67" spans="1:15" x14ac:dyDescent="0.25">
      <c r="A67" s="10">
        <v>41698</v>
      </c>
      <c r="B67" s="34">
        <v>59</v>
      </c>
      <c r="C67" s="12" t="s">
        <v>28</v>
      </c>
      <c r="D67" s="22">
        <f t="shared" si="2"/>
        <v>33.781999999999996</v>
      </c>
      <c r="E67" s="12" t="b">
        <f t="shared" si="3"/>
        <v>0</v>
      </c>
      <c r="F67" s="23" t="b">
        <f t="shared" si="4"/>
        <v>0</v>
      </c>
      <c r="G67" s="22">
        <f t="shared" si="6"/>
        <v>103.378</v>
      </c>
      <c r="H67" s="12" t="b">
        <f t="shared" si="7"/>
        <v>0</v>
      </c>
      <c r="I67" s="23" t="b">
        <f t="shared" si="8"/>
        <v>0</v>
      </c>
      <c r="J67" s="22">
        <f t="shared" si="10"/>
        <v>130.55599999999998</v>
      </c>
      <c r="K67" s="12" t="b">
        <f t="shared" si="11"/>
        <v>0</v>
      </c>
      <c r="L67" s="23" t="b">
        <f t="shared" si="12"/>
        <v>0</v>
      </c>
      <c r="M67" s="22">
        <f t="shared" si="14"/>
        <v>253.49199999999993</v>
      </c>
      <c r="N67" s="12" t="b">
        <f t="shared" si="15"/>
        <v>0</v>
      </c>
      <c r="O67" s="23" t="b">
        <f t="shared" si="16"/>
        <v>0</v>
      </c>
    </row>
    <row r="68" spans="1:15" x14ac:dyDescent="0.25">
      <c r="A68" s="10">
        <v>41699</v>
      </c>
      <c r="B68" s="34">
        <v>60</v>
      </c>
      <c r="C68" s="12">
        <f>(0.5*25.4)/3</f>
        <v>4.2333333333333334</v>
      </c>
      <c r="D68" s="22">
        <f t="shared" si="2"/>
        <v>27.855333333333331</v>
      </c>
      <c r="E68" s="12" t="b">
        <f t="shared" si="3"/>
        <v>0</v>
      </c>
      <c r="F68" s="23" t="b">
        <f t="shared" si="4"/>
        <v>0</v>
      </c>
      <c r="G68" s="22">
        <f t="shared" si="6"/>
        <v>104.75383333333333</v>
      </c>
      <c r="H68" s="12" t="b">
        <f t="shared" si="7"/>
        <v>0</v>
      </c>
      <c r="I68" s="23" t="b">
        <f t="shared" si="8"/>
        <v>0</v>
      </c>
      <c r="J68" s="22">
        <f t="shared" si="10"/>
        <v>132.5033333333333</v>
      </c>
      <c r="K68" s="12" t="b">
        <f t="shared" si="11"/>
        <v>0</v>
      </c>
      <c r="L68" s="23" t="b">
        <f t="shared" si="12"/>
        <v>0</v>
      </c>
      <c r="M68" s="22">
        <f t="shared" si="14"/>
        <v>246.88799999999992</v>
      </c>
      <c r="N68" s="12" t="b">
        <f t="shared" si="15"/>
        <v>0</v>
      </c>
      <c r="O68" s="23" t="b">
        <f t="shared" si="16"/>
        <v>0</v>
      </c>
    </row>
    <row r="69" spans="1:15" x14ac:dyDescent="0.25">
      <c r="A69" s="10">
        <v>41700</v>
      </c>
      <c r="B69" s="34">
        <v>61</v>
      </c>
      <c r="C69" s="12">
        <f t="shared" ref="C69:C70" si="21">(0.5*25.4)/3</f>
        <v>4.2333333333333334</v>
      </c>
      <c r="D69" s="22">
        <f t="shared" si="2"/>
        <v>21.928666666666668</v>
      </c>
      <c r="E69" s="12" t="b">
        <f t="shared" si="3"/>
        <v>0</v>
      </c>
      <c r="F69" s="23" t="b">
        <f t="shared" si="4"/>
        <v>0</v>
      </c>
      <c r="G69" s="22">
        <f t="shared" si="6"/>
        <v>106.12966666666667</v>
      </c>
      <c r="H69" s="12" t="b">
        <f t="shared" si="7"/>
        <v>0</v>
      </c>
      <c r="I69" s="23" t="b">
        <f t="shared" si="8"/>
        <v>0</v>
      </c>
      <c r="J69" s="22">
        <f t="shared" si="10"/>
        <v>134.45066666666665</v>
      </c>
      <c r="K69" s="12" t="b">
        <f t="shared" si="11"/>
        <v>0</v>
      </c>
      <c r="L69" s="23" t="b">
        <f t="shared" si="12"/>
        <v>0</v>
      </c>
      <c r="M69" s="22">
        <f t="shared" si="14"/>
        <v>240.28399999999991</v>
      </c>
      <c r="N69" s="12" t="b">
        <f t="shared" si="15"/>
        <v>0</v>
      </c>
      <c r="O69" s="23" t="b">
        <f t="shared" si="16"/>
        <v>0</v>
      </c>
    </row>
    <row r="70" spans="1:15" x14ac:dyDescent="0.25">
      <c r="A70" s="10">
        <v>41701</v>
      </c>
      <c r="B70" s="34">
        <v>62</v>
      </c>
      <c r="C70" s="12">
        <f t="shared" si="21"/>
        <v>4.2333333333333334</v>
      </c>
      <c r="D70" s="22">
        <f t="shared" si="2"/>
        <v>16.002000000000002</v>
      </c>
      <c r="E70" s="12" t="b">
        <f t="shared" si="3"/>
        <v>0</v>
      </c>
      <c r="F70" s="23" t="b">
        <f t="shared" si="4"/>
        <v>0</v>
      </c>
      <c r="G70" s="22">
        <f t="shared" si="6"/>
        <v>107.5055</v>
      </c>
      <c r="H70" s="12" t="b">
        <f t="shared" si="7"/>
        <v>0</v>
      </c>
      <c r="I70" s="23" t="b">
        <f t="shared" si="8"/>
        <v>0</v>
      </c>
      <c r="J70" s="22">
        <f t="shared" si="10"/>
        <v>136.398</v>
      </c>
      <c r="K70" s="12" t="b">
        <f t="shared" si="11"/>
        <v>0</v>
      </c>
      <c r="L70" s="23" t="b">
        <f t="shared" si="12"/>
        <v>0</v>
      </c>
      <c r="M70" s="22">
        <f t="shared" si="14"/>
        <v>233.67999999999995</v>
      </c>
      <c r="N70" s="12" t="b">
        <f t="shared" si="15"/>
        <v>0</v>
      </c>
      <c r="O70" s="23" t="b">
        <f t="shared" si="16"/>
        <v>0</v>
      </c>
    </row>
    <row r="71" spans="1:15" x14ac:dyDescent="0.25">
      <c r="A71" s="10">
        <v>41702</v>
      </c>
      <c r="B71" s="34">
        <v>63</v>
      </c>
      <c r="C71" s="12">
        <f>0.17*25.4</f>
        <v>4.3180000000000005</v>
      </c>
      <c r="D71" s="22">
        <f t="shared" si="2"/>
        <v>17.78</v>
      </c>
      <c r="E71" s="12" t="b">
        <f t="shared" si="3"/>
        <v>0</v>
      </c>
      <c r="F71" s="23" t="b">
        <f t="shared" si="4"/>
        <v>0</v>
      </c>
      <c r="G71" s="22">
        <f t="shared" si="6"/>
        <v>108.96599999999999</v>
      </c>
      <c r="H71" s="12" t="b">
        <f t="shared" si="7"/>
        <v>0</v>
      </c>
      <c r="I71" s="23" t="b">
        <f t="shared" si="8"/>
        <v>0</v>
      </c>
      <c r="J71" s="22">
        <f t="shared" si="10"/>
        <v>140.71600000000001</v>
      </c>
      <c r="K71" s="12" t="b">
        <f t="shared" si="11"/>
        <v>0</v>
      </c>
      <c r="L71" s="23" t="b">
        <f t="shared" si="12"/>
        <v>0</v>
      </c>
      <c r="M71" s="22">
        <f t="shared" si="14"/>
        <v>229.10799999999995</v>
      </c>
      <c r="N71" s="12" t="b">
        <f t="shared" si="15"/>
        <v>0</v>
      </c>
      <c r="O71" s="23" t="b">
        <f t="shared" si="16"/>
        <v>0</v>
      </c>
    </row>
    <row r="72" spans="1:15" x14ac:dyDescent="0.25">
      <c r="A72" s="10">
        <v>41703</v>
      </c>
      <c r="B72" s="34">
        <v>64</v>
      </c>
      <c r="C72" s="12">
        <v>0</v>
      </c>
      <c r="D72" s="22">
        <f t="shared" si="2"/>
        <v>17.018000000000001</v>
      </c>
      <c r="E72" s="12" t="b">
        <f t="shared" si="3"/>
        <v>0</v>
      </c>
      <c r="F72" s="23" t="b">
        <f t="shared" si="4"/>
        <v>0</v>
      </c>
      <c r="G72" s="22">
        <f t="shared" si="6"/>
        <v>81.025999999999982</v>
      </c>
      <c r="H72" s="12" t="b">
        <f t="shared" si="7"/>
        <v>0</v>
      </c>
      <c r="I72" s="23" t="b">
        <f t="shared" si="8"/>
        <v>0</v>
      </c>
      <c r="J72" s="22">
        <f t="shared" si="10"/>
        <v>140.71600000000001</v>
      </c>
      <c r="K72" s="12" t="b">
        <f t="shared" si="11"/>
        <v>0</v>
      </c>
      <c r="L72" s="23" t="b">
        <f t="shared" si="12"/>
        <v>0</v>
      </c>
      <c r="M72" s="22">
        <f t="shared" si="14"/>
        <v>226.56799999999996</v>
      </c>
      <c r="N72" s="12" t="b">
        <f t="shared" si="15"/>
        <v>0</v>
      </c>
      <c r="O72" s="23" t="b">
        <f t="shared" si="16"/>
        <v>0</v>
      </c>
    </row>
    <row r="73" spans="1:15" x14ac:dyDescent="0.25">
      <c r="A73" s="10">
        <v>41704</v>
      </c>
      <c r="B73" s="34">
        <v>65</v>
      </c>
      <c r="C73" s="24">
        <f>1.47+25.4</f>
        <v>26.869999999999997</v>
      </c>
      <c r="D73" s="22">
        <f t="shared" si="2"/>
        <v>43.887999999999998</v>
      </c>
      <c r="E73" s="12" t="b">
        <f t="shared" si="3"/>
        <v>0</v>
      </c>
      <c r="F73" s="23" t="b">
        <f t="shared" si="4"/>
        <v>0</v>
      </c>
      <c r="G73" s="22">
        <f t="shared" si="6"/>
        <v>98.244</v>
      </c>
      <c r="H73" s="12" t="b">
        <f t="shared" si="7"/>
        <v>0</v>
      </c>
      <c r="I73" s="23" t="b">
        <f t="shared" si="8"/>
        <v>0</v>
      </c>
      <c r="J73" s="22">
        <f t="shared" si="10"/>
        <v>147.26599999999999</v>
      </c>
      <c r="K73" s="12" t="b">
        <f t="shared" si="11"/>
        <v>0</v>
      </c>
      <c r="L73" s="23" t="b">
        <f t="shared" si="12"/>
        <v>0</v>
      </c>
      <c r="M73" s="22">
        <f t="shared" si="14"/>
        <v>207.71799999999996</v>
      </c>
      <c r="N73" s="12" t="b">
        <f t="shared" si="15"/>
        <v>0</v>
      </c>
      <c r="O73" s="23" t="b">
        <f t="shared" si="16"/>
        <v>0</v>
      </c>
    </row>
    <row r="74" spans="1:15" x14ac:dyDescent="0.25">
      <c r="A74" s="10">
        <v>41705</v>
      </c>
      <c r="B74" s="34">
        <v>66</v>
      </c>
      <c r="C74" s="12">
        <f>0.2*25.4</f>
        <v>5.08</v>
      </c>
      <c r="D74" s="22">
        <f t="shared" si="2"/>
        <v>48.967999999999996</v>
      </c>
      <c r="E74" s="12" t="b">
        <f t="shared" si="3"/>
        <v>0</v>
      </c>
      <c r="F74" s="23" t="b">
        <f t="shared" si="4"/>
        <v>0</v>
      </c>
      <c r="G74" s="22">
        <f t="shared" si="6"/>
        <v>82.749999999999986</v>
      </c>
      <c r="H74" s="12" t="b">
        <f t="shared" si="7"/>
        <v>0</v>
      </c>
      <c r="I74" s="23" t="b">
        <f t="shared" si="8"/>
        <v>0</v>
      </c>
      <c r="J74" s="22">
        <f t="shared" si="10"/>
        <v>152.346</v>
      </c>
      <c r="K74" s="12" t="b">
        <f t="shared" si="11"/>
        <v>0</v>
      </c>
      <c r="L74" s="23" t="b">
        <f t="shared" si="12"/>
        <v>0</v>
      </c>
      <c r="M74" s="22">
        <f t="shared" si="14"/>
        <v>179.52399999999997</v>
      </c>
      <c r="N74" s="12" t="b">
        <f t="shared" si="15"/>
        <v>0</v>
      </c>
      <c r="O74" s="23" t="b">
        <f t="shared" si="16"/>
        <v>0</v>
      </c>
    </row>
    <row r="75" spans="1:15" x14ac:dyDescent="0.25">
      <c r="A75" s="10">
        <v>41706</v>
      </c>
      <c r="B75" s="34">
        <v>67</v>
      </c>
      <c r="C75" s="12">
        <f>(0.32*25.4)/3</f>
        <v>2.7093333333333334</v>
      </c>
      <c r="D75" s="22">
        <f t="shared" si="2"/>
        <v>47.443999999999996</v>
      </c>
      <c r="E75" s="12" t="b">
        <f t="shared" si="3"/>
        <v>0</v>
      </c>
      <c r="F75" s="23" t="b">
        <f t="shared" si="4"/>
        <v>0</v>
      </c>
      <c r="G75" s="22">
        <f t="shared" si="6"/>
        <v>75.299333333333323</v>
      </c>
      <c r="H75" s="12" t="b">
        <f t="shared" si="7"/>
        <v>0</v>
      </c>
      <c r="I75" s="23" t="b">
        <f t="shared" si="8"/>
        <v>0</v>
      </c>
      <c r="J75" s="22">
        <f t="shared" si="10"/>
        <v>152.19783333333334</v>
      </c>
      <c r="K75" s="12" t="b">
        <f t="shared" si="11"/>
        <v>0</v>
      </c>
      <c r="L75" s="23" t="b">
        <f t="shared" si="12"/>
        <v>0</v>
      </c>
      <c r="M75" s="22">
        <f t="shared" si="14"/>
        <v>179.94733333333329</v>
      </c>
      <c r="N75" s="12" t="b">
        <f t="shared" si="15"/>
        <v>0</v>
      </c>
      <c r="O75" s="23" t="b">
        <f t="shared" si="16"/>
        <v>0</v>
      </c>
    </row>
    <row r="76" spans="1:15" x14ac:dyDescent="0.25">
      <c r="A76" s="10">
        <v>41707</v>
      </c>
      <c r="B76" s="34">
        <v>68</v>
      </c>
      <c r="C76" s="12">
        <f t="shared" ref="C76:C77" si="22">(0.32*25.4)/3</f>
        <v>2.7093333333333334</v>
      </c>
      <c r="D76" s="22">
        <f t="shared" si="2"/>
        <v>45.919999999999995</v>
      </c>
      <c r="E76" s="12" t="b">
        <f t="shared" si="3"/>
        <v>0</v>
      </c>
      <c r="F76" s="23" t="b">
        <f t="shared" si="4"/>
        <v>0</v>
      </c>
      <c r="G76" s="22">
        <f t="shared" si="6"/>
        <v>67.848666666666659</v>
      </c>
      <c r="H76" s="12" t="b">
        <f t="shared" si="7"/>
        <v>0</v>
      </c>
      <c r="I76" s="23" t="b">
        <f t="shared" si="8"/>
        <v>0</v>
      </c>
      <c r="J76" s="22">
        <f t="shared" si="10"/>
        <v>152.04966666666667</v>
      </c>
      <c r="K76" s="12" t="b">
        <f t="shared" si="11"/>
        <v>0</v>
      </c>
      <c r="L76" s="23" t="b">
        <f t="shared" si="12"/>
        <v>0</v>
      </c>
      <c r="M76" s="22">
        <f t="shared" si="14"/>
        <v>180.37066666666669</v>
      </c>
      <c r="N76" s="12" t="b">
        <f t="shared" si="15"/>
        <v>0</v>
      </c>
      <c r="O76" s="23" t="b">
        <f t="shared" si="16"/>
        <v>0</v>
      </c>
    </row>
    <row r="77" spans="1:15" x14ac:dyDescent="0.25">
      <c r="A77" s="10">
        <v>41708</v>
      </c>
      <c r="B77" s="34">
        <v>69</v>
      </c>
      <c r="C77" s="12">
        <f t="shared" si="22"/>
        <v>2.7093333333333334</v>
      </c>
      <c r="D77" s="22">
        <f t="shared" si="2"/>
        <v>44.396000000000001</v>
      </c>
      <c r="E77" s="12" t="b">
        <f t="shared" si="3"/>
        <v>0</v>
      </c>
      <c r="F77" s="23" t="b">
        <f t="shared" si="4"/>
        <v>0</v>
      </c>
      <c r="G77" s="22">
        <f t="shared" si="6"/>
        <v>60.397999999999996</v>
      </c>
      <c r="H77" s="12" t="b">
        <f t="shared" si="7"/>
        <v>0</v>
      </c>
      <c r="I77" s="23" t="b">
        <f t="shared" si="8"/>
        <v>0</v>
      </c>
      <c r="J77" s="22">
        <f t="shared" si="10"/>
        <v>151.90150000000006</v>
      </c>
      <c r="K77" s="12" t="b">
        <f t="shared" si="11"/>
        <v>0</v>
      </c>
      <c r="L77" s="23" t="b">
        <f t="shared" si="12"/>
        <v>0</v>
      </c>
      <c r="M77" s="22">
        <f t="shared" si="14"/>
        <v>180.79400000000004</v>
      </c>
      <c r="N77" s="12" t="b">
        <f t="shared" si="15"/>
        <v>0</v>
      </c>
      <c r="O77" s="23" t="b">
        <f t="shared" si="16"/>
        <v>0</v>
      </c>
    </row>
    <row r="78" spans="1:15" x14ac:dyDescent="0.25">
      <c r="A78" s="10">
        <v>41709</v>
      </c>
      <c r="B78" s="34">
        <v>70</v>
      </c>
      <c r="C78" s="12">
        <f>0.4*25.4</f>
        <v>10.16</v>
      </c>
      <c r="D78" s="22">
        <f t="shared" si="2"/>
        <v>50.238</v>
      </c>
      <c r="E78" s="12" t="b">
        <f t="shared" si="3"/>
        <v>0</v>
      </c>
      <c r="F78" s="23" t="b">
        <f t="shared" si="4"/>
        <v>0</v>
      </c>
      <c r="G78" s="22">
        <f t="shared" si="6"/>
        <v>68.018000000000001</v>
      </c>
      <c r="H78" s="12" t="b">
        <f t="shared" si="7"/>
        <v>0</v>
      </c>
      <c r="I78" s="23" t="b">
        <f t="shared" si="8"/>
        <v>0</v>
      </c>
      <c r="J78" s="22">
        <f t="shared" si="10"/>
        <v>159.20400000000004</v>
      </c>
      <c r="K78" s="12" t="b">
        <f t="shared" si="11"/>
        <v>0</v>
      </c>
      <c r="L78" s="23" t="b">
        <f t="shared" si="12"/>
        <v>0</v>
      </c>
      <c r="M78" s="22">
        <f t="shared" si="14"/>
        <v>190.95400000000004</v>
      </c>
      <c r="N78" s="12" t="b">
        <f t="shared" si="15"/>
        <v>0</v>
      </c>
      <c r="O78" s="23" t="b">
        <f t="shared" si="16"/>
        <v>0</v>
      </c>
    </row>
    <row r="79" spans="1:15" x14ac:dyDescent="0.25">
      <c r="A79" s="10">
        <v>41710</v>
      </c>
      <c r="B79" s="34">
        <v>71</v>
      </c>
      <c r="C79" s="12">
        <v>0</v>
      </c>
      <c r="D79" s="22">
        <f t="shared" ref="D79:D142" si="23">SUM(C73:C79)</f>
        <v>50.238</v>
      </c>
      <c r="E79" s="12" t="b">
        <f t="shared" si="3"/>
        <v>0</v>
      </c>
      <c r="F79" s="23" t="b">
        <f t="shared" si="4"/>
        <v>0</v>
      </c>
      <c r="G79" s="22">
        <f t="shared" si="6"/>
        <v>67.256</v>
      </c>
      <c r="H79" s="12" t="b">
        <f t="shared" si="7"/>
        <v>0</v>
      </c>
      <c r="I79" s="23" t="b">
        <f t="shared" si="8"/>
        <v>0</v>
      </c>
      <c r="J79" s="22">
        <f t="shared" si="10"/>
        <v>131.26399999999998</v>
      </c>
      <c r="K79" s="12" t="b">
        <f t="shared" si="11"/>
        <v>0</v>
      </c>
      <c r="L79" s="23" t="b">
        <f t="shared" si="12"/>
        <v>0</v>
      </c>
      <c r="M79" s="22">
        <f t="shared" si="14"/>
        <v>190.95400000000004</v>
      </c>
      <c r="N79" s="12" t="b">
        <f t="shared" si="15"/>
        <v>0</v>
      </c>
      <c r="O79" s="23" t="b">
        <f t="shared" si="16"/>
        <v>0</v>
      </c>
    </row>
    <row r="80" spans="1:15" x14ac:dyDescent="0.25">
      <c r="A80" s="10">
        <v>41711</v>
      </c>
      <c r="B80" s="34">
        <v>72</v>
      </c>
      <c r="C80" s="12">
        <v>0</v>
      </c>
      <c r="D80" s="22">
        <f t="shared" si="23"/>
        <v>23.368000000000002</v>
      </c>
      <c r="E80" s="28" t="b">
        <f t="shared" ref="E80:E143" si="24">OR(D80&lt;8.3)</f>
        <v>0</v>
      </c>
      <c r="F80" s="23" t="b">
        <f t="shared" ref="F80:F143" si="25">OR(D80&gt;150.62)</f>
        <v>0</v>
      </c>
      <c r="G80" s="22">
        <f t="shared" si="6"/>
        <v>67.256</v>
      </c>
      <c r="H80" s="12" t="b">
        <f t="shared" si="7"/>
        <v>0</v>
      </c>
      <c r="I80" s="23" t="b">
        <f t="shared" si="8"/>
        <v>0</v>
      </c>
      <c r="J80" s="22">
        <f t="shared" si="10"/>
        <v>121.61199999999999</v>
      </c>
      <c r="K80" s="12" t="b">
        <f t="shared" si="11"/>
        <v>0</v>
      </c>
      <c r="L80" s="23" t="b">
        <f t="shared" si="12"/>
        <v>0</v>
      </c>
      <c r="M80" s="22">
        <f t="shared" si="14"/>
        <v>170.63400000000004</v>
      </c>
      <c r="N80" s="12" t="b">
        <f t="shared" si="15"/>
        <v>0</v>
      </c>
      <c r="O80" s="23" t="b">
        <f t="shared" si="16"/>
        <v>0</v>
      </c>
    </row>
    <row r="81" spans="1:15" x14ac:dyDescent="0.25">
      <c r="A81" s="10">
        <v>41712</v>
      </c>
      <c r="B81" s="34">
        <v>73</v>
      </c>
      <c r="C81" s="12">
        <f>(0.05*25.4)/4</f>
        <v>0.3175</v>
      </c>
      <c r="D81" s="22">
        <f t="shared" si="23"/>
        <v>18.605499999999999</v>
      </c>
      <c r="E81" s="28" t="b">
        <f t="shared" si="24"/>
        <v>0</v>
      </c>
      <c r="F81" s="23" t="b">
        <f t="shared" si="25"/>
        <v>0</v>
      </c>
      <c r="G81" s="22">
        <f t="shared" si="6"/>
        <v>67.573499999999996</v>
      </c>
      <c r="H81" s="12" t="b">
        <f t="shared" si="7"/>
        <v>0</v>
      </c>
      <c r="I81" s="23" t="b">
        <f t="shared" si="8"/>
        <v>0</v>
      </c>
      <c r="J81" s="22">
        <f t="shared" si="10"/>
        <v>101.35549999999998</v>
      </c>
      <c r="K81" s="12" t="b">
        <f t="shared" si="11"/>
        <v>0</v>
      </c>
      <c r="L81" s="23" t="b">
        <f t="shared" si="12"/>
        <v>0</v>
      </c>
      <c r="M81" s="22">
        <f t="shared" si="14"/>
        <v>170.95150000000004</v>
      </c>
      <c r="N81" s="12" t="b">
        <f t="shared" si="15"/>
        <v>0</v>
      </c>
      <c r="O81" s="23" t="b">
        <f t="shared" si="16"/>
        <v>0</v>
      </c>
    </row>
    <row r="82" spans="1:15" x14ac:dyDescent="0.25">
      <c r="A82" s="10">
        <v>41713</v>
      </c>
      <c r="B82" s="34">
        <v>74</v>
      </c>
      <c r="C82" s="12">
        <f t="shared" ref="C82:C84" si="26">(0.05*25.4)/4</f>
        <v>0.3175</v>
      </c>
      <c r="D82" s="22">
        <f t="shared" si="23"/>
        <v>16.213666666666668</v>
      </c>
      <c r="E82" s="28" t="b">
        <f t="shared" si="24"/>
        <v>0</v>
      </c>
      <c r="F82" s="23" t="b">
        <f t="shared" si="25"/>
        <v>0</v>
      </c>
      <c r="G82" s="22">
        <f t="shared" si="6"/>
        <v>63.657666666666671</v>
      </c>
      <c r="H82" s="12" t="b">
        <f t="shared" si="7"/>
        <v>0</v>
      </c>
      <c r="I82" s="23" t="b">
        <f t="shared" si="8"/>
        <v>0</v>
      </c>
      <c r="J82" s="22">
        <f t="shared" si="10"/>
        <v>91.512999999999977</v>
      </c>
      <c r="K82" s="12" t="b">
        <f t="shared" si="11"/>
        <v>0</v>
      </c>
      <c r="L82" s="23" t="b">
        <f t="shared" si="12"/>
        <v>0</v>
      </c>
      <c r="M82" s="22">
        <f t="shared" si="14"/>
        <v>168.41150000000002</v>
      </c>
      <c r="N82" s="12" t="b">
        <f t="shared" si="15"/>
        <v>0</v>
      </c>
      <c r="O82" s="23" t="b">
        <f t="shared" si="16"/>
        <v>0</v>
      </c>
    </row>
    <row r="83" spans="1:15" x14ac:dyDescent="0.25">
      <c r="A83" s="10">
        <v>41714</v>
      </c>
      <c r="B83" s="34">
        <v>75</v>
      </c>
      <c r="C83" s="12">
        <f t="shared" si="26"/>
        <v>0.3175</v>
      </c>
      <c r="D83" s="22">
        <f t="shared" si="23"/>
        <v>13.821833333333336</v>
      </c>
      <c r="E83" s="28" t="b">
        <f t="shared" si="24"/>
        <v>0</v>
      </c>
      <c r="F83" s="23" t="b">
        <f t="shared" si="25"/>
        <v>0</v>
      </c>
      <c r="G83" s="22">
        <f t="shared" si="6"/>
        <v>59.741833333333339</v>
      </c>
      <c r="H83" s="12" t="b">
        <f t="shared" si="7"/>
        <v>0</v>
      </c>
      <c r="I83" s="23" t="b">
        <f t="shared" si="8"/>
        <v>0</v>
      </c>
      <c r="J83" s="22">
        <f t="shared" si="10"/>
        <v>81.670499999999976</v>
      </c>
      <c r="K83" s="12" t="b">
        <f t="shared" si="11"/>
        <v>0</v>
      </c>
      <c r="L83" s="23" t="b">
        <f t="shared" si="12"/>
        <v>0</v>
      </c>
      <c r="M83" s="22">
        <f t="shared" si="14"/>
        <v>165.8715</v>
      </c>
      <c r="N83" s="12" t="b">
        <f t="shared" si="15"/>
        <v>0</v>
      </c>
      <c r="O83" s="23" t="b">
        <f t="shared" si="16"/>
        <v>0</v>
      </c>
    </row>
    <row r="84" spans="1:15" x14ac:dyDescent="0.25">
      <c r="A84" s="10">
        <v>41715</v>
      </c>
      <c r="B84" s="34">
        <v>76</v>
      </c>
      <c r="C84" s="12">
        <f t="shared" si="26"/>
        <v>0.3175</v>
      </c>
      <c r="D84" s="22">
        <f t="shared" si="23"/>
        <v>11.430000000000003</v>
      </c>
      <c r="E84" s="32" t="b">
        <f t="shared" si="24"/>
        <v>0</v>
      </c>
      <c r="F84" s="30" t="b">
        <f t="shared" si="25"/>
        <v>0</v>
      </c>
      <c r="G84" s="31">
        <f t="shared" si="6"/>
        <v>55.826000000000008</v>
      </c>
      <c r="H84" s="12" t="b">
        <f t="shared" si="7"/>
        <v>0</v>
      </c>
      <c r="I84" s="30" t="b">
        <f t="shared" si="8"/>
        <v>0</v>
      </c>
      <c r="J84" s="31">
        <f t="shared" si="10"/>
        <v>71.827999999999975</v>
      </c>
      <c r="K84" s="29" t="b">
        <f t="shared" si="11"/>
        <v>0</v>
      </c>
      <c r="L84" s="30" t="b">
        <f t="shared" si="12"/>
        <v>0</v>
      </c>
      <c r="M84" s="31">
        <f t="shared" si="14"/>
        <v>163.33150000000003</v>
      </c>
      <c r="N84" s="12" t="b">
        <f t="shared" si="15"/>
        <v>0</v>
      </c>
      <c r="O84" s="23" t="b">
        <f t="shared" si="16"/>
        <v>0</v>
      </c>
    </row>
    <row r="85" spans="1:15" x14ac:dyDescent="0.25">
      <c r="A85" s="10">
        <v>41716</v>
      </c>
      <c r="B85" s="34">
        <v>77</v>
      </c>
      <c r="C85" s="12">
        <v>0</v>
      </c>
      <c r="D85" s="22">
        <f t="shared" si="23"/>
        <v>1.27</v>
      </c>
      <c r="E85" s="32" t="b">
        <f t="shared" si="24"/>
        <v>1</v>
      </c>
      <c r="F85" s="30" t="b">
        <f t="shared" si="25"/>
        <v>0</v>
      </c>
      <c r="G85" s="31">
        <f t="shared" si="6"/>
        <v>51.50800000000001</v>
      </c>
      <c r="H85" s="12" t="b">
        <f t="shared" si="7"/>
        <v>0</v>
      </c>
      <c r="I85" s="30" t="b">
        <f t="shared" si="8"/>
        <v>0</v>
      </c>
      <c r="J85" s="31">
        <f t="shared" si="10"/>
        <v>69.287999999999982</v>
      </c>
      <c r="K85" s="29" t="b">
        <f t="shared" si="11"/>
        <v>0</v>
      </c>
      <c r="L85" s="30" t="b">
        <f t="shared" si="12"/>
        <v>0</v>
      </c>
      <c r="M85" s="31">
        <f t="shared" si="14"/>
        <v>160.47400000000002</v>
      </c>
      <c r="N85" s="12" t="b">
        <f t="shared" si="15"/>
        <v>0</v>
      </c>
      <c r="O85" s="23" t="b">
        <f t="shared" si="16"/>
        <v>0</v>
      </c>
    </row>
    <row r="86" spans="1:15" x14ac:dyDescent="0.25">
      <c r="A86" s="10">
        <v>41717</v>
      </c>
      <c r="B86" s="34">
        <v>78</v>
      </c>
      <c r="C86" s="12">
        <f>0.1*25.4</f>
        <v>2.54</v>
      </c>
      <c r="D86" s="22">
        <f t="shared" si="23"/>
        <v>3.81</v>
      </c>
      <c r="E86" s="32" t="b">
        <f t="shared" si="24"/>
        <v>1</v>
      </c>
      <c r="F86" s="30" t="b">
        <f t="shared" si="25"/>
        <v>0</v>
      </c>
      <c r="G86" s="31">
        <f t="shared" ref="G86:G149" si="27">SUM(C73:C86)</f>
        <v>54.048000000000009</v>
      </c>
      <c r="H86" s="12" t="b">
        <f t="shared" si="7"/>
        <v>0</v>
      </c>
      <c r="I86" s="30" t="b">
        <f t="shared" si="8"/>
        <v>0</v>
      </c>
      <c r="J86" s="31">
        <f t="shared" si="10"/>
        <v>71.065999999999988</v>
      </c>
      <c r="K86" s="29" t="b">
        <f t="shared" si="11"/>
        <v>0</v>
      </c>
      <c r="L86" s="30" t="b">
        <f t="shared" si="12"/>
        <v>0</v>
      </c>
      <c r="M86" s="31">
        <f t="shared" si="14"/>
        <v>135.07399999999996</v>
      </c>
      <c r="N86" s="12" t="b">
        <f t="shared" si="15"/>
        <v>0</v>
      </c>
      <c r="O86" s="23" t="b">
        <f t="shared" si="16"/>
        <v>0</v>
      </c>
    </row>
    <row r="87" spans="1:15" x14ac:dyDescent="0.25">
      <c r="A87" s="10">
        <v>41718</v>
      </c>
      <c r="B87" s="34">
        <v>79</v>
      </c>
      <c r="C87" s="12">
        <f>0.12*25.4</f>
        <v>3.0479999999999996</v>
      </c>
      <c r="D87" s="22">
        <f t="shared" si="23"/>
        <v>6.8579999999999997</v>
      </c>
      <c r="E87" s="32" t="b">
        <f t="shared" si="24"/>
        <v>1</v>
      </c>
      <c r="F87" s="30" t="b">
        <f t="shared" si="25"/>
        <v>0</v>
      </c>
      <c r="G87" s="31">
        <f t="shared" si="27"/>
        <v>30.225999999999996</v>
      </c>
      <c r="H87" s="12" t="b">
        <f t="shared" ref="H87:H150" si="28">OR(G87&lt;33.9)</f>
        <v>1</v>
      </c>
      <c r="I87" s="30" t="b">
        <f t="shared" ref="I87:I150" si="29">OR(G87&gt;277.6)</f>
        <v>0</v>
      </c>
      <c r="J87" s="31">
        <f t="shared" si="10"/>
        <v>74.11399999999999</v>
      </c>
      <c r="K87" s="29" t="b">
        <f t="shared" si="11"/>
        <v>0</v>
      </c>
      <c r="L87" s="30" t="b">
        <f t="shared" si="12"/>
        <v>0</v>
      </c>
      <c r="M87" s="31">
        <f t="shared" si="14"/>
        <v>128.46999999999997</v>
      </c>
      <c r="N87" s="12" t="b">
        <f t="shared" si="15"/>
        <v>0</v>
      </c>
      <c r="O87" s="23" t="b">
        <f t="shared" si="16"/>
        <v>0</v>
      </c>
    </row>
    <row r="88" spans="1:15" x14ac:dyDescent="0.25">
      <c r="A88" s="10">
        <v>41719</v>
      </c>
      <c r="B88" s="34">
        <v>80</v>
      </c>
      <c r="C88" s="12">
        <v>0</v>
      </c>
      <c r="D88" s="22">
        <f t="shared" si="23"/>
        <v>6.5404999999999998</v>
      </c>
      <c r="E88" s="32" t="b">
        <f t="shared" si="24"/>
        <v>1</v>
      </c>
      <c r="F88" s="30" t="b">
        <f t="shared" si="25"/>
        <v>0</v>
      </c>
      <c r="G88" s="31">
        <f t="shared" si="27"/>
        <v>25.145999999999994</v>
      </c>
      <c r="H88" s="12" t="b">
        <f t="shared" si="28"/>
        <v>1</v>
      </c>
      <c r="I88" s="30" t="b">
        <f t="shared" si="29"/>
        <v>0</v>
      </c>
      <c r="J88" s="31">
        <f t="shared" si="10"/>
        <v>74.11399999999999</v>
      </c>
      <c r="K88" s="29" t="b">
        <f t="shared" si="11"/>
        <v>0</v>
      </c>
      <c r="L88" s="30" t="b">
        <f t="shared" si="12"/>
        <v>0</v>
      </c>
      <c r="M88" s="31">
        <f t="shared" si="14"/>
        <v>107.89599999999997</v>
      </c>
      <c r="N88" s="12" t="b">
        <f t="shared" si="15"/>
        <v>0</v>
      </c>
      <c r="O88" s="23" t="b">
        <f t="shared" si="16"/>
        <v>0</v>
      </c>
    </row>
    <row r="89" spans="1:15" x14ac:dyDescent="0.25">
      <c r="A89" s="10">
        <v>41720</v>
      </c>
      <c r="B89" s="34">
        <v>81</v>
      </c>
      <c r="C89" s="12">
        <v>0</v>
      </c>
      <c r="D89" s="22">
        <f t="shared" si="23"/>
        <v>6.222999999999999</v>
      </c>
      <c r="E89" s="32" t="b">
        <f t="shared" si="24"/>
        <v>1</v>
      </c>
      <c r="F89" s="30" t="b">
        <f t="shared" si="25"/>
        <v>0</v>
      </c>
      <c r="G89" s="31">
        <f t="shared" si="27"/>
        <v>22.436666666666664</v>
      </c>
      <c r="H89" s="12" t="b">
        <f t="shared" si="28"/>
        <v>1</v>
      </c>
      <c r="I89" s="30" t="b">
        <f t="shared" si="29"/>
        <v>0</v>
      </c>
      <c r="J89" s="31">
        <f t="shared" si="10"/>
        <v>69.880666666666684</v>
      </c>
      <c r="K89" s="29" t="b">
        <f t="shared" si="11"/>
        <v>0</v>
      </c>
      <c r="L89" s="30" t="b">
        <f t="shared" si="12"/>
        <v>0</v>
      </c>
      <c r="M89" s="31">
        <f t="shared" si="14"/>
        <v>97.735999999999976</v>
      </c>
      <c r="N89" s="12" t="b">
        <f t="shared" si="15"/>
        <v>1</v>
      </c>
      <c r="O89" s="23" t="b">
        <f t="shared" si="16"/>
        <v>0</v>
      </c>
    </row>
    <row r="90" spans="1:15" x14ac:dyDescent="0.25">
      <c r="A90" s="10">
        <v>41721</v>
      </c>
      <c r="B90" s="34">
        <v>82</v>
      </c>
      <c r="C90" s="12">
        <v>0</v>
      </c>
      <c r="D90" s="22">
        <f t="shared" si="23"/>
        <v>5.9055</v>
      </c>
      <c r="E90" s="32" t="b">
        <f t="shared" si="24"/>
        <v>1</v>
      </c>
      <c r="F90" s="30" t="b">
        <f t="shared" si="25"/>
        <v>0</v>
      </c>
      <c r="G90" s="31">
        <f t="shared" si="27"/>
        <v>19.727333333333334</v>
      </c>
      <c r="H90" s="12" t="b">
        <f t="shared" si="28"/>
        <v>1</v>
      </c>
      <c r="I90" s="30" t="b">
        <f t="shared" si="29"/>
        <v>0</v>
      </c>
      <c r="J90" s="31">
        <f t="shared" si="10"/>
        <v>65.647333333333336</v>
      </c>
      <c r="K90" s="29" t="b">
        <f t="shared" si="11"/>
        <v>1</v>
      </c>
      <c r="L90" s="30" t="b">
        <f t="shared" si="12"/>
        <v>0</v>
      </c>
      <c r="M90" s="31">
        <f t="shared" si="14"/>
        <v>87.575999999999979</v>
      </c>
      <c r="N90" s="12" t="b">
        <f t="shared" si="15"/>
        <v>1</v>
      </c>
      <c r="O90" s="23" t="b">
        <f t="shared" si="16"/>
        <v>0</v>
      </c>
    </row>
    <row r="91" spans="1:15" x14ac:dyDescent="0.25">
      <c r="A91" s="10">
        <v>41722</v>
      </c>
      <c r="B91" s="34">
        <v>83</v>
      </c>
      <c r="C91" s="12">
        <v>0</v>
      </c>
      <c r="D91" s="22">
        <f t="shared" si="23"/>
        <v>5.5879999999999992</v>
      </c>
      <c r="E91" s="32" t="b">
        <f t="shared" si="24"/>
        <v>1</v>
      </c>
      <c r="F91" s="30" t="b">
        <f t="shared" si="25"/>
        <v>0</v>
      </c>
      <c r="G91" s="31">
        <f t="shared" si="27"/>
        <v>17.018000000000001</v>
      </c>
      <c r="H91" s="12" t="b">
        <f t="shared" si="28"/>
        <v>1</v>
      </c>
      <c r="I91" s="30" t="b">
        <f t="shared" si="29"/>
        <v>0</v>
      </c>
      <c r="J91" s="31">
        <f t="shared" si="10"/>
        <v>61.414000000000009</v>
      </c>
      <c r="K91" s="29" t="b">
        <f t="shared" si="11"/>
        <v>1</v>
      </c>
      <c r="L91" s="30" t="b">
        <f t="shared" si="12"/>
        <v>0</v>
      </c>
      <c r="M91" s="31">
        <f t="shared" si="14"/>
        <v>77.415999999999983</v>
      </c>
      <c r="N91" s="12" t="b">
        <f t="shared" si="15"/>
        <v>1</v>
      </c>
      <c r="O91" s="23" t="b">
        <f t="shared" si="16"/>
        <v>0</v>
      </c>
    </row>
    <row r="92" spans="1:15" x14ac:dyDescent="0.25">
      <c r="A92" s="10">
        <v>41723</v>
      </c>
      <c r="B92" s="34">
        <v>84</v>
      </c>
      <c r="C92" s="12">
        <v>0</v>
      </c>
      <c r="D92" s="22">
        <f t="shared" si="23"/>
        <v>5.5879999999999992</v>
      </c>
      <c r="E92" s="32" t="b">
        <f t="shared" si="24"/>
        <v>1</v>
      </c>
      <c r="F92" s="30" t="b">
        <f t="shared" si="25"/>
        <v>0</v>
      </c>
      <c r="G92" s="31">
        <f t="shared" si="27"/>
        <v>6.8579999999999997</v>
      </c>
      <c r="H92" s="12" t="b">
        <f t="shared" si="28"/>
        <v>1</v>
      </c>
      <c r="I92" s="30" t="b">
        <f t="shared" si="29"/>
        <v>0</v>
      </c>
      <c r="J92" s="31">
        <f t="shared" si="10"/>
        <v>57.096000000000011</v>
      </c>
      <c r="K92" s="29" t="b">
        <f t="shared" si="11"/>
        <v>1</v>
      </c>
      <c r="L92" s="30" t="b">
        <f t="shared" si="12"/>
        <v>0</v>
      </c>
      <c r="M92" s="31">
        <f t="shared" si="14"/>
        <v>74.875999999999991</v>
      </c>
      <c r="N92" s="12" t="b">
        <f t="shared" si="15"/>
        <v>1</v>
      </c>
      <c r="O92" s="23" t="b">
        <f t="shared" si="16"/>
        <v>0</v>
      </c>
    </row>
    <row r="93" spans="1:15" x14ac:dyDescent="0.25">
      <c r="A93" s="10">
        <v>41724</v>
      </c>
      <c r="B93" s="34">
        <v>85</v>
      </c>
      <c r="C93" s="12">
        <v>0</v>
      </c>
      <c r="D93" s="22">
        <f t="shared" si="23"/>
        <v>3.0479999999999996</v>
      </c>
      <c r="E93" s="28" t="b">
        <f t="shared" si="24"/>
        <v>1</v>
      </c>
      <c r="F93" s="30" t="b">
        <f t="shared" si="25"/>
        <v>0</v>
      </c>
      <c r="G93" s="31">
        <f t="shared" si="27"/>
        <v>6.8579999999999997</v>
      </c>
      <c r="H93" s="12" t="b">
        <f t="shared" si="28"/>
        <v>1</v>
      </c>
      <c r="I93" s="30" t="b">
        <f t="shared" si="29"/>
        <v>0</v>
      </c>
      <c r="J93" s="31">
        <f t="shared" ref="J93:J127" si="30">SUM(C73:C93)</f>
        <v>57.096000000000011</v>
      </c>
      <c r="K93" s="29" t="b">
        <f t="shared" si="11"/>
        <v>1</v>
      </c>
      <c r="L93" s="30" t="b">
        <f t="shared" si="12"/>
        <v>0</v>
      </c>
      <c r="M93" s="31">
        <f t="shared" si="14"/>
        <v>74.11399999999999</v>
      </c>
      <c r="N93" s="12" t="b">
        <f t="shared" si="15"/>
        <v>1</v>
      </c>
      <c r="O93" s="23" t="b">
        <f t="shared" si="16"/>
        <v>0</v>
      </c>
    </row>
    <row r="94" spans="1:15" x14ac:dyDescent="0.25">
      <c r="A94" s="10">
        <v>41725</v>
      </c>
      <c r="B94" s="34">
        <v>86</v>
      </c>
      <c r="C94" s="12">
        <f>0.13*25.4</f>
        <v>3.302</v>
      </c>
      <c r="D94" s="22">
        <f t="shared" si="23"/>
        <v>3.302</v>
      </c>
      <c r="E94" s="28" t="b">
        <f t="shared" si="24"/>
        <v>1</v>
      </c>
      <c r="F94" s="30" t="b">
        <f t="shared" si="25"/>
        <v>0</v>
      </c>
      <c r="G94" s="31">
        <f t="shared" si="27"/>
        <v>10.16</v>
      </c>
      <c r="H94" s="12" t="b">
        <f t="shared" si="28"/>
        <v>1</v>
      </c>
      <c r="I94" s="30" t="b">
        <f t="shared" si="29"/>
        <v>0</v>
      </c>
      <c r="J94" s="31">
        <f t="shared" si="30"/>
        <v>33.527999999999999</v>
      </c>
      <c r="K94" s="29" t="b">
        <f t="shared" ref="K94:K157" si="31">OR(J94&lt;67.04)</f>
        <v>1</v>
      </c>
      <c r="L94" s="30" t="b">
        <f t="shared" ref="L94:L157" si="32">OR(J94&gt;385.07)</f>
        <v>0</v>
      </c>
      <c r="M94" s="31">
        <f t="shared" si="14"/>
        <v>77.415999999999997</v>
      </c>
      <c r="N94" s="12" t="b">
        <f t="shared" si="15"/>
        <v>1</v>
      </c>
      <c r="O94" s="23" t="b">
        <f t="shared" si="16"/>
        <v>0</v>
      </c>
    </row>
    <row r="95" spans="1:15" x14ac:dyDescent="0.25">
      <c r="A95" s="10">
        <v>41726</v>
      </c>
      <c r="B95" s="34">
        <v>87</v>
      </c>
      <c r="C95" s="12">
        <f>25.4*0.41</f>
        <v>10.413999999999998</v>
      </c>
      <c r="D95" s="22">
        <f t="shared" si="23"/>
        <v>13.715999999999998</v>
      </c>
      <c r="E95" s="32" t="b">
        <f t="shared" si="24"/>
        <v>0</v>
      </c>
      <c r="F95" s="30" t="b">
        <f t="shared" si="25"/>
        <v>0</v>
      </c>
      <c r="G95" s="31">
        <f t="shared" si="27"/>
        <v>20.256499999999996</v>
      </c>
      <c r="H95" s="12" t="b">
        <f t="shared" si="28"/>
        <v>1</v>
      </c>
      <c r="I95" s="30" t="b">
        <f t="shared" si="29"/>
        <v>0</v>
      </c>
      <c r="J95" s="31">
        <f t="shared" si="30"/>
        <v>38.861999999999995</v>
      </c>
      <c r="K95" s="29" t="b">
        <f t="shared" si="31"/>
        <v>1</v>
      </c>
      <c r="L95" s="30" t="b">
        <f t="shared" si="32"/>
        <v>0</v>
      </c>
      <c r="M95" s="31">
        <f t="shared" si="14"/>
        <v>87.83</v>
      </c>
      <c r="N95" s="12" t="b">
        <f t="shared" si="15"/>
        <v>1</v>
      </c>
      <c r="O95" s="23" t="b">
        <f t="shared" si="16"/>
        <v>0</v>
      </c>
    </row>
    <row r="96" spans="1:15" x14ac:dyDescent="0.25">
      <c r="A96" s="10">
        <v>41727</v>
      </c>
      <c r="B96" s="34">
        <v>88</v>
      </c>
      <c r="C96" s="12">
        <f t="shared" ref="C96:C97" si="33">(0.65*25.4)/3</f>
        <v>5.503333333333333</v>
      </c>
      <c r="D96" s="22">
        <f t="shared" si="23"/>
        <v>19.219333333333331</v>
      </c>
      <c r="E96" s="32" t="b">
        <f t="shared" si="24"/>
        <v>0</v>
      </c>
      <c r="F96" s="30" t="b">
        <f t="shared" si="25"/>
        <v>0</v>
      </c>
      <c r="G96" s="31">
        <f t="shared" si="27"/>
        <v>25.44233333333333</v>
      </c>
      <c r="H96" s="12" t="b">
        <f t="shared" si="28"/>
        <v>1</v>
      </c>
      <c r="I96" s="30" t="b">
        <f t="shared" si="29"/>
        <v>0</v>
      </c>
      <c r="J96" s="31">
        <f t="shared" si="30"/>
        <v>41.655999999999992</v>
      </c>
      <c r="K96" s="29" t="b">
        <f t="shared" si="31"/>
        <v>1</v>
      </c>
      <c r="L96" s="30" t="b">
        <f t="shared" si="32"/>
        <v>0</v>
      </c>
      <c r="M96" s="31">
        <f t="shared" si="14"/>
        <v>89.100000000000023</v>
      </c>
      <c r="N96" s="12" t="b">
        <f t="shared" si="15"/>
        <v>1</v>
      </c>
      <c r="O96" s="23" t="b">
        <f t="shared" si="16"/>
        <v>0</v>
      </c>
    </row>
    <row r="97" spans="1:15" x14ac:dyDescent="0.25">
      <c r="A97" s="10">
        <v>41728</v>
      </c>
      <c r="B97" s="34">
        <v>89</v>
      </c>
      <c r="C97" s="12">
        <f t="shared" si="33"/>
        <v>5.503333333333333</v>
      </c>
      <c r="D97" s="22">
        <f t="shared" si="23"/>
        <v>24.722666666666665</v>
      </c>
      <c r="E97" s="32" t="b">
        <f t="shared" si="24"/>
        <v>0</v>
      </c>
      <c r="F97" s="30" t="b">
        <f t="shared" si="25"/>
        <v>0</v>
      </c>
      <c r="G97" s="31">
        <f t="shared" si="27"/>
        <v>30.628166666666665</v>
      </c>
      <c r="H97" s="12" t="b">
        <f t="shared" si="28"/>
        <v>1</v>
      </c>
      <c r="I97" s="30" t="b">
        <f t="shared" si="29"/>
        <v>0</v>
      </c>
      <c r="J97" s="31">
        <f t="shared" si="30"/>
        <v>44.449999999999989</v>
      </c>
      <c r="K97" s="29" t="b">
        <f t="shared" si="31"/>
        <v>1</v>
      </c>
      <c r="L97" s="30" t="b">
        <f t="shared" si="32"/>
        <v>0</v>
      </c>
      <c r="M97" s="31">
        <f t="shared" si="14"/>
        <v>90.37</v>
      </c>
      <c r="N97" s="12" t="b">
        <f t="shared" si="15"/>
        <v>1</v>
      </c>
      <c r="O97" s="23" t="b">
        <f t="shared" si="16"/>
        <v>0</v>
      </c>
    </row>
    <row r="98" spans="1:15" x14ac:dyDescent="0.25">
      <c r="A98" s="10">
        <v>41729</v>
      </c>
      <c r="B98" s="34">
        <v>90</v>
      </c>
      <c r="C98" s="12">
        <f>(0.65*25.4)/3</f>
        <v>5.503333333333333</v>
      </c>
      <c r="D98" s="22">
        <f t="shared" si="23"/>
        <v>30.225999999999999</v>
      </c>
      <c r="E98" s="32" t="b">
        <f t="shared" si="24"/>
        <v>0</v>
      </c>
      <c r="F98" s="30" t="b">
        <f t="shared" si="25"/>
        <v>0</v>
      </c>
      <c r="G98" s="31">
        <f t="shared" si="27"/>
        <v>35.813999999999993</v>
      </c>
      <c r="H98" s="12" t="b">
        <f t="shared" si="28"/>
        <v>0</v>
      </c>
      <c r="I98" s="30" t="b">
        <f t="shared" si="29"/>
        <v>0</v>
      </c>
      <c r="J98" s="31">
        <f t="shared" si="30"/>
        <v>47.243999999999993</v>
      </c>
      <c r="K98" s="29" t="b">
        <f t="shared" si="31"/>
        <v>1</v>
      </c>
      <c r="L98" s="30" t="b">
        <f t="shared" si="32"/>
        <v>0</v>
      </c>
      <c r="M98" s="31">
        <f t="shared" si="14"/>
        <v>91.64</v>
      </c>
      <c r="N98" s="12" t="b">
        <f t="shared" si="15"/>
        <v>1</v>
      </c>
      <c r="O98" s="23" t="b">
        <f t="shared" si="16"/>
        <v>0</v>
      </c>
    </row>
    <row r="99" spans="1:15" x14ac:dyDescent="0.25">
      <c r="A99" s="10">
        <v>41730</v>
      </c>
      <c r="B99" s="34">
        <v>91</v>
      </c>
      <c r="C99" s="12">
        <v>0</v>
      </c>
      <c r="D99" s="22">
        <f t="shared" si="23"/>
        <v>30.225999999999999</v>
      </c>
      <c r="E99" s="32" t="b">
        <f t="shared" si="24"/>
        <v>0</v>
      </c>
      <c r="F99" s="30" t="b">
        <f t="shared" si="25"/>
        <v>0</v>
      </c>
      <c r="G99" s="31">
        <f t="shared" si="27"/>
        <v>35.813999999999993</v>
      </c>
      <c r="H99" s="12" t="b">
        <f t="shared" si="28"/>
        <v>0</v>
      </c>
      <c r="I99" s="30" t="b">
        <f t="shared" si="29"/>
        <v>0</v>
      </c>
      <c r="J99" s="31">
        <f t="shared" si="30"/>
        <v>37.083999999999996</v>
      </c>
      <c r="K99" s="29" t="b">
        <f t="shared" si="31"/>
        <v>1</v>
      </c>
      <c r="L99" s="30" t="b">
        <f t="shared" si="32"/>
        <v>0</v>
      </c>
      <c r="M99" s="31">
        <f t="shared" si="14"/>
        <v>87.322000000000003</v>
      </c>
      <c r="N99" s="12" t="b">
        <f t="shared" si="15"/>
        <v>1</v>
      </c>
      <c r="O99" s="23" t="b">
        <f t="shared" si="16"/>
        <v>0</v>
      </c>
    </row>
    <row r="100" spans="1:15" x14ac:dyDescent="0.25">
      <c r="A100" s="10">
        <v>41731</v>
      </c>
      <c r="B100" s="34">
        <v>92</v>
      </c>
      <c r="C100" s="12">
        <f>0.01*25.4</f>
        <v>0.254</v>
      </c>
      <c r="D100" s="22">
        <f t="shared" si="23"/>
        <v>30.48</v>
      </c>
      <c r="E100" s="32" t="b">
        <f t="shared" si="24"/>
        <v>0</v>
      </c>
      <c r="F100" s="30" t="b">
        <f t="shared" si="25"/>
        <v>0</v>
      </c>
      <c r="G100" s="31">
        <f t="shared" si="27"/>
        <v>33.527999999999992</v>
      </c>
      <c r="H100" s="12" t="b">
        <f t="shared" si="28"/>
        <v>1</v>
      </c>
      <c r="I100" s="30" t="b">
        <f t="shared" si="29"/>
        <v>0</v>
      </c>
      <c r="J100" s="31">
        <f t="shared" si="30"/>
        <v>37.337999999999994</v>
      </c>
      <c r="K100" s="29" t="b">
        <f t="shared" si="31"/>
        <v>1</v>
      </c>
      <c r="L100" s="30" t="b">
        <f t="shared" si="32"/>
        <v>0</v>
      </c>
      <c r="M100" s="31">
        <f t="shared" ref="M100:M163" si="34">SUM(C73:C100)</f>
        <v>87.576000000000008</v>
      </c>
      <c r="N100" s="12" t="b">
        <f t="shared" si="15"/>
        <v>1</v>
      </c>
      <c r="O100" s="23" t="b">
        <f t="shared" si="16"/>
        <v>0</v>
      </c>
    </row>
    <row r="101" spans="1:15" x14ac:dyDescent="0.25">
      <c r="A101" s="10">
        <v>41732</v>
      </c>
      <c r="B101" s="34">
        <v>93</v>
      </c>
      <c r="C101" s="12">
        <f>0.11*25.4</f>
        <v>2.794</v>
      </c>
      <c r="D101" s="22">
        <f t="shared" si="23"/>
        <v>29.972000000000001</v>
      </c>
      <c r="E101" s="32" t="b">
        <f t="shared" si="24"/>
        <v>0</v>
      </c>
      <c r="F101" s="30" t="b">
        <f t="shared" si="25"/>
        <v>0</v>
      </c>
      <c r="G101" s="31">
        <f t="shared" si="27"/>
        <v>33.274000000000001</v>
      </c>
      <c r="H101" s="12" t="b">
        <f t="shared" si="28"/>
        <v>1</v>
      </c>
      <c r="I101" s="30" t="b">
        <f t="shared" si="29"/>
        <v>0</v>
      </c>
      <c r="J101" s="31">
        <f t="shared" si="30"/>
        <v>40.131999999999991</v>
      </c>
      <c r="K101" s="29" t="b">
        <f t="shared" si="31"/>
        <v>1</v>
      </c>
      <c r="L101" s="30" t="b">
        <f t="shared" si="32"/>
        <v>0</v>
      </c>
      <c r="M101" s="31">
        <f t="shared" si="34"/>
        <v>63.499999999999979</v>
      </c>
      <c r="N101" s="12" t="b">
        <f t="shared" ref="N101:N164" si="35">OR(M101&lt;107.69)</f>
        <v>1</v>
      </c>
      <c r="O101" s="23" t="b">
        <f t="shared" ref="O101:O164" si="36">OR(M101&gt;485.86)</f>
        <v>0</v>
      </c>
    </row>
    <row r="102" spans="1:15" x14ac:dyDescent="0.25">
      <c r="A102" s="10">
        <v>41733</v>
      </c>
      <c r="B102" s="34">
        <v>94</v>
      </c>
      <c r="C102" s="12">
        <f>0.2*25.4</f>
        <v>5.08</v>
      </c>
      <c r="D102" s="22">
        <f t="shared" si="23"/>
        <v>24.637999999999998</v>
      </c>
      <c r="E102" s="32" t="b">
        <f t="shared" si="24"/>
        <v>0</v>
      </c>
      <c r="F102" s="30" t="b">
        <f t="shared" si="25"/>
        <v>0</v>
      </c>
      <c r="G102" s="31">
        <f t="shared" si="27"/>
        <v>38.353999999999999</v>
      </c>
      <c r="H102" s="12" t="b">
        <f t="shared" si="28"/>
        <v>0</v>
      </c>
      <c r="I102" s="30" t="b">
        <f t="shared" si="29"/>
        <v>0</v>
      </c>
      <c r="J102" s="31">
        <f t="shared" si="30"/>
        <v>44.894499999999987</v>
      </c>
      <c r="K102" s="29" t="b">
        <f t="shared" si="31"/>
        <v>1</v>
      </c>
      <c r="L102" s="30" t="b">
        <f t="shared" si="32"/>
        <v>0</v>
      </c>
      <c r="M102" s="31">
        <f t="shared" si="34"/>
        <v>63.499999999999979</v>
      </c>
      <c r="N102" s="12" t="b">
        <f t="shared" si="35"/>
        <v>1</v>
      </c>
      <c r="O102" s="23" t="b">
        <f t="shared" si="36"/>
        <v>0</v>
      </c>
    </row>
    <row r="103" spans="1:15" x14ac:dyDescent="0.25">
      <c r="A103" s="10">
        <v>41734</v>
      </c>
      <c r="B103" s="34">
        <v>95</v>
      </c>
      <c r="C103" s="12">
        <f>(1.58*25.4)/3</f>
        <v>13.377333333333333</v>
      </c>
      <c r="D103" s="22">
        <f t="shared" si="23"/>
        <v>32.512</v>
      </c>
      <c r="E103" s="32" t="b">
        <f t="shared" si="24"/>
        <v>0</v>
      </c>
      <c r="F103" s="30" t="b">
        <f t="shared" si="25"/>
        <v>0</v>
      </c>
      <c r="G103" s="31">
        <f t="shared" si="27"/>
        <v>51.731333333333332</v>
      </c>
      <c r="H103" s="12" t="b">
        <f t="shared" si="28"/>
        <v>0</v>
      </c>
      <c r="I103" s="30" t="b">
        <f t="shared" si="29"/>
        <v>0</v>
      </c>
      <c r="J103" s="31">
        <f t="shared" si="30"/>
        <v>57.954333333333324</v>
      </c>
      <c r="K103" s="29" t="b">
        <f t="shared" si="31"/>
        <v>1</v>
      </c>
      <c r="L103" s="30" t="b">
        <f t="shared" si="32"/>
        <v>0</v>
      </c>
      <c r="M103" s="31">
        <f t="shared" si="34"/>
        <v>74.167999999999978</v>
      </c>
      <c r="N103" s="12" t="b">
        <f t="shared" si="35"/>
        <v>1</v>
      </c>
      <c r="O103" s="23" t="b">
        <f t="shared" si="36"/>
        <v>0</v>
      </c>
    </row>
    <row r="104" spans="1:15" x14ac:dyDescent="0.25">
      <c r="A104" s="10">
        <v>41735</v>
      </c>
      <c r="B104" s="34">
        <v>96</v>
      </c>
      <c r="C104" s="12">
        <f t="shared" ref="C104" si="37">(1.58*25.4)/3</f>
        <v>13.377333333333333</v>
      </c>
      <c r="D104" s="22">
        <f t="shared" si="23"/>
        <v>40.385999999999996</v>
      </c>
      <c r="E104" s="32" t="b">
        <f t="shared" si="24"/>
        <v>0</v>
      </c>
      <c r="F104" s="30" t="b">
        <f t="shared" si="25"/>
        <v>0</v>
      </c>
      <c r="G104" s="31">
        <f t="shared" si="27"/>
        <v>65.108666666666664</v>
      </c>
      <c r="H104" s="12" t="b">
        <f t="shared" si="28"/>
        <v>0</v>
      </c>
      <c r="I104" s="30" t="b">
        <f t="shared" si="29"/>
        <v>0</v>
      </c>
      <c r="J104" s="31">
        <f t="shared" si="30"/>
        <v>71.014166666666654</v>
      </c>
      <c r="K104" s="29" t="b">
        <f t="shared" si="31"/>
        <v>0</v>
      </c>
      <c r="L104" s="30" t="b">
        <f t="shared" si="32"/>
        <v>0</v>
      </c>
      <c r="M104" s="31">
        <f t="shared" si="34"/>
        <v>84.835999999999984</v>
      </c>
      <c r="N104" s="12" t="b">
        <f t="shared" si="35"/>
        <v>1</v>
      </c>
      <c r="O104" s="23" t="b">
        <f t="shared" si="36"/>
        <v>0</v>
      </c>
    </row>
    <row r="105" spans="1:15" x14ac:dyDescent="0.25">
      <c r="A105" s="10">
        <v>41736</v>
      </c>
      <c r="B105" s="34">
        <v>97</v>
      </c>
      <c r="C105" s="12">
        <f>(1.58*25.4)/3</f>
        <v>13.377333333333333</v>
      </c>
      <c r="D105" s="22">
        <f t="shared" si="23"/>
        <v>48.26</v>
      </c>
      <c r="E105" s="32" t="b">
        <f t="shared" si="24"/>
        <v>0</v>
      </c>
      <c r="F105" s="30" t="b">
        <f t="shared" si="25"/>
        <v>0</v>
      </c>
      <c r="G105" s="31">
        <f t="shared" si="27"/>
        <v>78.48599999999999</v>
      </c>
      <c r="H105" s="12" t="b">
        <f t="shared" si="28"/>
        <v>0</v>
      </c>
      <c r="I105" s="30" t="b">
        <f t="shared" si="29"/>
        <v>0</v>
      </c>
      <c r="J105" s="31">
        <f t="shared" si="30"/>
        <v>84.073999999999984</v>
      </c>
      <c r="K105" s="29" t="b">
        <f t="shared" si="31"/>
        <v>0</v>
      </c>
      <c r="L105" s="30" t="b">
        <f t="shared" si="32"/>
        <v>0</v>
      </c>
      <c r="M105" s="31">
        <f t="shared" si="34"/>
        <v>95.503999999999962</v>
      </c>
      <c r="N105" s="12" t="b">
        <f t="shared" si="35"/>
        <v>1</v>
      </c>
      <c r="O105" s="23" t="b">
        <f t="shared" si="36"/>
        <v>0</v>
      </c>
    </row>
    <row r="106" spans="1:15" x14ac:dyDescent="0.25">
      <c r="A106" s="10">
        <v>41737</v>
      </c>
      <c r="B106" s="34">
        <v>98</v>
      </c>
      <c r="C106" s="12">
        <v>0</v>
      </c>
      <c r="D106" s="22">
        <f t="shared" si="23"/>
        <v>48.26</v>
      </c>
      <c r="E106" s="32" t="b">
        <f t="shared" si="24"/>
        <v>0</v>
      </c>
      <c r="F106" s="30" t="b">
        <f t="shared" si="25"/>
        <v>0</v>
      </c>
      <c r="G106" s="31">
        <f t="shared" si="27"/>
        <v>78.48599999999999</v>
      </c>
      <c r="H106" s="12" t="b">
        <f t="shared" si="28"/>
        <v>0</v>
      </c>
      <c r="I106" s="30" t="b">
        <f t="shared" si="29"/>
        <v>0</v>
      </c>
      <c r="J106" s="31">
        <f t="shared" si="30"/>
        <v>84.073999999999984</v>
      </c>
      <c r="K106" s="29" t="b">
        <f t="shared" si="31"/>
        <v>0</v>
      </c>
      <c r="L106" s="30" t="b">
        <f t="shared" si="32"/>
        <v>0</v>
      </c>
      <c r="M106" s="31">
        <f t="shared" si="34"/>
        <v>85.343999999999994</v>
      </c>
      <c r="N106" s="12" t="b">
        <f t="shared" si="35"/>
        <v>1</v>
      </c>
      <c r="O106" s="23" t="b">
        <f t="shared" si="36"/>
        <v>0</v>
      </c>
    </row>
    <row r="107" spans="1:15" x14ac:dyDescent="0.25">
      <c r="A107" s="10">
        <v>41738</v>
      </c>
      <c r="B107" s="34">
        <v>99</v>
      </c>
      <c r="C107" s="12">
        <f>0.1*25.4</f>
        <v>2.54</v>
      </c>
      <c r="D107" s="22">
        <f t="shared" si="23"/>
        <v>50.545999999999999</v>
      </c>
      <c r="E107" s="32" t="b">
        <f t="shared" si="24"/>
        <v>0</v>
      </c>
      <c r="F107" s="30" t="b">
        <f t="shared" si="25"/>
        <v>0</v>
      </c>
      <c r="G107" s="31">
        <f t="shared" si="27"/>
        <v>81.025999999999996</v>
      </c>
      <c r="H107" s="12" t="b">
        <f t="shared" si="28"/>
        <v>0</v>
      </c>
      <c r="I107" s="30" t="b">
        <f t="shared" si="29"/>
        <v>0</v>
      </c>
      <c r="J107" s="31">
        <f t="shared" si="30"/>
        <v>84.073999999999998</v>
      </c>
      <c r="K107" s="29" t="b">
        <f t="shared" si="31"/>
        <v>0</v>
      </c>
      <c r="L107" s="30" t="b">
        <f t="shared" si="32"/>
        <v>0</v>
      </c>
      <c r="M107" s="31">
        <f t="shared" si="34"/>
        <v>87.884</v>
      </c>
      <c r="N107" s="12" t="b">
        <f t="shared" si="35"/>
        <v>1</v>
      </c>
      <c r="O107" s="23" t="b">
        <f t="shared" si="36"/>
        <v>0</v>
      </c>
    </row>
    <row r="108" spans="1:15" x14ac:dyDescent="0.25">
      <c r="A108" s="10">
        <v>41739</v>
      </c>
      <c r="B108" s="34">
        <v>100</v>
      </c>
      <c r="C108" s="12">
        <f>0.24*25.4</f>
        <v>6.0959999999999992</v>
      </c>
      <c r="D108" s="22">
        <f t="shared" si="23"/>
        <v>53.847999999999992</v>
      </c>
      <c r="E108" s="32" t="b">
        <f t="shared" si="24"/>
        <v>0</v>
      </c>
      <c r="F108" s="30" t="b">
        <f t="shared" si="25"/>
        <v>0</v>
      </c>
      <c r="G108" s="31">
        <f t="shared" si="27"/>
        <v>83.820000000000007</v>
      </c>
      <c r="H108" s="12" t="b">
        <f t="shared" si="28"/>
        <v>0</v>
      </c>
      <c r="I108" s="30" t="b">
        <f t="shared" si="29"/>
        <v>0</v>
      </c>
      <c r="J108" s="31">
        <f t="shared" si="30"/>
        <v>87.122</v>
      </c>
      <c r="K108" s="29" t="b">
        <f t="shared" si="31"/>
        <v>0</v>
      </c>
      <c r="L108" s="30" t="b">
        <f t="shared" si="32"/>
        <v>0</v>
      </c>
      <c r="M108" s="31">
        <f t="shared" si="34"/>
        <v>93.98</v>
      </c>
      <c r="N108" s="12" t="b">
        <f t="shared" si="35"/>
        <v>1</v>
      </c>
      <c r="O108" s="23" t="b">
        <f t="shared" si="36"/>
        <v>0</v>
      </c>
    </row>
    <row r="109" spans="1:15" x14ac:dyDescent="0.25">
      <c r="A109" s="10">
        <v>41740</v>
      </c>
      <c r="B109" s="34">
        <v>101</v>
      </c>
      <c r="C109" s="12">
        <f>0.12*25.4</f>
        <v>3.0479999999999996</v>
      </c>
      <c r="D109" s="22">
        <f t="shared" si="23"/>
        <v>51.815999999999995</v>
      </c>
      <c r="E109" s="32" t="b">
        <f t="shared" si="24"/>
        <v>0</v>
      </c>
      <c r="F109" s="30" t="b">
        <f t="shared" si="25"/>
        <v>0</v>
      </c>
      <c r="G109" s="31">
        <f t="shared" si="27"/>
        <v>76.454000000000008</v>
      </c>
      <c r="H109" s="12" t="b">
        <f t="shared" si="28"/>
        <v>0</v>
      </c>
      <c r="I109" s="30" t="b">
        <f t="shared" si="29"/>
        <v>0</v>
      </c>
      <c r="J109" s="31">
        <f t="shared" si="30"/>
        <v>90.17</v>
      </c>
      <c r="K109" s="29" t="b">
        <f t="shared" si="31"/>
        <v>0</v>
      </c>
      <c r="L109" s="30" t="b">
        <f t="shared" si="32"/>
        <v>0</v>
      </c>
      <c r="M109" s="31">
        <f t="shared" si="34"/>
        <v>96.710499999999982</v>
      </c>
      <c r="N109" s="12" t="b">
        <f t="shared" si="35"/>
        <v>1</v>
      </c>
      <c r="O109" s="23" t="b">
        <f t="shared" si="36"/>
        <v>0</v>
      </c>
    </row>
    <row r="110" spans="1:15" x14ac:dyDescent="0.25">
      <c r="A110" s="10">
        <v>41741</v>
      </c>
      <c r="B110" s="34">
        <v>102</v>
      </c>
      <c r="C110" s="12">
        <f>0.37/4*25.4</f>
        <v>2.3494999999999999</v>
      </c>
      <c r="D110" s="22">
        <f t="shared" si="23"/>
        <v>40.788166666666662</v>
      </c>
      <c r="E110" s="32" t="b">
        <f t="shared" si="24"/>
        <v>0</v>
      </c>
      <c r="F110" s="30" t="b">
        <f t="shared" si="25"/>
        <v>0</v>
      </c>
      <c r="G110" s="31">
        <f t="shared" si="27"/>
        <v>73.300166666666669</v>
      </c>
      <c r="H110" s="12" t="b">
        <f t="shared" si="28"/>
        <v>0</v>
      </c>
      <c r="I110" s="30" t="b">
        <f t="shared" si="29"/>
        <v>0</v>
      </c>
      <c r="J110" s="31">
        <f t="shared" si="30"/>
        <v>92.519500000000008</v>
      </c>
      <c r="K110" s="29" t="b">
        <f t="shared" si="31"/>
        <v>0</v>
      </c>
      <c r="L110" s="30" t="b">
        <f t="shared" si="32"/>
        <v>0</v>
      </c>
      <c r="M110" s="31">
        <f t="shared" si="34"/>
        <v>98.742499999999993</v>
      </c>
      <c r="N110" s="12" t="b">
        <f t="shared" si="35"/>
        <v>1</v>
      </c>
      <c r="O110" s="23" t="b">
        <f t="shared" si="36"/>
        <v>0</v>
      </c>
    </row>
    <row r="111" spans="1:15" x14ac:dyDescent="0.25">
      <c r="A111" s="10">
        <v>41742</v>
      </c>
      <c r="B111" s="34">
        <v>103</v>
      </c>
      <c r="C111" s="12">
        <f>0.37/4*25.4</f>
        <v>2.3494999999999999</v>
      </c>
      <c r="D111" s="22">
        <f t="shared" si="23"/>
        <v>29.760333333333328</v>
      </c>
      <c r="E111" s="32" t="b">
        <f t="shared" si="24"/>
        <v>0</v>
      </c>
      <c r="F111" s="30" t="b">
        <f t="shared" si="25"/>
        <v>0</v>
      </c>
      <c r="G111" s="31">
        <f t="shared" si="27"/>
        <v>70.146333333333331</v>
      </c>
      <c r="H111" s="12" t="b">
        <f t="shared" si="28"/>
        <v>0</v>
      </c>
      <c r="I111" s="30" t="b">
        <f t="shared" si="29"/>
        <v>0</v>
      </c>
      <c r="J111" s="31">
        <f t="shared" si="30"/>
        <v>94.869000000000014</v>
      </c>
      <c r="K111" s="29" t="b">
        <f t="shared" si="31"/>
        <v>0</v>
      </c>
      <c r="L111" s="30" t="b">
        <f t="shared" si="32"/>
        <v>0</v>
      </c>
      <c r="M111" s="31">
        <f t="shared" si="34"/>
        <v>100.7745</v>
      </c>
      <c r="N111" s="12" t="b">
        <f t="shared" si="35"/>
        <v>1</v>
      </c>
      <c r="O111" s="23" t="b">
        <f t="shared" si="36"/>
        <v>0</v>
      </c>
    </row>
    <row r="112" spans="1:15" x14ac:dyDescent="0.25">
      <c r="A112" s="10">
        <v>41743</v>
      </c>
      <c r="B112" s="34">
        <v>104</v>
      </c>
      <c r="C112" s="12">
        <f>0.37/4*25.4</f>
        <v>2.3494999999999999</v>
      </c>
      <c r="D112" s="22">
        <f t="shared" si="23"/>
        <v>18.732499999999998</v>
      </c>
      <c r="E112" s="32" t="b">
        <f t="shared" si="24"/>
        <v>0</v>
      </c>
      <c r="F112" s="30" t="b">
        <f t="shared" si="25"/>
        <v>0</v>
      </c>
      <c r="G112" s="31">
        <f t="shared" si="27"/>
        <v>66.992500000000007</v>
      </c>
      <c r="H112" s="12" t="b">
        <f t="shared" si="28"/>
        <v>0</v>
      </c>
      <c r="I112" s="30" t="b">
        <f t="shared" si="29"/>
        <v>0</v>
      </c>
      <c r="J112" s="31">
        <f t="shared" si="30"/>
        <v>97.21850000000002</v>
      </c>
      <c r="K112" s="29" t="b">
        <f t="shared" si="31"/>
        <v>0</v>
      </c>
      <c r="L112" s="30" t="b">
        <f t="shared" si="32"/>
        <v>0</v>
      </c>
      <c r="M112" s="31">
        <f t="shared" si="34"/>
        <v>102.80650000000001</v>
      </c>
      <c r="N112" s="12" t="b">
        <f t="shared" si="35"/>
        <v>1</v>
      </c>
      <c r="O112" s="23" t="b">
        <f t="shared" si="36"/>
        <v>0</v>
      </c>
    </row>
    <row r="113" spans="1:15" x14ac:dyDescent="0.25">
      <c r="A113" s="10">
        <v>41744</v>
      </c>
      <c r="B113" s="34">
        <v>105</v>
      </c>
      <c r="C113" s="12">
        <f>0.37/4*25.4</f>
        <v>2.3494999999999999</v>
      </c>
      <c r="D113" s="22">
        <f t="shared" si="23"/>
        <v>21.081999999999997</v>
      </c>
      <c r="E113" s="32" t="b">
        <f t="shared" si="24"/>
        <v>0</v>
      </c>
      <c r="F113" s="30" t="b">
        <f t="shared" si="25"/>
        <v>0</v>
      </c>
      <c r="G113" s="31">
        <f t="shared" si="27"/>
        <v>69.342000000000013</v>
      </c>
      <c r="H113" s="12" t="b">
        <f t="shared" si="28"/>
        <v>0</v>
      </c>
      <c r="I113" s="30" t="b">
        <f t="shared" si="29"/>
        <v>0</v>
      </c>
      <c r="J113" s="31">
        <f t="shared" si="30"/>
        <v>99.568000000000026</v>
      </c>
      <c r="K113" s="29" t="b">
        <f t="shared" si="31"/>
        <v>0</v>
      </c>
      <c r="L113" s="30" t="b">
        <f t="shared" si="32"/>
        <v>0</v>
      </c>
      <c r="M113" s="31">
        <f t="shared" si="34"/>
        <v>105.15600000000002</v>
      </c>
      <c r="N113" s="12" t="b">
        <f t="shared" si="35"/>
        <v>1</v>
      </c>
      <c r="O113" s="23" t="b">
        <f t="shared" si="36"/>
        <v>0</v>
      </c>
    </row>
    <row r="114" spans="1:15" x14ac:dyDescent="0.25">
      <c r="A114" s="10">
        <v>41745</v>
      </c>
      <c r="B114" s="34">
        <v>106</v>
      </c>
      <c r="C114" s="12">
        <v>0</v>
      </c>
      <c r="D114" s="22">
        <f t="shared" si="23"/>
        <v>18.541999999999994</v>
      </c>
      <c r="E114" s="32" t="b">
        <f t="shared" si="24"/>
        <v>0</v>
      </c>
      <c r="F114" s="30" t="b">
        <f t="shared" si="25"/>
        <v>0</v>
      </c>
      <c r="G114" s="31">
        <f t="shared" si="27"/>
        <v>69.088000000000008</v>
      </c>
      <c r="H114" s="12" t="b">
        <f t="shared" si="28"/>
        <v>0</v>
      </c>
      <c r="I114" s="30" t="b">
        <f t="shared" si="29"/>
        <v>0</v>
      </c>
      <c r="J114" s="31">
        <f t="shared" si="30"/>
        <v>99.568000000000026</v>
      </c>
      <c r="K114" s="29" t="b">
        <f t="shared" si="31"/>
        <v>0</v>
      </c>
      <c r="L114" s="30" t="b">
        <f t="shared" si="32"/>
        <v>0</v>
      </c>
      <c r="M114" s="31">
        <f t="shared" si="34"/>
        <v>102.61600000000003</v>
      </c>
      <c r="N114" s="12" t="b">
        <f t="shared" si="35"/>
        <v>1</v>
      </c>
      <c r="O114" s="23" t="b">
        <f t="shared" si="36"/>
        <v>0</v>
      </c>
    </row>
    <row r="115" spans="1:15" x14ac:dyDescent="0.25">
      <c r="A115" s="10">
        <v>41746</v>
      </c>
      <c r="B115" s="34">
        <v>107</v>
      </c>
      <c r="C115" s="12">
        <f t="shared" ref="C115:C119" si="38">3.85/6*25.4</f>
        <v>16.298333333333332</v>
      </c>
      <c r="D115" s="22">
        <f t="shared" si="23"/>
        <v>28.74433333333333</v>
      </c>
      <c r="E115" s="32" t="b">
        <f t="shared" si="24"/>
        <v>0</v>
      </c>
      <c r="F115" s="30" t="b">
        <f t="shared" si="25"/>
        <v>0</v>
      </c>
      <c r="G115" s="31">
        <f t="shared" si="27"/>
        <v>82.592333333333329</v>
      </c>
      <c r="H115" s="12" t="b">
        <f t="shared" si="28"/>
        <v>0</v>
      </c>
      <c r="I115" s="30" t="b">
        <f t="shared" si="29"/>
        <v>0</v>
      </c>
      <c r="J115" s="31">
        <f t="shared" si="30"/>
        <v>112.56433333333337</v>
      </c>
      <c r="K115" s="29" t="b">
        <f t="shared" si="31"/>
        <v>0</v>
      </c>
      <c r="L115" s="30" t="b">
        <f t="shared" si="32"/>
        <v>0</v>
      </c>
      <c r="M115" s="31">
        <f t="shared" si="34"/>
        <v>115.86633333333336</v>
      </c>
      <c r="N115" s="12" t="b">
        <f t="shared" si="35"/>
        <v>0</v>
      </c>
      <c r="O115" s="23" t="b">
        <f t="shared" si="36"/>
        <v>0</v>
      </c>
    </row>
    <row r="116" spans="1:15" x14ac:dyDescent="0.25">
      <c r="A116" s="10">
        <v>41747</v>
      </c>
      <c r="B116" s="34">
        <v>108</v>
      </c>
      <c r="C116" s="12">
        <f t="shared" si="38"/>
        <v>16.298333333333332</v>
      </c>
      <c r="D116" s="22">
        <f t="shared" si="23"/>
        <v>41.99466666666666</v>
      </c>
      <c r="E116" s="32" t="b">
        <f t="shared" si="24"/>
        <v>0</v>
      </c>
      <c r="F116" s="30" t="b">
        <f t="shared" si="25"/>
        <v>0</v>
      </c>
      <c r="G116" s="31">
        <f t="shared" si="27"/>
        <v>93.810666666666648</v>
      </c>
      <c r="H116" s="12" t="b">
        <f t="shared" si="28"/>
        <v>0</v>
      </c>
      <c r="I116" s="30" t="b">
        <f t="shared" si="29"/>
        <v>0</v>
      </c>
      <c r="J116" s="31">
        <f t="shared" si="30"/>
        <v>118.4486666666667</v>
      </c>
      <c r="K116" s="29" t="b">
        <f t="shared" si="31"/>
        <v>0</v>
      </c>
      <c r="L116" s="30" t="b">
        <f t="shared" si="32"/>
        <v>0</v>
      </c>
      <c r="M116" s="31">
        <f t="shared" si="34"/>
        <v>132.16466666666668</v>
      </c>
      <c r="N116" s="12" t="b">
        <f t="shared" si="35"/>
        <v>0</v>
      </c>
      <c r="O116" s="23" t="b">
        <f t="shared" si="36"/>
        <v>0</v>
      </c>
    </row>
    <row r="117" spans="1:15" x14ac:dyDescent="0.25">
      <c r="A117" s="10">
        <v>41748</v>
      </c>
      <c r="B117" s="34">
        <v>109</v>
      </c>
      <c r="C117" s="12">
        <f>3.85/6*25.4</f>
        <v>16.298333333333332</v>
      </c>
      <c r="D117" s="22">
        <f t="shared" si="23"/>
        <v>55.9435</v>
      </c>
      <c r="E117" s="32" t="b">
        <f t="shared" si="24"/>
        <v>0</v>
      </c>
      <c r="F117" s="30" t="b">
        <f t="shared" si="25"/>
        <v>0</v>
      </c>
      <c r="G117" s="31">
        <f t="shared" si="27"/>
        <v>96.731666666666655</v>
      </c>
      <c r="H117" s="12" t="b">
        <f t="shared" si="28"/>
        <v>0</v>
      </c>
      <c r="I117" s="30" t="b">
        <f t="shared" si="29"/>
        <v>0</v>
      </c>
      <c r="J117" s="31">
        <f t="shared" si="30"/>
        <v>129.24366666666668</v>
      </c>
      <c r="K117" s="29" t="b">
        <f t="shared" si="31"/>
        <v>0</v>
      </c>
      <c r="L117" s="30" t="b">
        <f t="shared" si="32"/>
        <v>0</v>
      </c>
      <c r="M117" s="31">
        <f t="shared" si="34"/>
        <v>148.46300000000002</v>
      </c>
      <c r="N117" s="12" t="b">
        <f t="shared" si="35"/>
        <v>0</v>
      </c>
      <c r="O117" s="23" t="b">
        <f t="shared" si="36"/>
        <v>0</v>
      </c>
    </row>
    <row r="118" spans="1:15" x14ac:dyDescent="0.25">
      <c r="A118" s="10">
        <v>41749</v>
      </c>
      <c r="B118" s="34">
        <v>110</v>
      </c>
      <c r="C118" s="12">
        <f t="shared" si="38"/>
        <v>16.298333333333332</v>
      </c>
      <c r="D118" s="22">
        <f t="shared" si="23"/>
        <v>69.892333333333326</v>
      </c>
      <c r="E118" s="32" t="b">
        <f t="shared" si="24"/>
        <v>0</v>
      </c>
      <c r="F118" s="30" t="b">
        <f t="shared" si="25"/>
        <v>0</v>
      </c>
      <c r="G118" s="31">
        <f t="shared" si="27"/>
        <v>99.652666666666647</v>
      </c>
      <c r="H118" s="12" t="b">
        <f t="shared" si="28"/>
        <v>0</v>
      </c>
      <c r="I118" s="30" t="b">
        <f t="shared" si="29"/>
        <v>0</v>
      </c>
      <c r="J118" s="31">
        <f t="shared" si="30"/>
        <v>140.03866666666667</v>
      </c>
      <c r="K118" s="29" t="b">
        <f t="shared" si="31"/>
        <v>0</v>
      </c>
      <c r="L118" s="30" t="b">
        <f t="shared" si="32"/>
        <v>0</v>
      </c>
      <c r="M118" s="31">
        <f t="shared" si="34"/>
        <v>164.76133333333337</v>
      </c>
      <c r="N118" s="12" t="b">
        <f t="shared" si="35"/>
        <v>0</v>
      </c>
      <c r="O118" s="23" t="b">
        <f t="shared" si="36"/>
        <v>0</v>
      </c>
    </row>
    <row r="119" spans="1:15" x14ac:dyDescent="0.25">
      <c r="A119" s="10">
        <v>41750</v>
      </c>
      <c r="B119" s="34">
        <v>111</v>
      </c>
      <c r="C119" s="12">
        <f t="shared" si="38"/>
        <v>16.298333333333332</v>
      </c>
      <c r="D119" s="22">
        <f t="shared" si="23"/>
        <v>83.841166666666666</v>
      </c>
      <c r="E119" s="32" t="b">
        <f t="shared" si="24"/>
        <v>0</v>
      </c>
      <c r="F119" s="30" t="b">
        <f t="shared" si="25"/>
        <v>0</v>
      </c>
      <c r="G119" s="31">
        <f t="shared" si="27"/>
        <v>102.57366666666665</v>
      </c>
      <c r="H119" s="12" t="b">
        <f t="shared" si="28"/>
        <v>0</v>
      </c>
      <c r="I119" s="30" t="b">
        <f t="shared" si="29"/>
        <v>0</v>
      </c>
      <c r="J119" s="31">
        <f t="shared" si="30"/>
        <v>150.83366666666666</v>
      </c>
      <c r="K119" s="29" t="b">
        <f t="shared" si="31"/>
        <v>0</v>
      </c>
      <c r="L119" s="30" t="b">
        <f t="shared" si="32"/>
        <v>0</v>
      </c>
      <c r="M119" s="31">
        <f t="shared" si="34"/>
        <v>181.05966666666671</v>
      </c>
      <c r="N119" s="12" t="b">
        <f t="shared" si="35"/>
        <v>0</v>
      </c>
      <c r="O119" s="23" t="b">
        <f t="shared" si="36"/>
        <v>0</v>
      </c>
    </row>
    <row r="120" spans="1:15" x14ac:dyDescent="0.25">
      <c r="A120" s="10">
        <v>41751</v>
      </c>
      <c r="B120" s="34">
        <v>112</v>
      </c>
      <c r="C120" s="12">
        <f>3.85/6*25.4</f>
        <v>16.298333333333332</v>
      </c>
      <c r="D120" s="22">
        <f t="shared" si="23"/>
        <v>97.789999999999992</v>
      </c>
      <c r="E120" s="32" t="b">
        <f t="shared" si="24"/>
        <v>0</v>
      </c>
      <c r="F120" s="30" t="b">
        <f t="shared" si="25"/>
        <v>0</v>
      </c>
      <c r="G120" s="31">
        <f t="shared" si="27"/>
        <v>118.87199999999999</v>
      </c>
      <c r="H120" s="12" t="b">
        <f t="shared" si="28"/>
        <v>0</v>
      </c>
      <c r="I120" s="30" t="b">
        <f t="shared" si="29"/>
        <v>0</v>
      </c>
      <c r="J120" s="31">
        <f t="shared" si="30"/>
        <v>167.13200000000001</v>
      </c>
      <c r="K120" s="29" t="b">
        <f t="shared" si="31"/>
        <v>0</v>
      </c>
      <c r="L120" s="30" t="b">
        <f t="shared" si="32"/>
        <v>0</v>
      </c>
      <c r="M120" s="31">
        <f t="shared" si="34"/>
        <v>197.35800000000006</v>
      </c>
      <c r="N120" s="12" t="b">
        <f t="shared" si="35"/>
        <v>0</v>
      </c>
      <c r="O120" s="23" t="b">
        <f t="shared" si="36"/>
        <v>0</v>
      </c>
    </row>
    <row r="121" spans="1:15" x14ac:dyDescent="0.25">
      <c r="A121" s="10">
        <v>41752</v>
      </c>
      <c r="B121" s="34">
        <v>113</v>
      </c>
      <c r="C121" s="12">
        <v>0</v>
      </c>
      <c r="D121" s="22">
        <f t="shared" si="23"/>
        <v>97.789999999999992</v>
      </c>
      <c r="E121" s="32" t="b">
        <f t="shared" si="24"/>
        <v>0</v>
      </c>
      <c r="F121" s="30" t="b">
        <f t="shared" si="25"/>
        <v>0</v>
      </c>
      <c r="G121" s="31">
        <f t="shared" si="27"/>
        <v>116.33199999999998</v>
      </c>
      <c r="H121" s="12" t="b">
        <f t="shared" si="28"/>
        <v>0</v>
      </c>
      <c r="I121" s="30" t="b">
        <f t="shared" si="29"/>
        <v>0</v>
      </c>
      <c r="J121" s="31">
        <f t="shared" si="30"/>
        <v>166.87800000000004</v>
      </c>
      <c r="K121" s="29" t="b">
        <f t="shared" si="31"/>
        <v>0</v>
      </c>
      <c r="L121" s="30" t="b">
        <f t="shared" si="32"/>
        <v>0</v>
      </c>
      <c r="M121" s="31">
        <f t="shared" si="34"/>
        <v>197.35800000000006</v>
      </c>
      <c r="N121" s="12" t="b">
        <f t="shared" si="35"/>
        <v>0</v>
      </c>
      <c r="O121" s="23" t="b">
        <f t="shared" si="36"/>
        <v>0</v>
      </c>
    </row>
    <row r="122" spans="1:15" x14ac:dyDescent="0.25">
      <c r="A122" s="10">
        <v>41753</v>
      </c>
      <c r="B122" s="34">
        <v>114</v>
      </c>
      <c r="C122" s="12">
        <v>0</v>
      </c>
      <c r="D122" s="22">
        <f t="shared" si="23"/>
        <v>81.49166666666666</v>
      </c>
      <c r="E122" s="32" t="b">
        <f t="shared" si="24"/>
        <v>0</v>
      </c>
      <c r="F122" s="30" t="b">
        <f t="shared" si="25"/>
        <v>0</v>
      </c>
      <c r="G122" s="31">
        <f t="shared" si="27"/>
        <v>110.23599999999999</v>
      </c>
      <c r="H122" s="12" t="b">
        <f t="shared" si="28"/>
        <v>0</v>
      </c>
      <c r="I122" s="30" t="b">
        <f t="shared" si="29"/>
        <v>0</v>
      </c>
      <c r="J122" s="31">
        <f t="shared" si="30"/>
        <v>164.084</v>
      </c>
      <c r="K122" s="29" t="b">
        <f t="shared" si="31"/>
        <v>0</v>
      </c>
      <c r="L122" s="30" t="b">
        <f t="shared" si="32"/>
        <v>0</v>
      </c>
      <c r="M122" s="31">
        <f t="shared" si="34"/>
        <v>194.0560000000001</v>
      </c>
      <c r="N122" s="12" t="b">
        <f t="shared" si="35"/>
        <v>0</v>
      </c>
      <c r="O122" s="33" t="b">
        <f t="shared" si="36"/>
        <v>0</v>
      </c>
    </row>
    <row r="123" spans="1:15" x14ac:dyDescent="0.25">
      <c r="A123" s="10">
        <v>41754</v>
      </c>
      <c r="B123" s="34">
        <v>115</v>
      </c>
      <c r="C123" s="12">
        <v>0</v>
      </c>
      <c r="D123" s="22">
        <f t="shared" si="23"/>
        <v>65.193333333333328</v>
      </c>
      <c r="E123" s="32" t="b">
        <f t="shared" si="24"/>
        <v>0</v>
      </c>
      <c r="F123" s="30" t="b">
        <f t="shared" si="25"/>
        <v>0</v>
      </c>
      <c r="G123" s="31">
        <f t="shared" si="27"/>
        <v>107.18799999999999</v>
      </c>
      <c r="H123" s="12" t="b">
        <f t="shared" si="28"/>
        <v>0</v>
      </c>
      <c r="I123" s="30" t="b">
        <f t="shared" si="29"/>
        <v>0</v>
      </c>
      <c r="J123" s="31">
        <f t="shared" si="30"/>
        <v>159.00399999999996</v>
      </c>
      <c r="K123" s="29" t="b">
        <f t="shared" si="31"/>
        <v>0</v>
      </c>
      <c r="L123" s="30" t="b">
        <f t="shared" si="32"/>
        <v>0</v>
      </c>
      <c r="M123" s="31">
        <f t="shared" si="34"/>
        <v>183.64200000000005</v>
      </c>
      <c r="N123" s="12" t="b">
        <f t="shared" si="35"/>
        <v>0</v>
      </c>
      <c r="O123" s="33" t="b">
        <f t="shared" si="36"/>
        <v>0</v>
      </c>
    </row>
    <row r="124" spans="1:15" x14ac:dyDescent="0.25">
      <c r="A124" s="10">
        <v>41755</v>
      </c>
      <c r="B124" s="34">
        <v>116</v>
      </c>
      <c r="C124" s="12">
        <v>0</v>
      </c>
      <c r="D124" s="22">
        <f t="shared" si="23"/>
        <v>48.894999999999996</v>
      </c>
      <c r="E124" s="32" t="b">
        <f t="shared" si="24"/>
        <v>0</v>
      </c>
      <c r="F124" s="30" t="b">
        <f t="shared" si="25"/>
        <v>0</v>
      </c>
      <c r="G124" s="31">
        <f t="shared" si="27"/>
        <v>104.8385</v>
      </c>
      <c r="H124" s="12" t="b">
        <f t="shared" si="28"/>
        <v>0</v>
      </c>
      <c r="I124" s="30" t="b">
        <f t="shared" si="29"/>
        <v>0</v>
      </c>
      <c r="J124" s="31">
        <f t="shared" si="30"/>
        <v>145.62666666666667</v>
      </c>
      <c r="K124" s="29" t="b">
        <f t="shared" si="31"/>
        <v>0</v>
      </c>
      <c r="L124" s="30" t="b">
        <f t="shared" si="32"/>
        <v>0</v>
      </c>
      <c r="M124" s="31">
        <f t="shared" si="34"/>
        <v>178.13866666666672</v>
      </c>
      <c r="N124" s="12" t="b">
        <f t="shared" si="35"/>
        <v>0</v>
      </c>
      <c r="O124" s="23" t="b">
        <f t="shared" si="36"/>
        <v>0</v>
      </c>
    </row>
    <row r="125" spans="1:15" x14ac:dyDescent="0.25">
      <c r="A125" s="10">
        <v>41756</v>
      </c>
      <c r="B125" s="34">
        <v>117</v>
      </c>
      <c r="C125" s="12">
        <v>0</v>
      </c>
      <c r="D125" s="22">
        <f t="shared" si="23"/>
        <v>32.596666666666664</v>
      </c>
      <c r="E125" s="32" t="b">
        <f t="shared" si="24"/>
        <v>0</v>
      </c>
      <c r="F125" s="30" t="b">
        <f t="shared" si="25"/>
        <v>0</v>
      </c>
      <c r="G125" s="31">
        <f t="shared" si="27"/>
        <v>102.48899999999999</v>
      </c>
      <c r="H125" s="12" t="b">
        <f t="shared" si="28"/>
        <v>0</v>
      </c>
      <c r="I125" s="30" t="b">
        <f t="shared" si="29"/>
        <v>0</v>
      </c>
      <c r="J125" s="31">
        <f t="shared" si="30"/>
        <v>132.24933333333331</v>
      </c>
      <c r="K125" s="29" t="b">
        <f t="shared" si="31"/>
        <v>0</v>
      </c>
      <c r="L125" s="30" t="b">
        <f t="shared" si="32"/>
        <v>0</v>
      </c>
      <c r="M125" s="31">
        <f t="shared" si="34"/>
        <v>172.63533333333334</v>
      </c>
      <c r="N125" s="12" t="b">
        <f t="shared" si="35"/>
        <v>0</v>
      </c>
      <c r="O125" s="23" t="b">
        <f t="shared" si="36"/>
        <v>0</v>
      </c>
    </row>
    <row r="126" spans="1:15" x14ac:dyDescent="0.25">
      <c r="A126" s="10">
        <v>41757</v>
      </c>
      <c r="B126" s="34">
        <v>118</v>
      </c>
      <c r="C126" s="12">
        <v>0</v>
      </c>
      <c r="D126" s="22">
        <f t="shared" si="23"/>
        <v>16.298333333333332</v>
      </c>
      <c r="E126" s="32" t="b">
        <f t="shared" si="24"/>
        <v>0</v>
      </c>
      <c r="F126" s="30" t="b">
        <f t="shared" si="25"/>
        <v>0</v>
      </c>
      <c r="G126" s="31">
        <f t="shared" si="27"/>
        <v>100.1395</v>
      </c>
      <c r="H126" s="12" t="b">
        <f t="shared" si="28"/>
        <v>0</v>
      </c>
      <c r="I126" s="30" t="b">
        <f t="shared" si="29"/>
        <v>0</v>
      </c>
      <c r="J126" s="31">
        <f t="shared" si="30"/>
        <v>118.87199999999999</v>
      </c>
      <c r="K126" s="29" t="b">
        <f t="shared" si="31"/>
        <v>0</v>
      </c>
      <c r="L126" s="30" t="b">
        <f t="shared" si="32"/>
        <v>0</v>
      </c>
      <c r="M126" s="31">
        <f t="shared" si="34"/>
        <v>167.13200000000001</v>
      </c>
      <c r="N126" s="12" t="b">
        <f t="shared" si="35"/>
        <v>0</v>
      </c>
      <c r="O126" s="23" t="b">
        <f t="shared" si="36"/>
        <v>0</v>
      </c>
    </row>
    <row r="127" spans="1:15" x14ac:dyDescent="0.25">
      <c r="A127" s="10">
        <v>41758</v>
      </c>
      <c r="B127" s="34">
        <v>119</v>
      </c>
      <c r="C127" s="12">
        <v>0</v>
      </c>
      <c r="D127" s="22">
        <f t="shared" si="23"/>
        <v>0</v>
      </c>
      <c r="E127" s="32" t="b">
        <f t="shared" si="24"/>
        <v>1</v>
      </c>
      <c r="F127" s="30" t="b">
        <f t="shared" si="25"/>
        <v>0</v>
      </c>
      <c r="G127" s="31">
        <f t="shared" si="27"/>
        <v>97.789999999999992</v>
      </c>
      <c r="H127" s="12" t="b">
        <f t="shared" si="28"/>
        <v>0</v>
      </c>
      <c r="I127" s="30" t="b">
        <f t="shared" si="29"/>
        <v>0</v>
      </c>
      <c r="J127" s="31">
        <f t="shared" si="30"/>
        <v>118.87199999999999</v>
      </c>
      <c r="K127" s="29" t="b">
        <f t="shared" si="31"/>
        <v>0</v>
      </c>
      <c r="L127" s="30" t="b">
        <f t="shared" si="32"/>
        <v>0</v>
      </c>
      <c r="M127" s="31">
        <f t="shared" si="34"/>
        <v>167.13200000000001</v>
      </c>
      <c r="N127" s="12" t="b">
        <f t="shared" si="35"/>
        <v>0</v>
      </c>
      <c r="O127" s="23" t="b">
        <f t="shared" si="36"/>
        <v>0</v>
      </c>
    </row>
    <row r="128" spans="1:15" x14ac:dyDescent="0.25">
      <c r="A128" s="10">
        <v>41759</v>
      </c>
      <c r="B128" s="34">
        <v>120</v>
      </c>
      <c r="C128" s="12">
        <v>0</v>
      </c>
      <c r="D128" s="22">
        <f t="shared" si="23"/>
        <v>0</v>
      </c>
      <c r="E128" s="32" t="b">
        <f t="shared" si="24"/>
        <v>1</v>
      </c>
      <c r="F128" s="30" t="b">
        <f t="shared" si="25"/>
        <v>0</v>
      </c>
      <c r="G128" s="31">
        <f t="shared" si="27"/>
        <v>97.789999999999992</v>
      </c>
      <c r="H128" s="12" t="b">
        <f t="shared" si="28"/>
        <v>0</v>
      </c>
      <c r="I128" s="30" t="b">
        <f t="shared" si="29"/>
        <v>0</v>
      </c>
      <c r="J128" s="31">
        <f>SUM(C108:C128)</f>
        <v>116.33199999999998</v>
      </c>
      <c r="K128" s="29" t="b">
        <f t="shared" si="31"/>
        <v>0</v>
      </c>
      <c r="L128" s="30" t="b">
        <f t="shared" si="32"/>
        <v>0</v>
      </c>
      <c r="M128" s="31">
        <f t="shared" si="34"/>
        <v>166.87800000000004</v>
      </c>
      <c r="N128" s="12" t="b">
        <f t="shared" si="35"/>
        <v>0</v>
      </c>
      <c r="O128" s="23" t="b">
        <f t="shared" si="36"/>
        <v>0</v>
      </c>
    </row>
    <row r="129" spans="1:15" x14ac:dyDescent="0.25">
      <c r="A129" s="10">
        <v>41760</v>
      </c>
      <c r="B129" s="34">
        <v>121</v>
      </c>
      <c r="C129" s="12">
        <v>0</v>
      </c>
      <c r="D129" s="22">
        <f t="shared" si="23"/>
        <v>0</v>
      </c>
      <c r="E129" s="32" t="b">
        <f t="shared" si="24"/>
        <v>1</v>
      </c>
      <c r="F129" s="30" t="b">
        <f t="shared" si="25"/>
        <v>0</v>
      </c>
      <c r="G129" s="31">
        <f t="shared" si="27"/>
        <v>81.49166666666666</v>
      </c>
      <c r="H129" s="12" t="b">
        <f t="shared" si="28"/>
        <v>0</v>
      </c>
      <c r="I129" s="30" t="b">
        <f t="shared" si="29"/>
        <v>0</v>
      </c>
      <c r="J129" s="31">
        <f t="shared" ref="J129:J192" si="39">SUM(C109:C129)</f>
        <v>110.23599999999999</v>
      </c>
      <c r="K129" s="29" t="b">
        <f t="shared" si="31"/>
        <v>0</v>
      </c>
      <c r="L129" s="30" t="b">
        <f t="shared" si="32"/>
        <v>0</v>
      </c>
      <c r="M129" s="31">
        <f t="shared" si="34"/>
        <v>164.084</v>
      </c>
      <c r="N129" s="12" t="b">
        <f t="shared" si="35"/>
        <v>0</v>
      </c>
      <c r="O129" s="23" t="b">
        <f t="shared" si="36"/>
        <v>0</v>
      </c>
    </row>
    <row r="130" spans="1:15" x14ac:dyDescent="0.25">
      <c r="A130" s="10">
        <v>41761</v>
      </c>
      <c r="B130" s="34">
        <v>122</v>
      </c>
      <c r="C130" s="12">
        <f>0.09*25.4</f>
        <v>2.2859999999999996</v>
      </c>
      <c r="D130" s="22">
        <f t="shared" si="23"/>
        <v>2.2859999999999996</v>
      </c>
      <c r="E130" s="32" t="b">
        <f t="shared" si="24"/>
        <v>1</v>
      </c>
      <c r="F130" s="30" t="b">
        <f t="shared" si="25"/>
        <v>0</v>
      </c>
      <c r="G130" s="31">
        <f t="shared" si="27"/>
        <v>67.479333333333329</v>
      </c>
      <c r="H130" s="12" t="b">
        <f t="shared" si="28"/>
        <v>0</v>
      </c>
      <c r="I130" s="30" t="b">
        <f t="shared" si="29"/>
        <v>0</v>
      </c>
      <c r="J130" s="31">
        <f t="shared" si="39"/>
        <v>109.47399999999999</v>
      </c>
      <c r="K130" s="29" t="b">
        <f t="shared" si="31"/>
        <v>0</v>
      </c>
      <c r="L130" s="30" t="b">
        <f t="shared" si="32"/>
        <v>0</v>
      </c>
      <c r="M130" s="31">
        <f t="shared" si="34"/>
        <v>161.28999999999996</v>
      </c>
      <c r="N130" s="12" t="b">
        <f t="shared" si="35"/>
        <v>0</v>
      </c>
      <c r="O130" s="23" t="b">
        <f t="shared" si="36"/>
        <v>0</v>
      </c>
    </row>
    <row r="131" spans="1:15" x14ac:dyDescent="0.25">
      <c r="A131" s="10">
        <v>41762</v>
      </c>
      <c r="B131" s="34">
        <v>123</v>
      </c>
      <c r="C131" s="12">
        <f>1.3/3*25.4</f>
        <v>11.006666666666666</v>
      </c>
      <c r="D131" s="22">
        <f t="shared" si="23"/>
        <v>13.292666666666666</v>
      </c>
      <c r="E131" s="32" t="b">
        <f t="shared" si="24"/>
        <v>0</v>
      </c>
      <c r="F131" s="30" t="b">
        <f t="shared" si="25"/>
        <v>0</v>
      </c>
      <c r="G131" s="31">
        <f t="shared" si="27"/>
        <v>62.187666666666665</v>
      </c>
      <c r="H131" s="12" t="b">
        <f t="shared" si="28"/>
        <v>0</v>
      </c>
      <c r="I131" s="30" t="b">
        <f t="shared" si="29"/>
        <v>0</v>
      </c>
      <c r="J131" s="31">
        <f t="shared" si="39"/>
        <v>118.13116666666666</v>
      </c>
      <c r="K131" s="29" t="b">
        <f t="shared" si="31"/>
        <v>0</v>
      </c>
      <c r="L131" s="30" t="b">
        <f t="shared" si="32"/>
        <v>0</v>
      </c>
      <c r="M131" s="31">
        <f t="shared" si="34"/>
        <v>158.91933333333333</v>
      </c>
      <c r="N131" s="12" t="b">
        <f t="shared" si="35"/>
        <v>0</v>
      </c>
      <c r="O131" s="23" t="b">
        <f t="shared" si="36"/>
        <v>0</v>
      </c>
    </row>
    <row r="132" spans="1:15" x14ac:dyDescent="0.25">
      <c r="A132" s="10">
        <v>41763</v>
      </c>
      <c r="B132" s="34">
        <v>124</v>
      </c>
      <c r="C132" s="12">
        <f>1.3/3*25.4</f>
        <v>11.006666666666666</v>
      </c>
      <c r="D132" s="22">
        <f t="shared" si="23"/>
        <v>24.29933333333333</v>
      </c>
      <c r="E132" s="32" t="b">
        <f t="shared" si="24"/>
        <v>0</v>
      </c>
      <c r="F132" s="30" t="b">
        <f t="shared" si="25"/>
        <v>0</v>
      </c>
      <c r="G132" s="31">
        <f t="shared" si="27"/>
        <v>56.896000000000001</v>
      </c>
      <c r="H132" s="12" t="b">
        <f t="shared" si="28"/>
        <v>0</v>
      </c>
      <c r="I132" s="30" t="b">
        <f t="shared" si="29"/>
        <v>0</v>
      </c>
      <c r="J132" s="31">
        <f t="shared" si="39"/>
        <v>126.78833333333331</v>
      </c>
      <c r="K132" s="29" t="b">
        <f t="shared" si="31"/>
        <v>0</v>
      </c>
      <c r="L132" s="30" t="b">
        <f t="shared" si="32"/>
        <v>0</v>
      </c>
      <c r="M132" s="31">
        <f t="shared" si="34"/>
        <v>156.54866666666663</v>
      </c>
      <c r="N132" s="12" t="b">
        <f t="shared" si="35"/>
        <v>0</v>
      </c>
      <c r="O132" s="23" t="b">
        <f t="shared" si="36"/>
        <v>0</v>
      </c>
    </row>
    <row r="133" spans="1:15" x14ac:dyDescent="0.25">
      <c r="A133" s="10">
        <v>41764</v>
      </c>
      <c r="B133" s="34">
        <v>125</v>
      </c>
      <c r="C133" s="12">
        <f>1.3/3*25.4</f>
        <v>11.006666666666666</v>
      </c>
      <c r="D133" s="22">
        <f t="shared" si="23"/>
        <v>35.305999999999997</v>
      </c>
      <c r="E133" s="32" t="b">
        <f t="shared" si="24"/>
        <v>0</v>
      </c>
      <c r="F133" s="30" t="b">
        <f t="shared" si="25"/>
        <v>0</v>
      </c>
      <c r="G133" s="31">
        <f t="shared" si="27"/>
        <v>51.604333333333336</v>
      </c>
      <c r="H133" s="12" t="b">
        <f t="shared" si="28"/>
        <v>0</v>
      </c>
      <c r="I133" s="30" t="b">
        <f t="shared" si="29"/>
        <v>0</v>
      </c>
      <c r="J133" s="31">
        <f t="shared" si="39"/>
        <v>135.44549999999998</v>
      </c>
      <c r="K133" s="29" t="b">
        <f t="shared" si="31"/>
        <v>0</v>
      </c>
      <c r="L133" s="30" t="b">
        <f t="shared" si="32"/>
        <v>0</v>
      </c>
      <c r="M133" s="31">
        <f t="shared" si="34"/>
        <v>154.17799999999997</v>
      </c>
      <c r="N133" s="12" t="b">
        <f t="shared" si="35"/>
        <v>0</v>
      </c>
      <c r="O133" s="23" t="b">
        <f t="shared" si="36"/>
        <v>0</v>
      </c>
    </row>
    <row r="134" spans="1:15" x14ac:dyDescent="0.25">
      <c r="A134" s="10">
        <v>41765</v>
      </c>
      <c r="B134" s="34">
        <v>126</v>
      </c>
      <c r="C134" s="12">
        <v>0</v>
      </c>
      <c r="D134" s="22">
        <f t="shared" si="23"/>
        <v>35.305999999999997</v>
      </c>
      <c r="E134" s="32" t="b">
        <f t="shared" si="24"/>
        <v>0</v>
      </c>
      <c r="F134" s="30" t="b">
        <f t="shared" si="25"/>
        <v>0</v>
      </c>
      <c r="G134" s="31">
        <f t="shared" si="27"/>
        <v>35.305999999999997</v>
      </c>
      <c r="H134" s="12" t="b">
        <f t="shared" si="28"/>
        <v>0</v>
      </c>
      <c r="I134" s="30" t="b">
        <f t="shared" si="29"/>
        <v>0</v>
      </c>
      <c r="J134" s="31">
        <f t="shared" si="39"/>
        <v>133.09599999999998</v>
      </c>
      <c r="K134" s="29" t="b">
        <f t="shared" si="31"/>
        <v>0</v>
      </c>
      <c r="L134" s="30" t="b">
        <f t="shared" si="32"/>
        <v>0</v>
      </c>
      <c r="M134" s="31">
        <f t="shared" si="34"/>
        <v>154.17799999999997</v>
      </c>
      <c r="N134" s="12" t="b">
        <f t="shared" si="35"/>
        <v>0</v>
      </c>
      <c r="O134" s="23" t="b">
        <f t="shared" si="36"/>
        <v>0</v>
      </c>
    </row>
    <row r="135" spans="1:15" x14ac:dyDescent="0.25">
      <c r="A135" s="10">
        <v>41766</v>
      </c>
      <c r="B135" s="34">
        <v>127</v>
      </c>
      <c r="C135" s="12">
        <v>0</v>
      </c>
      <c r="D135" s="22">
        <f t="shared" si="23"/>
        <v>35.305999999999997</v>
      </c>
      <c r="E135" s="32" t="b">
        <f t="shared" si="24"/>
        <v>0</v>
      </c>
      <c r="F135" s="30" t="b">
        <f t="shared" si="25"/>
        <v>0</v>
      </c>
      <c r="G135" s="31">
        <f t="shared" si="27"/>
        <v>35.305999999999997</v>
      </c>
      <c r="H135" s="12" t="b">
        <f t="shared" si="28"/>
        <v>0</v>
      </c>
      <c r="I135" s="30" t="b">
        <f t="shared" si="29"/>
        <v>0</v>
      </c>
      <c r="J135" s="31">
        <f t="shared" si="39"/>
        <v>133.09599999999998</v>
      </c>
      <c r="K135" s="29" t="b">
        <f t="shared" si="31"/>
        <v>0</v>
      </c>
      <c r="L135" s="30" t="b">
        <f t="shared" si="32"/>
        <v>0</v>
      </c>
      <c r="M135" s="31">
        <f t="shared" si="34"/>
        <v>151.63799999999998</v>
      </c>
      <c r="N135" s="12" t="b">
        <f t="shared" si="35"/>
        <v>0</v>
      </c>
      <c r="O135" s="23" t="b">
        <f t="shared" si="36"/>
        <v>0</v>
      </c>
    </row>
    <row r="136" spans="1:15" x14ac:dyDescent="0.25">
      <c r="A136" s="10">
        <v>41767</v>
      </c>
      <c r="B136" s="34">
        <v>128</v>
      </c>
      <c r="C136" s="12">
        <f>1.63*25.4</f>
        <v>41.401999999999994</v>
      </c>
      <c r="D136" s="22">
        <f t="shared" si="23"/>
        <v>76.707999999999998</v>
      </c>
      <c r="E136" s="32" t="b">
        <f t="shared" si="24"/>
        <v>0</v>
      </c>
      <c r="F136" s="30" t="b">
        <f t="shared" si="25"/>
        <v>0</v>
      </c>
      <c r="G136" s="31">
        <f t="shared" si="27"/>
        <v>76.707999999999998</v>
      </c>
      <c r="H136" s="12" t="b">
        <f t="shared" si="28"/>
        <v>0</v>
      </c>
      <c r="I136" s="30" t="b">
        <f t="shared" si="29"/>
        <v>0</v>
      </c>
      <c r="J136" s="31">
        <f t="shared" si="39"/>
        <v>158.19966666666664</v>
      </c>
      <c r="K136" s="29" t="b">
        <f t="shared" si="31"/>
        <v>0</v>
      </c>
      <c r="L136" s="30" t="b">
        <f t="shared" si="32"/>
        <v>0</v>
      </c>
      <c r="M136" s="31">
        <f t="shared" si="34"/>
        <v>186.94399999999996</v>
      </c>
      <c r="N136" s="12" t="b">
        <f t="shared" si="35"/>
        <v>0</v>
      </c>
      <c r="O136" s="23" t="b">
        <f t="shared" si="36"/>
        <v>0</v>
      </c>
    </row>
    <row r="137" spans="1:15" x14ac:dyDescent="0.25">
      <c r="A137" s="10">
        <v>41768</v>
      </c>
      <c r="B137" s="34">
        <v>129</v>
      </c>
      <c r="C137" s="12">
        <f>4.2*25.4</f>
        <v>106.67999999999999</v>
      </c>
      <c r="D137" s="22">
        <f t="shared" si="23"/>
        <v>181.10199999999998</v>
      </c>
      <c r="E137" s="32" t="b">
        <f t="shared" si="24"/>
        <v>0</v>
      </c>
      <c r="F137" s="30" t="b">
        <f t="shared" si="25"/>
        <v>1</v>
      </c>
      <c r="G137" s="31">
        <f t="shared" si="27"/>
        <v>183.38799999999998</v>
      </c>
      <c r="H137" s="12" t="b">
        <f t="shared" si="28"/>
        <v>0</v>
      </c>
      <c r="I137" s="30" t="b">
        <f t="shared" si="29"/>
        <v>0</v>
      </c>
      <c r="J137" s="31">
        <f t="shared" si="39"/>
        <v>248.5813333333333</v>
      </c>
      <c r="K137" s="29" t="b">
        <f t="shared" si="31"/>
        <v>0</v>
      </c>
      <c r="L137" s="30" t="b">
        <f t="shared" si="32"/>
        <v>0</v>
      </c>
      <c r="M137" s="31">
        <f t="shared" si="34"/>
        <v>290.57599999999996</v>
      </c>
      <c r="N137" s="12" t="b">
        <f t="shared" si="35"/>
        <v>0</v>
      </c>
      <c r="O137" s="23" t="b">
        <f t="shared" si="36"/>
        <v>0</v>
      </c>
    </row>
    <row r="138" spans="1:15" x14ac:dyDescent="0.25">
      <c r="A138" s="10">
        <v>41769</v>
      </c>
      <c r="B138" s="34">
        <v>130</v>
      </c>
      <c r="C138" s="12">
        <f>11.55/3*25.4</f>
        <v>97.789999999999992</v>
      </c>
      <c r="D138" s="22">
        <f t="shared" si="23"/>
        <v>267.88533333333328</v>
      </c>
      <c r="E138" s="32" t="b">
        <f t="shared" si="24"/>
        <v>0</v>
      </c>
      <c r="F138" s="33" t="b">
        <f t="shared" si="25"/>
        <v>1</v>
      </c>
      <c r="G138" s="31">
        <f t="shared" si="27"/>
        <v>281.178</v>
      </c>
      <c r="H138" s="12" t="b">
        <f t="shared" si="28"/>
        <v>0</v>
      </c>
      <c r="I138" s="30" t="b">
        <f t="shared" si="29"/>
        <v>1</v>
      </c>
      <c r="J138" s="31">
        <f t="shared" si="39"/>
        <v>330.07299999999998</v>
      </c>
      <c r="K138" s="29" t="b">
        <f t="shared" si="31"/>
        <v>0</v>
      </c>
      <c r="L138" s="30" t="b">
        <f t="shared" si="32"/>
        <v>0</v>
      </c>
      <c r="M138" s="31">
        <f t="shared" si="34"/>
        <v>386.01649999999995</v>
      </c>
      <c r="N138" s="12" t="b">
        <f t="shared" si="35"/>
        <v>0</v>
      </c>
      <c r="O138" s="23" t="b">
        <f t="shared" si="36"/>
        <v>0</v>
      </c>
    </row>
    <row r="139" spans="1:15" x14ac:dyDescent="0.25">
      <c r="A139" s="10">
        <v>41770</v>
      </c>
      <c r="B139" s="34">
        <v>131</v>
      </c>
      <c r="C139" s="12">
        <f>11.55/3*25.4</f>
        <v>97.789999999999992</v>
      </c>
      <c r="D139" s="22">
        <f t="shared" si="23"/>
        <v>354.66866666666658</v>
      </c>
      <c r="E139" s="32" t="b">
        <f t="shared" si="24"/>
        <v>0</v>
      </c>
      <c r="F139" s="33" t="b">
        <f t="shared" si="25"/>
        <v>1</v>
      </c>
      <c r="G139" s="31">
        <f t="shared" si="27"/>
        <v>378.96799999999996</v>
      </c>
      <c r="H139" s="12" t="b">
        <f t="shared" si="28"/>
        <v>0</v>
      </c>
      <c r="I139" s="30" t="b">
        <f t="shared" si="29"/>
        <v>1</v>
      </c>
      <c r="J139" s="31">
        <f t="shared" si="39"/>
        <v>411.56466666666665</v>
      </c>
      <c r="K139" s="29" t="b">
        <f t="shared" si="31"/>
        <v>0</v>
      </c>
      <c r="L139" s="30" t="b">
        <f t="shared" si="32"/>
        <v>1</v>
      </c>
      <c r="M139" s="31">
        <f t="shared" si="34"/>
        <v>481.45699999999988</v>
      </c>
      <c r="N139" s="12" t="b">
        <f t="shared" si="35"/>
        <v>0</v>
      </c>
      <c r="O139" s="23" t="b">
        <f t="shared" si="36"/>
        <v>0</v>
      </c>
    </row>
    <row r="140" spans="1:15" x14ac:dyDescent="0.25">
      <c r="A140" s="10">
        <v>41771</v>
      </c>
      <c r="B140" s="34">
        <v>132</v>
      </c>
      <c r="C140" s="12">
        <f>11.55/3*25.4</f>
        <v>97.789999999999992</v>
      </c>
      <c r="D140" s="22">
        <f t="shared" si="23"/>
        <v>441.452</v>
      </c>
      <c r="E140" s="32" t="b">
        <f t="shared" si="24"/>
        <v>0</v>
      </c>
      <c r="F140" s="33" t="b">
        <f t="shared" si="25"/>
        <v>1</v>
      </c>
      <c r="G140" s="31">
        <f t="shared" si="27"/>
        <v>476.75799999999992</v>
      </c>
      <c r="H140" s="12" t="b">
        <f t="shared" si="28"/>
        <v>0</v>
      </c>
      <c r="I140" s="30" t="b">
        <f t="shared" si="29"/>
        <v>1</v>
      </c>
      <c r="J140" s="31">
        <f t="shared" si="39"/>
        <v>493.05633333333321</v>
      </c>
      <c r="K140" s="29" t="b">
        <f t="shared" si="31"/>
        <v>0</v>
      </c>
      <c r="L140" s="30" t="b">
        <f t="shared" si="32"/>
        <v>1</v>
      </c>
      <c r="M140" s="31">
        <f t="shared" si="34"/>
        <v>576.89749999999992</v>
      </c>
      <c r="N140" s="12" t="b">
        <f t="shared" si="35"/>
        <v>0</v>
      </c>
      <c r="O140" s="23" t="b">
        <f t="shared" si="36"/>
        <v>1</v>
      </c>
    </row>
    <row r="141" spans="1:15" x14ac:dyDescent="0.25">
      <c r="A141" s="10">
        <v>41772</v>
      </c>
      <c r="B141" s="34">
        <v>133</v>
      </c>
      <c r="C141" s="12">
        <f>0.15*25.4</f>
        <v>3.8099999999999996</v>
      </c>
      <c r="D141" s="22">
        <f t="shared" si="23"/>
        <v>445.262</v>
      </c>
      <c r="E141" s="32" t="b">
        <f t="shared" si="24"/>
        <v>0</v>
      </c>
      <c r="F141" s="33" t="b">
        <f t="shared" si="25"/>
        <v>1</v>
      </c>
      <c r="G141" s="31">
        <f t="shared" si="27"/>
        <v>480.56799999999993</v>
      </c>
      <c r="H141" s="12" t="b">
        <f t="shared" si="28"/>
        <v>0</v>
      </c>
      <c r="I141" s="33" t="b">
        <f t="shared" si="29"/>
        <v>1</v>
      </c>
      <c r="J141" s="31">
        <f t="shared" si="39"/>
        <v>480.56799999999993</v>
      </c>
      <c r="K141" s="29" t="b">
        <f t="shared" si="31"/>
        <v>0</v>
      </c>
      <c r="L141" s="30" t="b">
        <f t="shared" si="32"/>
        <v>1</v>
      </c>
      <c r="M141" s="31">
        <f t="shared" si="34"/>
        <v>578.35799999999983</v>
      </c>
      <c r="N141" s="12" t="b">
        <f t="shared" si="35"/>
        <v>0</v>
      </c>
      <c r="O141" s="33" t="b">
        <f t="shared" si="36"/>
        <v>1</v>
      </c>
    </row>
    <row r="142" spans="1:15" x14ac:dyDescent="0.25">
      <c r="A142" s="10">
        <v>41773</v>
      </c>
      <c r="B142" s="34">
        <v>134</v>
      </c>
      <c r="C142" s="12">
        <f>0.22*25.4</f>
        <v>5.5880000000000001</v>
      </c>
      <c r="D142" s="22">
        <f t="shared" si="23"/>
        <v>450.85</v>
      </c>
      <c r="E142" s="32" t="b">
        <f t="shared" si="24"/>
        <v>0</v>
      </c>
      <c r="F142" s="33" t="b">
        <f t="shared" si="25"/>
        <v>1</v>
      </c>
      <c r="G142" s="31">
        <f t="shared" si="27"/>
        <v>486.15599999999995</v>
      </c>
      <c r="H142" s="12" t="b">
        <f t="shared" si="28"/>
        <v>0</v>
      </c>
      <c r="I142" s="33" t="b">
        <f t="shared" si="29"/>
        <v>1</v>
      </c>
      <c r="J142" s="31">
        <f t="shared" si="39"/>
        <v>486.15599999999995</v>
      </c>
      <c r="K142" s="29" t="b">
        <f t="shared" si="31"/>
        <v>0</v>
      </c>
      <c r="L142" s="30" t="b">
        <f t="shared" si="32"/>
        <v>1</v>
      </c>
      <c r="M142" s="31">
        <f t="shared" si="34"/>
        <v>583.9459999999998</v>
      </c>
      <c r="N142" s="12" t="b">
        <f t="shared" si="35"/>
        <v>0</v>
      </c>
      <c r="O142" s="33" t="b">
        <f t="shared" si="36"/>
        <v>1</v>
      </c>
    </row>
    <row r="143" spans="1:15" x14ac:dyDescent="0.25">
      <c r="A143" s="10">
        <v>41774</v>
      </c>
      <c r="B143" s="34">
        <v>135</v>
      </c>
      <c r="C143" s="12">
        <f>0.1*25.4</f>
        <v>2.54</v>
      </c>
      <c r="D143" s="22">
        <f t="shared" ref="D143:D193" si="40">SUM(C137:C143)</f>
        <v>411.988</v>
      </c>
      <c r="E143" s="32" t="b">
        <f t="shared" si="24"/>
        <v>0</v>
      </c>
      <c r="F143" s="33" t="b">
        <f t="shared" si="25"/>
        <v>1</v>
      </c>
      <c r="G143" s="31">
        <f t="shared" si="27"/>
        <v>488.69599999999997</v>
      </c>
      <c r="H143" s="12" t="b">
        <f t="shared" si="28"/>
        <v>0</v>
      </c>
      <c r="I143" s="33" t="b">
        <f t="shared" si="29"/>
        <v>1</v>
      </c>
      <c r="J143" s="31">
        <f t="shared" si="39"/>
        <v>488.69599999999997</v>
      </c>
      <c r="K143" s="29" t="b">
        <f t="shared" si="31"/>
        <v>0</v>
      </c>
      <c r="L143" s="30" t="b">
        <f t="shared" si="32"/>
        <v>1</v>
      </c>
      <c r="M143" s="31">
        <f t="shared" si="34"/>
        <v>570.18766666666647</v>
      </c>
      <c r="N143" s="12" t="b">
        <f t="shared" si="35"/>
        <v>0</v>
      </c>
      <c r="O143" s="33" t="b">
        <f t="shared" si="36"/>
        <v>1</v>
      </c>
    </row>
    <row r="144" spans="1:15" x14ac:dyDescent="0.25">
      <c r="A144" s="10">
        <v>41775</v>
      </c>
      <c r="B144" s="34">
        <v>136</v>
      </c>
      <c r="C144" s="12">
        <f>0.68*25.4</f>
        <v>17.272000000000002</v>
      </c>
      <c r="D144" s="22">
        <f t="shared" si="40"/>
        <v>322.58000000000004</v>
      </c>
      <c r="E144" s="32" t="b">
        <f t="shared" ref="E144:E207" si="41">OR(D144&lt;8.3)</f>
        <v>0</v>
      </c>
      <c r="F144" s="30" t="b">
        <f t="shared" ref="F144:F207" si="42">OR(D144&gt;150.62)</f>
        <v>1</v>
      </c>
      <c r="G144" s="31">
        <f t="shared" si="27"/>
        <v>503.6819999999999</v>
      </c>
      <c r="H144" s="12" t="b">
        <f t="shared" si="28"/>
        <v>0</v>
      </c>
      <c r="I144" s="33" t="b">
        <f t="shared" si="29"/>
        <v>1</v>
      </c>
      <c r="J144" s="31">
        <f t="shared" si="39"/>
        <v>505.96799999999996</v>
      </c>
      <c r="K144" s="29" t="b">
        <f t="shared" si="31"/>
        <v>0</v>
      </c>
      <c r="L144" s="30" t="b">
        <f t="shared" si="32"/>
        <v>1</v>
      </c>
      <c r="M144" s="31">
        <f t="shared" si="34"/>
        <v>571.16133333333312</v>
      </c>
      <c r="N144" s="12" t="b">
        <f t="shared" si="35"/>
        <v>0</v>
      </c>
      <c r="O144" s="33" t="b">
        <f t="shared" si="36"/>
        <v>1</v>
      </c>
    </row>
    <row r="145" spans="1:15" x14ac:dyDescent="0.25">
      <c r="A145" s="10">
        <v>41776</v>
      </c>
      <c r="B145" s="34">
        <v>137</v>
      </c>
      <c r="C145" s="12">
        <f>1.2/4*25.4</f>
        <v>7.6199999999999992</v>
      </c>
      <c r="D145" s="22">
        <f t="shared" si="40"/>
        <v>232.40999999999997</v>
      </c>
      <c r="E145" s="32" t="b">
        <f t="shared" si="41"/>
        <v>0</v>
      </c>
      <c r="F145" s="30" t="b">
        <f t="shared" si="42"/>
        <v>1</v>
      </c>
      <c r="G145" s="31">
        <f t="shared" si="27"/>
        <v>500.29533333333325</v>
      </c>
      <c r="H145" s="12" t="b">
        <f t="shared" si="28"/>
        <v>0</v>
      </c>
      <c r="I145" s="33" t="b">
        <f t="shared" si="29"/>
        <v>1</v>
      </c>
      <c r="J145" s="31">
        <f t="shared" si="39"/>
        <v>513.58799999999997</v>
      </c>
      <c r="K145" s="29" t="b">
        <f t="shared" si="31"/>
        <v>0</v>
      </c>
      <c r="L145" s="30" t="b">
        <f t="shared" si="32"/>
        <v>1</v>
      </c>
      <c r="M145" s="31">
        <f t="shared" si="34"/>
        <v>562.48299999999983</v>
      </c>
      <c r="N145" s="12" t="b">
        <f t="shared" si="35"/>
        <v>0</v>
      </c>
      <c r="O145" s="33" t="b">
        <f t="shared" si="36"/>
        <v>1</v>
      </c>
    </row>
    <row r="146" spans="1:15" x14ac:dyDescent="0.25">
      <c r="A146" s="10">
        <v>41777</v>
      </c>
      <c r="B146" s="34">
        <v>138</v>
      </c>
      <c r="C146" s="12">
        <f>1.2/4*25.4</f>
        <v>7.6199999999999992</v>
      </c>
      <c r="D146" s="22">
        <f t="shared" si="40"/>
        <v>142.24</v>
      </c>
      <c r="E146" s="32" t="b">
        <f t="shared" si="41"/>
        <v>0</v>
      </c>
      <c r="F146" s="30" t="b">
        <f t="shared" si="42"/>
        <v>0</v>
      </c>
      <c r="G146" s="31">
        <f t="shared" si="27"/>
        <v>496.90866666666659</v>
      </c>
      <c r="H146" s="12" t="b">
        <f t="shared" si="28"/>
        <v>0</v>
      </c>
      <c r="I146" s="33" t="b">
        <f t="shared" si="29"/>
        <v>1</v>
      </c>
      <c r="J146" s="31">
        <f t="shared" si="39"/>
        <v>521.20799999999997</v>
      </c>
      <c r="K146" s="29" t="b">
        <f t="shared" si="31"/>
        <v>0</v>
      </c>
      <c r="L146" s="30" t="b">
        <f t="shared" si="32"/>
        <v>1</v>
      </c>
      <c r="M146" s="31">
        <f t="shared" si="34"/>
        <v>553.80466666666655</v>
      </c>
      <c r="N146" s="12" t="b">
        <f t="shared" si="35"/>
        <v>0</v>
      </c>
      <c r="O146" s="23" t="b">
        <f t="shared" si="36"/>
        <v>1</v>
      </c>
    </row>
    <row r="147" spans="1:15" x14ac:dyDescent="0.25">
      <c r="A147" s="10">
        <v>41778</v>
      </c>
      <c r="B147" s="34">
        <v>139</v>
      </c>
      <c r="C147" s="12">
        <f>1.2/4*25.4</f>
        <v>7.6199999999999992</v>
      </c>
      <c r="D147" s="22">
        <f t="shared" si="40"/>
        <v>52.069999999999993</v>
      </c>
      <c r="E147" s="32" t="b">
        <f t="shared" si="41"/>
        <v>0</v>
      </c>
      <c r="F147" s="30" t="b">
        <f t="shared" si="42"/>
        <v>0</v>
      </c>
      <c r="G147" s="31">
        <f t="shared" si="27"/>
        <v>493.52200000000005</v>
      </c>
      <c r="H147" s="12" t="b">
        <f t="shared" si="28"/>
        <v>0</v>
      </c>
      <c r="I147" s="33" t="b">
        <f t="shared" si="29"/>
        <v>1</v>
      </c>
      <c r="J147" s="31">
        <f t="shared" si="39"/>
        <v>528.82799999999997</v>
      </c>
      <c r="K147" s="29" t="b">
        <f t="shared" si="31"/>
        <v>0</v>
      </c>
      <c r="L147" s="30" t="b">
        <f t="shared" si="32"/>
        <v>1</v>
      </c>
      <c r="M147" s="31">
        <f t="shared" si="34"/>
        <v>545.12633333333326</v>
      </c>
      <c r="N147" s="12" t="b">
        <f t="shared" si="35"/>
        <v>0</v>
      </c>
      <c r="O147" s="23" t="b">
        <f t="shared" si="36"/>
        <v>1</v>
      </c>
    </row>
    <row r="148" spans="1:15" x14ac:dyDescent="0.25">
      <c r="A148" s="10">
        <v>41779</v>
      </c>
      <c r="B148" s="34">
        <v>140</v>
      </c>
      <c r="C148" s="12">
        <f>1.2/4*25.4</f>
        <v>7.6199999999999992</v>
      </c>
      <c r="D148" s="22">
        <f t="shared" si="40"/>
        <v>55.879999999999995</v>
      </c>
      <c r="E148" s="32" t="b">
        <f t="shared" si="41"/>
        <v>0</v>
      </c>
      <c r="F148" s="30" t="b">
        <f t="shared" si="42"/>
        <v>0</v>
      </c>
      <c r="G148" s="31">
        <f t="shared" si="27"/>
        <v>501.14200000000005</v>
      </c>
      <c r="H148" s="12" t="b">
        <f t="shared" si="28"/>
        <v>0</v>
      </c>
      <c r="I148" s="33" t="b">
        <f t="shared" si="29"/>
        <v>1</v>
      </c>
      <c r="J148" s="31">
        <f t="shared" si="39"/>
        <v>536.44799999999998</v>
      </c>
      <c r="K148" s="29" t="b">
        <f t="shared" si="31"/>
        <v>0</v>
      </c>
      <c r="L148" s="30" t="b">
        <f t="shared" si="32"/>
        <v>1</v>
      </c>
      <c r="M148" s="31">
        <f t="shared" si="34"/>
        <v>536.44799999999998</v>
      </c>
      <c r="N148" s="12" t="b">
        <f t="shared" si="35"/>
        <v>0</v>
      </c>
      <c r="O148" s="23" t="b">
        <f t="shared" si="36"/>
        <v>1</v>
      </c>
    </row>
    <row r="149" spans="1:15" x14ac:dyDescent="0.25">
      <c r="A149" s="10">
        <v>41780</v>
      </c>
      <c r="B149" s="34">
        <v>141</v>
      </c>
      <c r="C149" s="12">
        <v>0</v>
      </c>
      <c r="D149" s="22">
        <f t="shared" si="40"/>
        <v>50.291999999999994</v>
      </c>
      <c r="E149" s="32" t="b">
        <f t="shared" si="41"/>
        <v>0</v>
      </c>
      <c r="F149" s="30" t="b">
        <f t="shared" si="42"/>
        <v>0</v>
      </c>
      <c r="G149" s="31">
        <f t="shared" si="27"/>
        <v>501.14200000000005</v>
      </c>
      <c r="H149" s="12" t="b">
        <f t="shared" si="28"/>
        <v>0</v>
      </c>
      <c r="I149" s="33" t="b">
        <f t="shared" si="29"/>
        <v>1</v>
      </c>
      <c r="J149" s="31">
        <f t="shared" si="39"/>
        <v>536.44799999999998</v>
      </c>
      <c r="K149" s="29" t="b">
        <f t="shared" si="31"/>
        <v>0</v>
      </c>
      <c r="L149" s="30" t="b">
        <f t="shared" si="32"/>
        <v>1</v>
      </c>
      <c r="M149" s="31">
        <f t="shared" si="34"/>
        <v>536.44799999999998</v>
      </c>
      <c r="N149" s="12" t="b">
        <f t="shared" si="35"/>
        <v>0</v>
      </c>
      <c r="O149" s="23" t="b">
        <f t="shared" si="36"/>
        <v>1</v>
      </c>
    </row>
    <row r="150" spans="1:15" x14ac:dyDescent="0.25">
      <c r="A150" s="10">
        <v>41781</v>
      </c>
      <c r="B150" s="34">
        <v>142</v>
      </c>
      <c r="C150" s="12">
        <v>0</v>
      </c>
      <c r="D150" s="22">
        <f t="shared" si="40"/>
        <v>47.751999999999995</v>
      </c>
      <c r="E150" s="32" t="b">
        <f t="shared" si="41"/>
        <v>0</v>
      </c>
      <c r="F150" s="30" t="b">
        <f t="shared" si="42"/>
        <v>0</v>
      </c>
      <c r="G150" s="31">
        <f t="shared" ref="G150:G193" si="43">SUM(C137:C150)</f>
        <v>459.74</v>
      </c>
      <c r="H150" s="12" t="b">
        <f t="shared" si="28"/>
        <v>0</v>
      </c>
      <c r="I150" s="33" t="b">
        <f t="shared" si="29"/>
        <v>1</v>
      </c>
      <c r="J150" s="31">
        <f t="shared" si="39"/>
        <v>536.44799999999998</v>
      </c>
      <c r="K150" s="29" t="b">
        <f t="shared" si="31"/>
        <v>0</v>
      </c>
      <c r="L150" s="33" t="b">
        <f t="shared" si="32"/>
        <v>1</v>
      </c>
      <c r="M150" s="31">
        <f t="shared" si="34"/>
        <v>536.44799999999998</v>
      </c>
      <c r="N150" s="12" t="b">
        <f t="shared" si="35"/>
        <v>0</v>
      </c>
      <c r="O150" s="23" t="b">
        <f t="shared" si="36"/>
        <v>1</v>
      </c>
    </row>
    <row r="151" spans="1:15" x14ac:dyDescent="0.25">
      <c r="A151" s="10">
        <v>41782</v>
      </c>
      <c r="B151" s="34">
        <v>143</v>
      </c>
      <c r="C151" s="12">
        <f>(0.12*25.4)/5</f>
        <v>0.60959999999999992</v>
      </c>
      <c r="D151" s="22">
        <f t="shared" si="40"/>
        <v>31.089599999999997</v>
      </c>
      <c r="E151" s="32" t="b">
        <f t="shared" si="41"/>
        <v>0</v>
      </c>
      <c r="F151" s="30" t="b">
        <f t="shared" si="42"/>
        <v>0</v>
      </c>
      <c r="G151" s="31">
        <f t="shared" si="43"/>
        <v>353.66960000000006</v>
      </c>
      <c r="H151" s="12" t="b">
        <f t="shared" ref="H151:H214" si="44">OR(G151&lt;33.9)</f>
        <v>0</v>
      </c>
      <c r="I151" s="33" t="b">
        <f t="shared" ref="I151:I214" si="45">OR(G151&gt;277.6)</f>
        <v>1</v>
      </c>
      <c r="J151" s="31">
        <f t="shared" si="39"/>
        <v>534.77159999999992</v>
      </c>
      <c r="K151" s="29" t="b">
        <f t="shared" si="31"/>
        <v>0</v>
      </c>
      <c r="L151" s="33" t="b">
        <f t="shared" si="32"/>
        <v>1</v>
      </c>
      <c r="M151" s="31">
        <f t="shared" si="34"/>
        <v>537.05759999999998</v>
      </c>
      <c r="N151" s="12" t="b">
        <f t="shared" si="35"/>
        <v>0</v>
      </c>
      <c r="O151" s="33" t="b">
        <f t="shared" si="36"/>
        <v>1</v>
      </c>
    </row>
    <row r="152" spans="1:15" x14ac:dyDescent="0.25">
      <c r="A152" s="10">
        <v>41783</v>
      </c>
      <c r="B152" s="34">
        <v>144</v>
      </c>
      <c r="C152" s="12">
        <f t="shared" ref="C152:C155" si="46">(0.12*25.4)/5</f>
        <v>0.60959999999999992</v>
      </c>
      <c r="D152" s="22">
        <f t="shared" si="40"/>
        <v>24.0792</v>
      </c>
      <c r="E152" s="32" t="b">
        <f t="shared" si="41"/>
        <v>0</v>
      </c>
      <c r="F152" s="33" t="b">
        <f t="shared" si="42"/>
        <v>0</v>
      </c>
      <c r="G152" s="31">
        <f t="shared" si="43"/>
        <v>256.48919999999998</v>
      </c>
      <c r="H152" s="12" t="b">
        <f t="shared" si="44"/>
        <v>0</v>
      </c>
      <c r="I152" s="33" t="b">
        <f t="shared" si="45"/>
        <v>0</v>
      </c>
      <c r="J152" s="31">
        <f t="shared" si="39"/>
        <v>524.37453333333326</v>
      </c>
      <c r="K152" s="29" t="b">
        <f t="shared" si="31"/>
        <v>0</v>
      </c>
      <c r="L152" s="33" t="b">
        <f t="shared" si="32"/>
        <v>1</v>
      </c>
      <c r="M152" s="31">
        <f t="shared" si="34"/>
        <v>537.66719999999998</v>
      </c>
      <c r="N152" s="12" t="b">
        <f t="shared" si="35"/>
        <v>0</v>
      </c>
      <c r="O152" s="33" t="b">
        <f t="shared" si="36"/>
        <v>1</v>
      </c>
    </row>
    <row r="153" spans="1:15" x14ac:dyDescent="0.25">
      <c r="A153" s="10">
        <v>41784</v>
      </c>
      <c r="B153" s="34">
        <v>145</v>
      </c>
      <c r="C153" s="12">
        <f t="shared" si="46"/>
        <v>0.60959999999999992</v>
      </c>
      <c r="D153" s="22">
        <f t="shared" si="40"/>
        <v>17.0688</v>
      </c>
      <c r="E153" s="32" t="b">
        <f t="shared" si="41"/>
        <v>0</v>
      </c>
      <c r="F153" s="33" t="b">
        <f t="shared" si="42"/>
        <v>0</v>
      </c>
      <c r="G153" s="31">
        <f t="shared" si="43"/>
        <v>159.30880000000002</v>
      </c>
      <c r="H153" s="12" t="b">
        <f t="shared" si="44"/>
        <v>0</v>
      </c>
      <c r="I153" s="33" t="b">
        <f t="shared" si="45"/>
        <v>0</v>
      </c>
      <c r="J153" s="31">
        <f t="shared" si="39"/>
        <v>513.9774666666666</v>
      </c>
      <c r="K153" s="29" t="b">
        <f t="shared" si="31"/>
        <v>0</v>
      </c>
      <c r="L153" s="33" t="b">
        <f t="shared" si="32"/>
        <v>1</v>
      </c>
      <c r="M153" s="31">
        <f t="shared" si="34"/>
        <v>538.27679999999998</v>
      </c>
      <c r="N153" s="12" t="b">
        <f t="shared" si="35"/>
        <v>0</v>
      </c>
      <c r="O153" s="33" t="b">
        <f t="shared" si="36"/>
        <v>1</v>
      </c>
    </row>
    <row r="154" spans="1:15" x14ac:dyDescent="0.25">
      <c r="A154" s="10">
        <v>41785</v>
      </c>
      <c r="B154" s="34">
        <v>146</v>
      </c>
      <c r="C154" s="12">
        <f t="shared" si="46"/>
        <v>0.60959999999999992</v>
      </c>
      <c r="D154" s="22">
        <f t="shared" si="40"/>
        <v>10.058400000000001</v>
      </c>
      <c r="E154" s="32" t="b">
        <f t="shared" si="41"/>
        <v>0</v>
      </c>
      <c r="F154" s="33" t="b">
        <f t="shared" si="42"/>
        <v>0</v>
      </c>
      <c r="G154" s="31">
        <f t="shared" si="43"/>
        <v>62.128399999999992</v>
      </c>
      <c r="H154" s="12" t="b">
        <f t="shared" si="44"/>
        <v>0</v>
      </c>
      <c r="I154" s="33" t="b">
        <f t="shared" si="45"/>
        <v>0</v>
      </c>
      <c r="J154" s="31">
        <f t="shared" si="39"/>
        <v>503.58040000000005</v>
      </c>
      <c r="K154" s="29" t="b">
        <f t="shared" si="31"/>
        <v>0</v>
      </c>
      <c r="L154" s="33" t="b">
        <f t="shared" si="32"/>
        <v>1</v>
      </c>
      <c r="M154" s="31">
        <f t="shared" si="34"/>
        <v>538.88639999999998</v>
      </c>
      <c r="N154" s="12" t="b">
        <f t="shared" si="35"/>
        <v>0</v>
      </c>
      <c r="O154" s="33" t="b">
        <f t="shared" si="36"/>
        <v>1</v>
      </c>
    </row>
    <row r="155" spans="1:15" x14ac:dyDescent="0.25">
      <c r="A155" s="10">
        <v>41786</v>
      </c>
      <c r="B155" s="34">
        <v>147</v>
      </c>
      <c r="C155" s="12">
        <f t="shared" si="46"/>
        <v>0.60959999999999992</v>
      </c>
      <c r="D155" s="22">
        <f t="shared" si="40"/>
        <v>3.0479999999999996</v>
      </c>
      <c r="E155" s="32" t="b">
        <f t="shared" si="41"/>
        <v>1</v>
      </c>
      <c r="F155" s="33" t="b">
        <f t="shared" si="42"/>
        <v>0</v>
      </c>
      <c r="G155" s="31">
        <f t="shared" si="43"/>
        <v>58.927999999999997</v>
      </c>
      <c r="H155" s="12" t="b">
        <f t="shared" si="44"/>
        <v>0</v>
      </c>
      <c r="I155" s="33" t="b">
        <f t="shared" si="45"/>
        <v>0</v>
      </c>
      <c r="J155" s="31">
        <f t="shared" si="39"/>
        <v>504.19000000000005</v>
      </c>
      <c r="K155" s="29" t="b">
        <f t="shared" si="31"/>
        <v>0</v>
      </c>
      <c r="L155" s="33" t="b">
        <f t="shared" si="32"/>
        <v>1</v>
      </c>
      <c r="M155" s="31">
        <f t="shared" si="34"/>
        <v>539.49599999999998</v>
      </c>
      <c r="N155" s="12" t="b">
        <f t="shared" si="35"/>
        <v>0</v>
      </c>
      <c r="O155" s="33" t="b">
        <f t="shared" si="36"/>
        <v>1</v>
      </c>
    </row>
    <row r="156" spans="1:15" x14ac:dyDescent="0.25">
      <c r="A156" s="10">
        <v>41787</v>
      </c>
      <c r="B156" s="34">
        <v>148</v>
      </c>
      <c r="C156" s="12">
        <f>0.36*25.4</f>
        <v>9.1439999999999984</v>
      </c>
      <c r="D156" s="22">
        <f t="shared" si="40"/>
        <v>12.191999999999998</v>
      </c>
      <c r="E156" s="32" t="b">
        <f t="shared" si="41"/>
        <v>0</v>
      </c>
      <c r="F156" s="33" t="b">
        <f t="shared" si="42"/>
        <v>0</v>
      </c>
      <c r="G156" s="31">
        <f t="shared" si="43"/>
        <v>62.483999999999995</v>
      </c>
      <c r="H156" s="12" t="b">
        <f t="shared" si="44"/>
        <v>0</v>
      </c>
      <c r="I156" s="33" t="b">
        <f t="shared" si="45"/>
        <v>0</v>
      </c>
      <c r="J156" s="31">
        <f t="shared" si="39"/>
        <v>513.33400000000006</v>
      </c>
      <c r="K156" s="29" t="b">
        <f t="shared" si="31"/>
        <v>0</v>
      </c>
      <c r="L156" s="33" t="b">
        <f t="shared" si="32"/>
        <v>1</v>
      </c>
      <c r="M156" s="31">
        <f t="shared" si="34"/>
        <v>548.64</v>
      </c>
      <c r="N156" s="12" t="b">
        <f t="shared" si="35"/>
        <v>0</v>
      </c>
      <c r="O156" s="33" t="b">
        <f t="shared" si="36"/>
        <v>1</v>
      </c>
    </row>
    <row r="157" spans="1:15" x14ac:dyDescent="0.25">
      <c r="A157" s="10">
        <v>41788</v>
      </c>
      <c r="B157" s="34">
        <v>149</v>
      </c>
      <c r="C157" s="12">
        <f>0.14*25.4</f>
        <v>3.556</v>
      </c>
      <c r="D157" s="22">
        <f t="shared" si="40"/>
        <v>15.747999999999998</v>
      </c>
      <c r="E157" s="32" t="b">
        <f t="shared" si="41"/>
        <v>0</v>
      </c>
      <c r="F157" s="33" t="b">
        <f t="shared" si="42"/>
        <v>0</v>
      </c>
      <c r="G157" s="31">
        <f t="shared" si="43"/>
        <v>63.499999999999993</v>
      </c>
      <c r="H157" s="12" t="b">
        <f t="shared" si="44"/>
        <v>0</v>
      </c>
      <c r="I157" s="33" t="b">
        <f t="shared" si="45"/>
        <v>0</v>
      </c>
      <c r="J157" s="31">
        <f t="shared" si="39"/>
        <v>475.488</v>
      </c>
      <c r="K157" s="29" t="b">
        <f t="shared" si="31"/>
        <v>0</v>
      </c>
      <c r="L157" s="33" t="b">
        <f t="shared" si="32"/>
        <v>1</v>
      </c>
      <c r="M157" s="31">
        <f t="shared" si="34"/>
        <v>552.19600000000003</v>
      </c>
      <c r="N157" s="12" t="b">
        <f t="shared" si="35"/>
        <v>0</v>
      </c>
      <c r="O157" s="33" t="b">
        <f t="shared" si="36"/>
        <v>1</v>
      </c>
    </row>
    <row r="158" spans="1:15" x14ac:dyDescent="0.25">
      <c r="A158" s="10">
        <v>41789</v>
      </c>
      <c r="B158" s="34">
        <v>150</v>
      </c>
      <c r="C158" s="12">
        <v>0</v>
      </c>
      <c r="D158" s="22">
        <f t="shared" si="40"/>
        <v>15.138399999999997</v>
      </c>
      <c r="E158" s="32" t="b">
        <f t="shared" si="41"/>
        <v>0</v>
      </c>
      <c r="F158" s="33" t="b">
        <f t="shared" si="42"/>
        <v>0</v>
      </c>
      <c r="G158" s="31">
        <f t="shared" si="43"/>
        <v>46.227999999999994</v>
      </c>
      <c r="H158" s="12" t="b">
        <f t="shared" si="44"/>
        <v>0</v>
      </c>
      <c r="I158" s="33" t="b">
        <f t="shared" si="45"/>
        <v>0</v>
      </c>
      <c r="J158" s="31">
        <f t="shared" si="39"/>
        <v>368.80800000000005</v>
      </c>
      <c r="K158" s="29" t="b">
        <f t="shared" ref="K158:K221" si="47">OR(J158&lt;67.04)</f>
        <v>0</v>
      </c>
      <c r="L158" s="33" t="b">
        <f t="shared" ref="L158:L221" si="48">OR(J158&gt;385.07)</f>
        <v>0</v>
      </c>
      <c r="M158" s="31">
        <f t="shared" si="34"/>
        <v>549.91</v>
      </c>
      <c r="N158" s="12" t="b">
        <f t="shared" si="35"/>
        <v>0</v>
      </c>
      <c r="O158" s="33" t="b">
        <f t="shared" si="36"/>
        <v>1</v>
      </c>
    </row>
    <row r="159" spans="1:15" x14ac:dyDescent="0.25">
      <c r="A159" s="10">
        <v>41790</v>
      </c>
      <c r="B159" s="34">
        <v>151</v>
      </c>
      <c r="C159" s="12">
        <v>0</v>
      </c>
      <c r="D159" s="22">
        <f t="shared" si="40"/>
        <v>14.528799999999997</v>
      </c>
      <c r="E159" s="32" t="b">
        <f t="shared" si="41"/>
        <v>0</v>
      </c>
      <c r="F159" s="33" t="b">
        <f t="shared" si="42"/>
        <v>0</v>
      </c>
      <c r="G159" s="31">
        <f t="shared" si="43"/>
        <v>38.607999999999997</v>
      </c>
      <c r="H159" s="12" t="b">
        <f t="shared" si="44"/>
        <v>0</v>
      </c>
      <c r="I159" s="33" t="b">
        <f t="shared" si="45"/>
        <v>0</v>
      </c>
      <c r="J159" s="31">
        <f t="shared" si="39"/>
        <v>271.01799999999997</v>
      </c>
      <c r="K159" s="29" t="b">
        <f t="shared" si="47"/>
        <v>0</v>
      </c>
      <c r="L159" s="33" t="b">
        <f t="shared" si="48"/>
        <v>0</v>
      </c>
      <c r="M159" s="31">
        <f t="shared" si="34"/>
        <v>538.90333333333331</v>
      </c>
      <c r="N159" s="12" t="b">
        <f t="shared" si="35"/>
        <v>0</v>
      </c>
      <c r="O159" s="33" t="b">
        <f t="shared" si="36"/>
        <v>1</v>
      </c>
    </row>
    <row r="160" spans="1:15" x14ac:dyDescent="0.25">
      <c r="A160" s="10">
        <v>41791</v>
      </c>
      <c r="B160" s="34">
        <v>152</v>
      </c>
      <c r="C160" s="12">
        <v>0</v>
      </c>
      <c r="D160" s="22">
        <f t="shared" si="40"/>
        <v>13.9192</v>
      </c>
      <c r="E160" s="32" t="b">
        <f t="shared" si="41"/>
        <v>0</v>
      </c>
      <c r="F160" s="33" t="b">
        <f t="shared" si="42"/>
        <v>0</v>
      </c>
      <c r="G160" s="31">
        <f t="shared" si="43"/>
        <v>30.988</v>
      </c>
      <c r="H160" s="12" t="b">
        <f t="shared" si="44"/>
        <v>1</v>
      </c>
      <c r="I160" s="33" t="b">
        <f t="shared" si="45"/>
        <v>0</v>
      </c>
      <c r="J160" s="31">
        <f t="shared" si="39"/>
        <v>173.22800000000004</v>
      </c>
      <c r="K160" s="29" t="b">
        <f t="shared" si="47"/>
        <v>0</v>
      </c>
      <c r="L160" s="33" t="b">
        <f t="shared" si="48"/>
        <v>0</v>
      </c>
      <c r="M160" s="31">
        <f t="shared" si="34"/>
        <v>527.89666666666665</v>
      </c>
      <c r="N160" s="12" t="b">
        <f t="shared" si="35"/>
        <v>0</v>
      </c>
      <c r="O160" s="33" t="b">
        <f t="shared" si="36"/>
        <v>1</v>
      </c>
    </row>
    <row r="161" spans="1:15" x14ac:dyDescent="0.25">
      <c r="A161" s="10">
        <v>41792</v>
      </c>
      <c r="B161" s="34">
        <v>153</v>
      </c>
      <c r="C161" s="12">
        <v>0</v>
      </c>
      <c r="D161" s="22">
        <f t="shared" si="40"/>
        <v>13.3096</v>
      </c>
      <c r="E161" s="32" t="b">
        <f t="shared" si="41"/>
        <v>0</v>
      </c>
      <c r="F161" s="33" t="b">
        <f t="shared" si="42"/>
        <v>0</v>
      </c>
      <c r="G161" s="31">
        <f t="shared" si="43"/>
        <v>23.367999999999999</v>
      </c>
      <c r="H161" s="12" t="b">
        <f t="shared" si="44"/>
        <v>1</v>
      </c>
      <c r="I161" s="33" t="b">
        <f t="shared" si="45"/>
        <v>0</v>
      </c>
      <c r="J161" s="31">
        <f t="shared" si="39"/>
        <v>75.437999999999988</v>
      </c>
      <c r="K161" s="29" t="b">
        <f t="shared" si="47"/>
        <v>0</v>
      </c>
      <c r="L161" s="33" t="b">
        <f t="shared" si="48"/>
        <v>0</v>
      </c>
      <c r="M161" s="31">
        <f t="shared" si="34"/>
        <v>516.8900000000001</v>
      </c>
      <c r="N161" s="12" t="b">
        <f t="shared" si="35"/>
        <v>0</v>
      </c>
      <c r="O161" s="33" t="b">
        <f t="shared" si="36"/>
        <v>1</v>
      </c>
    </row>
    <row r="162" spans="1:15" x14ac:dyDescent="0.25">
      <c r="A162" s="10">
        <v>41793</v>
      </c>
      <c r="B162" s="34">
        <v>154</v>
      </c>
      <c r="C162" s="12">
        <f>0.3*25.4</f>
        <v>7.6199999999999992</v>
      </c>
      <c r="D162" s="22">
        <f t="shared" si="40"/>
        <v>20.32</v>
      </c>
      <c r="E162" s="32" t="b">
        <f t="shared" si="41"/>
        <v>0</v>
      </c>
      <c r="F162" s="33" t="b">
        <f t="shared" si="42"/>
        <v>0</v>
      </c>
      <c r="G162" s="31">
        <f t="shared" si="43"/>
        <v>23.367999999999995</v>
      </c>
      <c r="H162" s="12" t="b">
        <f t="shared" si="44"/>
        <v>1</v>
      </c>
      <c r="I162" s="33" t="b">
        <f t="shared" si="45"/>
        <v>0</v>
      </c>
      <c r="J162" s="31">
        <f t="shared" si="39"/>
        <v>79.248000000000005</v>
      </c>
      <c r="K162" s="29" t="b">
        <f t="shared" si="47"/>
        <v>0</v>
      </c>
      <c r="L162" s="33" t="b">
        <f t="shared" si="48"/>
        <v>0</v>
      </c>
      <c r="M162" s="31">
        <f t="shared" si="34"/>
        <v>524.5100000000001</v>
      </c>
      <c r="N162" s="12" t="b">
        <f t="shared" si="35"/>
        <v>0</v>
      </c>
      <c r="O162" s="33" t="b">
        <f t="shared" si="36"/>
        <v>1</v>
      </c>
    </row>
    <row r="163" spans="1:15" x14ac:dyDescent="0.25">
      <c r="A163" s="10">
        <v>41794</v>
      </c>
      <c r="B163" s="34">
        <v>155</v>
      </c>
      <c r="C163" s="12">
        <v>0</v>
      </c>
      <c r="D163" s="22">
        <f t="shared" si="40"/>
        <v>11.175999999999998</v>
      </c>
      <c r="E163" s="32" t="b">
        <f t="shared" si="41"/>
        <v>0</v>
      </c>
      <c r="F163" s="33" t="b">
        <f t="shared" si="42"/>
        <v>0</v>
      </c>
      <c r="G163" s="31">
        <f t="shared" si="43"/>
        <v>23.367999999999995</v>
      </c>
      <c r="H163" s="12" t="b">
        <f t="shared" si="44"/>
        <v>1</v>
      </c>
      <c r="I163" s="33" t="b">
        <f t="shared" si="45"/>
        <v>0</v>
      </c>
      <c r="J163" s="31">
        <f t="shared" si="39"/>
        <v>73.66</v>
      </c>
      <c r="K163" s="29" t="b">
        <f t="shared" si="47"/>
        <v>0</v>
      </c>
      <c r="L163" s="33" t="b">
        <f t="shared" si="48"/>
        <v>0</v>
      </c>
      <c r="M163" s="31">
        <f t="shared" si="34"/>
        <v>524.5100000000001</v>
      </c>
      <c r="N163" s="12" t="b">
        <f t="shared" si="35"/>
        <v>0</v>
      </c>
      <c r="O163" s="33" t="b">
        <f t="shared" si="36"/>
        <v>1</v>
      </c>
    </row>
    <row r="164" spans="1:15" x14ac:dyDescent="0.25">
      <c r="A164" s="10">
        <v>41795</v>
      </c>
      <c r="B164" s="34">
        <v>156</v>
      </c>
      <c r="C164" s="12">
        <f>(0.95*25.4)/6</f>
        <v>4.0216666666666665</v>
      </c>
      <c r="D164" s="22">
        <f t="shared" si="40"/>
        <v>11.641666666666666</v>
      </c>
      <c r="E164" s="32" t="b">
        <f t="shared" si="41"/>
        <v>0</v>
      </c>
      <c r="F164" s="33" t="b">
        <f t="shared" si="42"/>
        <v>0</v>
      </c>
      <c r="G164" s="31">
        <f t="shared" si="43"/>
        <v>27.389666666666663</v>
      </c>
      <c r="H164" s="12" t="b">
        <f t="shared" si="44"/>
        <v>1</v>
      </c>
      <c r="I164" s="33" t="b">
        <f t="shared" si="45"/>
        <v>0</v>
      </c>
      <c r="J164" s="31">
        <f t="shared" si="39"/>
        <v>75.141666666666652</v>
      </c>
      <c r="K164" s="29" t="b">
        <f t="shared" si="47"/>
        <v>0</v>
      </c>
      <c r="L164" s="33" t="b">
        <f t="shared" si="48"/>
        <v>0</v>
      </c>
      <c r="M164" s="31">
        <f t="shared" ref="M164:M220" si="49">SUM(C137:C164)</f>
        <v>487.12966666666665</v>
      </c>
      <c r="N164" s="12" t="b">
        <f t="shared" si="35"/>
        <v>0</v>
      </c>
      <c r="O164" s="33" t="b">
        <f t="shared" si="36"/>
        <v>1</v>
      </c>
    </row>
    <row r="165" spans="1:15" x14ac:dyDescent="0.25">
      <c r="A165" s="10">
        <v>41796</v>
      </c>
      <c r="B165" s="34">
        <v>157</v>
      </c>
      <c r="C165" s="12">
        <f t="shared" ref="C165:C169" si="50">(0.95*25.4)/6</f>
        <v>4.0216666666666665</v>
      </c>
      <c r="D165" s="22">
        <f t="shared" si="40"/>
        <v>15.663333333333332</v>
      </c>
      <c r="E165" s="32" t="b">
        <f t="shared" si="41"/>
        <v>0</v>
      </c>
      <c r="F165" s="33" t="b">
        <f t="shared" si="42"/>
        <v>0</v>
      </c>
      <c r="G165" s="31">
        <f t="shared" si="43"/>
        <v>30.801733333333331</v>
      </c>
      <c r="H165" s="12" t="b">
        <f t="shared" si="44"/>
        <v>1</v>
      </c>
      <c r="I165" s="33" t="b">
        <f t="shared" si="45"/>
        <v>0</v>
      </c>
      <c r="J165" s="31">
        <f t="shared" si="39"/>
        <v>61.891333333333328</v>
      </c>
      <c r="K165" s="29" t="b">
        <f t="shared" si="47"/>
        <v>1</v>
      </c>
      <c r="L165" s="33" t="b">
        <f t="shared" si="48"/>
        <v>0</v>
      </c>
      <c r="M165" s="31">
        <f t="shared" si="49"/>
        <v>384.47133333333335</v>
      </c>
      <c r="N165" s="12" t="b">
        <f t="shared" ref="N165:N172" si="51">OR(M165&lt;107.69)</f>
        <v>0</v>
      </c>
      <c r="O165" s="33" t="b">
        <f t="shared" ref="O165:O228" si="52">OR(M165&gt;485.86)</f>
        <v>0</v>
      </c>
    </row>
    <row r="166" spans="1:15" x14ac:dyDescent="0.25">
      <c r="A166" s="10">
        <v>41797</v>
      </c>
      <c r="B166" s="34">
        <v>158</v>
      </c>
      <c r="C166" s="12">
        <f t="shared" si="50"/>
        <v>4.0216666666666665</v>
      </c>
      <c r="D166" s="22">
        <f t="shared" si="40"/>
        <v>19.684999999999999</v>
      </c>
      <c r="E166" s="32" t="b">
        <f t="shared" si="41"/>
        <v>0</v>
      </c>
      <c r="F166" s="33" t="b">
        <f t="shared" si="42"/>
        <v>0</v>
      </c>
      <c r="G166" s="31">
        <f t="shared" si="43"/>
        <v>34.213799999999999</v>
      </c>
      <c r="H166" s="12" t="b">
        <f t="shared" si="44"/>
        <v>0</v>
      </c>
      <c r="I166" s="33" t="b">
        <f t="shared" si="45"/>
        <v>0</v>
      </c>
      <c r="J166" s="31">
        <f t="shared" si="39"/>
        <v>58.292999999999999</v>
      </c>
      <c r="K166" s="29" t="b">
        <f t="shared" si="47"/>
        <v>1</v>
      </c>
      <c r="L166" s="33" t="b">
        <f t="shared" si="48"/>
        <v>0</v>
      </c>
      <c r="M166" s="31">
        <f t="shared" si="49"/>
        <v>290.70299999999992</v>
      </c>
      <c r="N166" s="12" t="b">
        <f t="shared" si="51"/>
        <v>0</v>
      </c>
      <c r="O166" s="33" t="b">
        <f t="shared" si="52"/>
        <v>0</v>
      </c>
    </row>
    <row r="167" spans="1:15" x14ac:dyDescent="0.25">
      <c r="A167" s="10">
        <v>41798</v>
      </c>
      <c r="B167" s="34">
        <v>159</v>
      </c>
      <c r="C167" s="12">
        <f t="shared" si="50"/>
        <v>4.0216666666666665</v>
      </c>
      <c r="D167" s="22">
        <f t="shared" si="40"/>
        <v>23.706666666666663</v>
      </c>
      <c r="E167" s="32" t="b">
        <f t="shared" si="41"/>
        <v>0</v>
      </c>
      <c r="F167" s="33" t="b">
        <f t="shared" si="42"/>
        <v>0</v>
      </c>
      <c r="G167" s="31">
        <f t="shared" si="43"/>
        <v>37.625866666666674</v>
      </c>
      <c r="H167" s="12" t="b">
        <f t="shared" si="44"/>
        <v>0</v>
      </c>
      <c r="I167" s="33" t="b">
        <f t="shared" si="45"/>
        <v>0</v>
      </c>
      <c r="J167" s="31">
        <f t="shared" si="39"/>
        <v>54.69466666666667</v>
      </c>
      <c r="K167" s="29" t="b">
        <f t="shared" si="47"/>
        <v>1</v>
      </c>
      <c r="L167" s="33" t="b">
        <f t="shared" si="48"/>
        <v>0</v>
      </c>
      <c r="M167" s="31">
        <f t="shared" si="49"/>
        <v>196.93466666666674</v>
      </c>
      <c r="N167" s="12" t="b">
        <f t="shared" si="51"/>
        <v>0</v>
      </c>
      <c r="O167" s="33" t="b">
        <f t="shared" si="52"/>
        <v>0</v>
      </c>
    </row>
    <row r="168" spans="1:15" x14ac:dyDescent="0.25">
      <c r="A168" s="10">
        <v>41799</v>
      </c>
      <c r="B168" s="34">
        <v>160</v>
      </c>
      <c r="C168" s="12">
        <f t="shared" si="50"/>
        <v>4.0216666666666665</v>
      </c>
      <c r="D168" s="22">
        <f t="shared" si="40"/>
        <v>27.728333333333332</v>
      </c>
      <c r="E168" s="32" t="b">
        <f t="shared" si="41"/>
        <v>0</v>
      </c>
      <c r="F168" s="33" t="b">
        <f t="shared" si="42"/>
        <v>0</v>
      </c>
      <c r="G168" s="31">
        <f t="shared" si="43"/>
        <v>41.037933333333342</v>
      </c>
      <c r="H168" s="12" t="b">
        <f t="shared" si="44"/>
        <v>0</v>
      </c>
      <c r="I168" s="33" t="b">
        <f t="shared" si="45"/>
        <v>0</v>
      </c>
      <c r="J168" s="31">
        <f t="shared" si="39"/>
        <v>51.096333333333341</v>
      </c>
      <c r="K168" s="29" t="b">
        <f t="shared" si="47"/>
        <v>1</v>
      </c>
      <c r="L168" s="33" t="b">
        <f t="shared" si="48"/>
        <v>0</v>
      </c>
      <c r="M168" s="31">
        <f t="shared" si="49"/>
        <v>103.1663333333333</v>
      </c>
      <c r="N168" s="12" t="b">
        <f t="shared" si="51"/>
        <v>1</v>
      </c>
      <c r="O168" s="33" t="b">
        <f t="shared" si="52"/>
        <v>0</v>
      </c>
    </row>
    <row r="169" spans="1:15" x14ac:dyDescent="0.25">
      <c r="A169" s="10">
        <v>41800</v>
      </c>
      <c r="B169" s="34">
        <v>161</v>
      </c>
      <c r="C169" s="12">
        <f t="shared" si="50"/>
        <v>4.0216666666666665</v>
      </c>
      <c r="D169" s="22">
        <f t="shared" si="40"/>
        <v>24.130000000000003</v>
      </c>
      <c r="E169" s="32" t="b">
        <f t="shared" si="41"/>
        <v>0</v>
      </c>
      <c r="F169" s="33" t="b">
        <f t="shared" si="42"/>
        <v>0</v>
      </c>
      <c r="G169" s="31">
        <f t="shared" si="43"/>
        <v>44.45000000000001</v>
      </c>
      <c r="H169" s="12" t="b">
        <f t="shared" si="44"/>
        <v>0</v>
      </c>
      <c r="I169" s="33" t="b">
        <f t="shared" si="45"/>
        <v>0</v>
      </c>
      <c r="J169" s="31">
        <f t="shared" si="39"/>
        <v>47.498000000000005</v>
      </c>
      <c r="K169" s="29" t="b">
        <f t="shared" si="47"/>
        <v>1</v>
      </c>
      <c r="L169" s="33" t="b">
        <f t="shared" si="48"/>
        <v>0</v>
      </c>
      <c r="M169" s="31">
        <f t="shared" si="49"/>
        <v>103.37799999999997</v>
      </c>
      <c r="N169" s="12" t="b">
        <f t="shared" si="51"/>
        <v>1</v>
      </c>
      <c r="O169" s="33" t="b">
        <f t="shared" si="52"/>
        <v>0</v>
      </c>
    </row>
    <row r="170" spans="1:15" x14ac:dyDescent="0.25">
      <c r="A170" s="10">
        <v>41801</v>
      </c>
      <c r="B170" s="34">
        <v>162</v>
      </c>
      <c r="C170" s="12">
        <v>0</v>
      </c>
      <c r="D170" s="22">
        <f t="shared" si="40"/>
        <v>24.130000000000003</v>
      </c>
      <c r="E170" s="32" t="b">
        <f t="shared" si="41"/>
        <v>0</v>
      </c>
      <c r="F170" s="33" t="b">
        <f t="shared" si="42"/>
        <v>0</v>
      </c>
      <c r="G170" s="31">
        <f t="shared" si="43"/>
        <v>35.306000000000004</v>
      </c>
      <c r="H170" s="12" t="b">
        <f t="shared" si="44"/>
        <v>0</v>
      </c>
      <c r="I170" s="33" t="b">
        <f t="shared" si="45"/>
        <v>0</v>
      </c>
      <c r="J170" s="31">
        <f t="shared" si="39"/>
        <v>47.498000000000005</v>
      </c>
      <c r="K170" s="29" t="b">
        <f t="shared" si="47"/>
        <v>1</v>
      </c>
      <c r="L170" s="33" t="b">
        <f t="shared" si="48"/>
        <v>0</v>
      </c>
      <c r="M170" s="31">
        <f t="shared" si="49"/>
        <v>97.789999999999964</v>
      </c>
      <c r="N170" s="12" t="b">
        <f t="shared" si="51"/>
        <v>1</v>
      </c>
      <c r="O170" s="33" t="b">
        <f t="shared" si="52"/>
        <v>0</v>
      </c>
    </row>
    <row r="171" spans="1:15" x14ac:dyDescent="0.25">
      <c r="A171" s="10">
        <v>41802</v>
      </c>
      <c r="B171" s="34">
        <v>163</v>
      </c>
      <c r="C171" s="12">
        <v>0</v>
      </c>
      <c r="D171" s="22">
        <f t="shared" si="40"/>
        <v>20.108333333333334</v>
      </c>
      <c r="E171" s="32" t="b">
        <f t="shared" si="41"/>
        <v>0</v>
      </c>
      <c r="F171" s="33" t="b">
        <f t="shared" si="42"/>
        <v>0</v>
      </c>
      <c r="G171" s="31">
        <f t="shared" si="43"/>
        <v>31.75</v>
      </c>
      <c r="H171" s="12" t="b">
        <f t="shared" si="44"/>
        <v>1</v>
      </c>
      <c r="I171" s="33" t="b">
        <f t="shared" si="45"/>
        <v>0</v>
      </c>
      <c r="J171" s="31">
        <f t="shared" si="39"/>
        <v>47.498000000000005</v>
      </c>
      <c r="K171" s="29" t="b">
        <f t="shared" si="47"/>
        <v>1</v>
      </c>
      <c r="L171" s="33" t="b">
        <f t="shared" si="48"/>
        <v>0</v>
      </c>
      <c r="M171" s="31">
        <f t="shared" si="49"/>
        <v>95.249999999999957</v>
      </c>
      <c r="N171" s="12" t="b">
        <f t="shared" si="51"/>
        <v>1</v>
      </c>
      <c r="O171" s="33" t="b">
        <f t="shared" si="52"/>
        <v>0</v>
      </c>
    </row>
    <row r="172" spans="1:15" x14ac:dyDescent="0.25">
      <c r="A172" s="10">
        <v>41803</v>
      </c>
      <c r="B172" s="34">
        <v>164</v>
      </c>
      <c r="C172" s="12">
        <f>(0.21*25.4)/5</f>
        <v>1.0668</v>
      </c>
      <c r="D172" s="22">
        <f t="shared" si="40"/>
        <v>17.153466666666667</v>
      </c>
      <c r="E172" s="32" t="b">
        <f t="shared" si="41"/>
        <v>0</v>
      </c>
      <c r="F172" s="33" t="b">
        <f t="shared" si="42"/>
        <v>0</v>
      </c>
      <c r="G172" s="31">
        <f t="shared" si="43"/>
        <v>32.816800000000001</v>
      </c>
      <c r="H172" s="12" t="b">
        <f t="shared" si="44"/>
        <v>1</v>
      </c>
      <c r="I172" s="33" t="b">
        <f t="shared" si="45"/>
        <v>0</v>
      </c>
      <c r="J172" s="31">
        <f t="shared" si="39"/>
        <v>47.955200000000005</v>
      </c>
      <c r="K172" s="29" t="b">
        <f t="shared" si="47"/>
        <v>1</v>
      </c>
      <c r="L172" s="33" t="b">
        <f t="shared" si="48"/>
        <v>0</v>
      </c>
      <c r="M172" s="31">
        <f t="shared" si="49"/>
        <v>79.044799999999981</v>
      </c>
      <c r="N172" s="12" t="b">
        <f t="shared" si="51"/>
        <v>1</v>
      </c>
      <c r="O172" s="33" t="b">
        <f t="shared" si="52"/>
        <v>0</v>
      </c>
    </row>
    <row r="173" spans="1:15" x14ac:dyDescent="0.25">
      <c r="A173" s="10">
        <v>41804</v>
      </c>
      <c r="B173" s="34">
        <v>165</v>
      </c>
      <c r="C173" s="12">
        <f t="shared" ref="C173:C176" si="53">(0.21*25.4)/5</f>
        <v>1.0668</v>
      </c>
      <c r="D173" s="22">
        <f t="shared" si="40"/>
        <v>14.198600000000001</v>
      </c>
      <c r="E173" s="32" t="b">
        <f t="shared" si="41"/>
        <v>0</v>
      </c>
      <c r="F173" s="33" t="b">
        <f t="shared" si="42"/>
        <v>0</v>
      </c>
      <c r="G173" s="31">
        <f t="shared" si="43"/>
        <v>33.883600000000001</v>
      </c>
      <c r="H173" s="12" t="b">
        <f t="shared" si="44"/>
        <v>1</v>
      </c>
      <c r="I173" s="33" t="b">
        <f t="shared" si="45"/>
        <v>0</v>
      </c>
      <c r="J173" s="31">
        <f t="shared" si="39"/>
        <v>48.412400000000005</v>
      </c>
      <c r="K173" s="29" t="b">
        <f t="shared" si="47"/>
        <v>1</v>
      </c>
      <c r="L173" s="33" t="b">
        <f t="shared" si="48"/>
        <v>0</v>
      </c>
      <c r="M173" s="31">
        <f t="shared" si="49"/>
        <v>72.491599999999991</v>
      </c>
      <c r="N173" s="29" t="b">
        <f t="shared" ref="N173:N212" si="54">OR(M173&lt;8.3)</f>
        <v>0</v>
      </c>
      <c r="O173" s="33" t="b">
        <f t="shared" si="52"/>
        <v>0</v>
      </c>
    </row>
    <row r="174" spans="1:15" x14ac:dyDescent="0.25">
      <c r="A174" s="10">
        <v>41805</v>
      </c>
      <c r="B174" s="34">
        <v>166</v>
      </c>
      <c r="C174" s="12">
        <f t="shared" si="53"/>
        <v>1.0668</v>
      </c>
      <c r="D174" s="22">
        <f t="shared" si="40"/>
        <v>11.243733333333335</v>
      </c>
      <c r="E174" s="32" t="b">
        <f t="shared" si="41"/>
        <v>0</v>
      </c>
      <c r="F174" s="33" t="b">
        <f t="shared" si="42"/>
        <v>0</v>
      </c>
      <c r="G174" s="31">
        <f t="shared" si="43"/>
        <v>34.950400000000002</v>
      </c>
      <c r="H174" s="12" t="b">
        <f t="shared" si="44"/>
        <v>0</v>
      </c>
      <c r="I174" s="33" t="b">
        <f t="shared" si="45"/>
        <v>0</v>
      </c>
      <c r="J174" s="31">
        <f t="shared" si="39"/>
        <v>48.869600000000013</v>
      </c>
      <c r="K174" s="29" t="b">
        <f t="shared" si="47"/>
        <v>1</v>
      </c>
      <c r="L174" s="33" t="b">
        <f t="shared" si="48"/>
        <v>0</v>
      </c>
      <c r="M174" s="31">
        <f t="shared" si="49"/>
        <v>65.938400000000001</v>
      </c>
      <c r="N174" s="29" t="b">
        <f t="shared" si="54"/>
        <v>0</v>
      </c>
      <c r="O174" s="33" t="b">
        <f t="shared" si="52"/>
        <v>0</v>
      </c>
    </row>
    <row r="175" spans="1:15" x14ac:dyDescent="0.25">
      <c r="A175" s="10">
        <v>41806</v>
      </c>
      <c r="B175" s="34">
        <v>167</v>
      </c>
      <c r="C175" s="12">
        <f t="shared" si="53"/>
        <v>1.0668</v>
      </c>
      <c r="D175" s="22">
        <f t="shared" si="40"/>
        <v>8.2888666666666655</v>
      </c>
      <c r="E175" s="32" t="b">
        <f t="shared" si="41"/>
        <v>1</v>
      </c>
      <c r="F175" s="33" t="b">
        <f t="shared" si="42"/>
        <v>0</v>
      </c>
      <c r="G175" s="31">
        <f t="shared" si="43"/>
        <v>36.017200000000003</v>
      </c>
      <c r="H175" s="12" t="b">
        <f t="shared" si="44"/>
        <v>0</v>
      </c>
      <c r="I175" s="33" t="b">
        <f t="shared" si="45"/>
        <v>0</v>
      </c>
      <c r="J175" s="31">
        <f t="shared" si="39"/>
        <v>49.326800000000013</v>
      </c>
      <c r="K175" s="29" t="b">
        <f t="shared" si="47"/>
        <v>1</v>
      </c>
      <c r="L175" s="33" t="b">
        <f t="shared" si="48"/>
        <v>0</v>
      </c>
      <c r="M175" s="31">
        <f t="shared" si="49"/>
        <v>59.385200000000012</v>
      </c>
      <c r="N175" s="29" t="b">
        <f t="shared" si="54"/>
        <v>0</v>
      </c>
      <c r="O175" s="33" t="b">
        <f t="shared" si="52"/>
        <v>0</v>
      </c>
    </row>
    <row r="176" spans="1:15" x14ac:dyDescent="0.25">
      <c r="A176" s="10">
        <v>41807</v>
      </c>
      <c r="B176" s="34">
        <v>168</v>
      </c>
      <c r="C176" s="12">
        <f t="shared" si="53"/>
        <v>1.0668</v>
      </c>
      <c r="D176" s="22">
        <f t="shared" si="40"/>
        <v>5.3339999999999996</v>
      </c>
      <c r="E176" s="32" t="b">
        <f t="shared" si="41"/>
        <v>1</v>
      </c>
      <c r="F176" s="33" t="b">
        <f t="shared" si="42"/>
        <v>0</v>
      </c>
      <c r="G176" s="31">
        <f t="shared" si="43"/>
        <v>29.464000000000006</v>
      </c>
      <c r="H176" s="12" t="b">
        <f t="shared" si="44"/>
        <v>1</v>
      </c>
      <c r="I176" s="33" t="b">
        <f t="shared" si="45"/>
        <v>0</v>
      </c>
      <c r="J176" s="31">
        <f t="shared" si="39"/>
        <v>49.784000000000013</v>
      </c>
      <c r="K176" s="29" t="b">
        <f t="shared" si="47"/>
        <v>1</v>
      </c>
      <c r="L176" s="33" t="b">
        <f t="shared" si="48"/>
        <v>0</v>
      </c>
      <c r="M176" s="31">
        <f t="shared" si="49"/>
        <v>52.832000000000008</v>
      </c>
      <c r="N176" s="29" t="b">
        <f t="shared" si="54"/>
        <v>0</v>
      </c>
      <c r="O176" s="33" t="b">
        <f t="shared" si="52"/>
        <v>0</v>
      </c>
    </row>
    <row r="177" spans="1:15" x14ac:dyDescent="0.25">
      <c r="A177" s="10">
        <v>41808</v>
      </c>
      <c r="B177" s="34">
        <v>169</v>
      </c>
      <c r="C177" s="12">
        <f>0.18*25.4</f>
        <v>4.5719999999999992</v>
      </c>
      <c r="D177" s="22">
        <f t="shared" si="40"/>
        <v>9.9059999999999988</v>
      </c>
      <c r="E177" s="32" t="b">
        <f t="shared" si="41"/>
        <v>0</v>
      </c>
      <c r="F177" s="33" t="b">
        <f t="shared" si="42"/>
        <v>0</v>
      </c>
      <c r="G177" s="31">
        <f t="shared" si="43"/>
        <v>34.036000000000001</v>
      </c>
      <c r="H177" s="12" t="b">
        <f t="shared" si="44"/>
        <v>0</v>
      </c>
      <c r="I177" s="33" t="b">
        <f t="shared" si="45"/>
        <v>0</v>
      </c>
      <c r="J177" s="31">
        <f t="shared" si="39"/>
        <v>45.212000000000003</v>
      </c>
      <c r="K177" s="29" t="b">
        <f t="shared" si="47"/>
        <v>1</v>
      </c>
      <c r="L177" s="33" t="b">
        <f t="shared" si="48"/>
        <v>0</v>
      </c>
      <c r="M177" s="31">
        <f t="shared" si="49"/>
        <v>57.404000000000011</v>
      </c>
      <c r="N177" s="29" t="b">
        <f t="shared" si="54"/>
        <v>0</v>
      </c>
      <c r="O177" s="33" t="b">
        <f t="shared" si="52"/>
        <v>0</v>
      </c>
    </row>
    <row r="178" spans="1:15" x14ac:dyDescent="0.25">
      <c r="A178" s="10">
        <v>41809</v>
      </c>
      <c r="B178" s="34">
        <v>170</v>
      </c>
      <c r="C178" s="12">
        <f>0.24*25.4</f>
        <v>6.0959999999999992</v>
      </c>
      <c r="D178" s="22">
        <f t="shared" si="40"/>
        <v>16.001999999999999</v>
      </c>
      <c r="E178" s="32" t="b">
        <f t="shared" si="41"/>
        <v>0</v>
      </c>
      <c r="F178" s="33" t="b">
        <f t="shared" si="42"/>
        <v>0</v>
      </c>
      <c r="G178" s="31">
        <f t="shared" si="43"/>
        <v>36.110333333333337</v>
      </c>
      <c r="H178" s="12" t="b">
        <f t="shared" si="44"/>
        <v>0</v>
      </c>
      <c r="I178" s="33" t="b">
        <f t="shared" si="45"/>
        <v>0</v>
      </c>
      <c r="J178" s="31">
        <f t="shared" si="39"/>
        <v>47.752000000000002</v>
      </c>
      <c r="K178" s="29" t="b">
        <f t="shared" si="47"/>
        <v>1</v>
      </c>
      <c r="L178" s="33" t="b">
        <f t="shared" si="48"/>
        <v>0</v>
      </c>
      <c r="M178" s="31">
        <f t="shared" si="49"/>
        <v>63.500000000000007</v>
      </c>
      <c r="N178" s="29" t="b">
        <f t="shared" si="54"/>
        <v>0</v>
      </c>
      <c r="O178" s="33" t="b">
        <f t="shared" si="52"/>
        <v>0</v>
      </c>
    </row>
    <row r="179" spans="1:15" x14ac:dyDescent="0.25">
      <c r="A179" s="10">
        <v>41810</v>
      </c>
      <c r="B179" s="34">
        <v>171</v>
      </c>
      <c r="C179" s="12">
        <f>0.24*25.4</f>
        <v>6.0959999999999992</v>
      </c>
      <c r="D179" s="22">
        <f t="shared" si="40"/>
        <v>21.031199999999998</v>
      </c>
      <c r="E179" s="32" t="b">
        <f t="shared" si="41"/>
        <v>0</v>
      </c>
      <c r="F179" s="33" t="b">
        <f t="shared" si="42"/>
        <v>0</v>
      </c>
      <c r="G179" s="31">
        <f t="shared" si="43"/>
        <v>38.184666666666665</v>
      </c>
      <c r="H179" s="12" t="b">
        <f t="shared" si="44"/>
        <v>0</v>
      </c>
      <c r="I179" s="33" t="b">
        <f t="shared" si="45"/>
        <v>0</v>
      </c>
      <c r="J179" s="31">
        <f t="shared" si="39"/>
        <v>53.847999999999999</v>
      </c>
      <c r="K179" s="29" t="b">
        <f t="shared" si="47"/>
        <v>1</v>
      </c>
      <c r="L179" s="33" t="b">
        <f t="shared" si="48"/>
        <v>0</v>
      </c>
      <c r="M179" s="31">
        <f t="shared" si="49"/>
        <v>68.986400000000003</v>
      </c>
      <c r="N179" s="29" t="b">
        <f t="shared" si="54"/>
        <v>0</v>
      </c>
      <c r="O179" s="33" t="b">
        <f t="shared" si="52"/>
        <v>0</v>
      </c>
    </row>
    <row r="180" spans="1:15" x14ac:dyDescent="0.25">
      <c r="A180" s="10">
        <v>41811</v>
      </c>
      <c r="B180" s="34">
        <v>172</v>
      </c>
      <c r="C180" s="12">
        <f>(0.12*25.4)/4</f>
        <v>0.7619999999999999</v>
      </c>
      <c r="D180" s="22">
        <f t="shared" si="40"/>
        <v>20.726399999999998</v>
      </c>
      <c r="E180" s="32" t="b">
        <f t="shared" si="41"/>
        <v>0</v>
      </c>
      <c r="F180" s="33" t="b">
        <f t="shared" si="42"/>
        <v>0</v>
      </c>
      <c r="G180" s="31">
        <f t="shared" si="43"/>
        <v>34.924999999999997</v>
      </c>
      <c r="H180" s="12" t="b">
        <f t="shared" si="44"/>
        <v>0</v>
      </c>
      <c r="I180" s="33" t="b">
        <f t="shared" si="45"/>
        <v>0</v>
      </c>
      <c r="J180" s="31">
        <f t="shared" si="39"/>
        <v>54.61</v>
      </c>
      <c r="K180" s="29" t="b">
        <f t="shared" si="47"/>
        <v>1</v>
      </c>
      <c r="L180" s="33" t="b">
        <f t="shared" si="48"/>
        <v>0</v>
      </c>
      <c r="M180" s="31">
        <f t="shared" si="49"/>
        <v>69.138800000000003</v>
      </c>
      <c r="N180" s="29" t="b">
        <f t="shared" si="54"/>
        <v>0</v>
      </c>
      <c r="O180" s="33" t="b">
        <f t="shared" si="52"/>
        <v>0</v>
      </c>
    </row>
    <row r="181" spans="1:15" x14ac:dyDescent="0.25">
      <c r="A181" s="10">
        <v>41812</v>
      </c>
      <c r="B181" s="34">
        <v>173</v>
      </c>
      <c r="C181" s="12">
        <f t="shared" ref="C181:C183" si="55">(0.12*25.4)/4</f>
        <v>0.7619999999999999</v>
      </c>
      <c r="D181" s="22">
        <f t="shared" si="40"/>
        <v>20.421599999999998</v>
      </c>
      <c r="E181" s="32" t="b">
        <f t="shared" si="41"/>
        <v>0</v>
      </c>
      <c r="F181" s="33" t="b">
        <f t="shared" si="42"/>
        <v>0</v>
      </c>
      <c r="G181" s="31">
        <f t="shared" si="43"/>
        <v>31.665333333333336</v>
      </c>
      <c r="H181" s="12" t="b">
        <f t="shared" si="44"/>
        <v>1</v>
      </c>
      <c r="I181" s="33" t="b">
        <f t="shared" si="45"/>
        <v>0</v>
      </c>
      <c r="J181" s="31">
        <f t="shared" si="39"/>
        <v>55.372</v>
      </c>
      <c r="K181" s="29" t="b">
        <f t="shared" si="47"/>
        <v>1</v>
      </c>
      <c r="L181" s="33" t="b">
        <f t="shared" si="48"/>
        <v>0</v>
      </c>
      <c r="M181" s="31">
        <f t="shared" si="49"/>
        <v>69.291200000000003</v>
      </c>
      <c r="N181" s="29" t="b">
        <f t="shared" si="54"/>
        <v>0</v>
      </c>
      <c r="O181" s="33" t="b">
        <f t="shared" si="52"/>
        <v>0</v>
      </c>
    </row>
    <row r="182" spans="1:15" x14ac:dyDescent="0.25">
      <c r="A182" s="10">
        <v>41813</v>
      </c>
      <c r="B182" s="34">
        <v>174</v>
      </c>
      <c r="C182" s="12">
        <f t="shared" si="55"/>
        <v>0.7619999999999999</v>
      </c>
      <c r="D182" s="22">
        <f t="shared" si="40"/>
        <v>20.116799999999998</v>
      </c>
      <c r="E182" s="32" t="b">
        <f t="shared" si="41"/>
        <v>0</v>
      </c>
      <c r="F182" s="33" t="b">
        <f t="shared" si="42"/>
        <v>0</v>
      </c>
      <c r="G182" s="31">
        <f t="shared" si="43"/>
        <v>28.405666666666665</v>
      </c>
      <c r="H182" s="12" t="b">
        <f t="shared" si="44"/>
        <v>1</v>
      </c>
      <c r="I182" s="33" t="b">
        <f t="shared" si="45"/>
        <v>0</v>
      </c>
      <c r="J182" s="31">
        <f t="shared" si="39"/>
        <v>56.134</v>
      </c>
      <c r="K182" s="29" t="b">
        <f t="shared" si="47"/>
        <v>1</v>
      </c>
      <c r="L182" s="33" t="b">
        <f t="shared" si="48"/>
        <v>0</v>
      </c>
      <c r="M182" s="31">
        <f t="shared" si="49"/>
        <v>69.443600000000004</v>
      </c>
      <c r="N182" s="29" t="b">
        <f t="shared" si="54"/>
        <v>0</v>
      </c>
      <c r="O182" s="33" t="b">
        <f t="shared" si="52"/>
        <v>0</v>
      </c>
    </row>
    <row r="183" spans="1:15" x14ac:dyDescent="0.25">
      <c r="A183" s="10">
        <v>41814</v>
      </c>
      <c r="B183" s="34">
        <v>175</v>
      </c>
      <c r="C183" s="12">
        <f t="shared" si="55"/>
        <v>0.7619999999999999</v>
      </c>
      <c r="D183" s="22">
        <f t="shared" si="40"/>
        <v>19.812000000000001</v>
      </c>
      <c r="E183" s="32" t="b">
        <f t="shared" si="41"/>
        <v>0</v>
      </c>
      <c r="F183" s="33" t="b">
        <f t="shared" si="42"/>
        <v>0</v>
      </c>
      <c r="G183" s="31">
        <f t="shared" si="43"/>
        <v>25.146000000000001</v>
      </c>
      <c r="H183" s="12" t="b">
        <f t="shared" si="44"/>
        <v>1</v>
      </c>
      <c r="I183" s="33" t="b">
        <f t="shared" si="45"/>
        <v>0</v>
      </c>
      <c r="J183" s="31">
        <f t="shared" si="39"/>
        <v>49.275999999999996</v>
      </c>
      <c r="K183" s="29" t="b">
        <f t="shared" si="47"/>
        <v>1</v>
      </c>
      <c r="L183" s="33" t="b">
        <f t="shared" si="48"/>
        <v>0</v>
      </c>
      <c r="M183" s="31">
        <f t="shared" si="49"/>
        <v>69.596000000000004</v>
      </c>
      <c r="N183" s="29" t="b">
        <f t="shared" si="54"/>
        <v>0</v>
      </c>
      <c r="O183" s="33" t="b">
        <f t="shared" si="52"/>
        <v>0</v>
      </c>
    </row>
    <row r="184" spans="1:15" x14ac:dyDescent="0.25">
      <c r="A184" s="10">
        <v>41815</v>
      </c>
      <c r="B184" s="34">
        <v>176</v>
      </c>
      <c r="C184" s="12">
        <v>0</v>
      </c>
      <c r="D184" s="22">
        <f t="shared" si="40"/>
        <v>15.24</v>
      </c>
      <c r="E184" s="32" t="b">
        <f t="shared" si="41"/>
        <v>0</v>
      </c>
      <c r="F184" s="33" t="b">
        <f t="shared" si="42"/>
        <v>0</v>
      </c>
      <c r="G184" s="31">
        <f t="shared" si="43"/>
        <v>25.146000000000001</v>
      </c>
      <c r="H184" s="12" t="b">
        <f t="shared" si="44"/>
        <v>1</v>
      </c>
      <c r="I184" s="33" t="b">
        <f t="shared" si="45"/>
        <v>0</v>
      </c>
      <c r="J184" s="31">
        <f t="shared" si="39"/>
        <v>49.275999999999996</v>
      </c>
      <c r="K184" s="29" t="b">
        <f t="shared" si="47"/>
        <v>1</v>
      </c>
      <c r="L184" s="33" t="b">
        <f t="shared" si="48"/>
        <v>0</v>
      </c>
      <c r="M184" s="31">
        <f t="shared" si="49"/>
        <v>60.451999999999998</v>
      </c>
      <c r="N184" s="29" t="b">
        <f t="shared" si="54"/>
        <v>0</v>
      </c>
      <c r="O184" s="33" t="b">
        <f t="shared" si="52"/>
        <v>0</v>
      </c>
    </row>
    <row r="185" spans="1:15" x14ac:dyDescent="0.25">
      <c r="A185" s="10">
        <v>41816</v>
      </c>
      <c r="B185" s="34">
        <v>177</v>
      </c>
      <c r="C185" s="12">
        <v>0</v>
      </c>
      <c r="D185" s="22">
        <f t="shared" si="40"/>
        <v>9.1439999999999984</v>
      </c>
      <c r="E185" s="32" t="b">
        <f t="shared" si="41"/>
        <v>0</v>
      </c>
      <c r="F185" s="33" t="b">
        <f t="shared" si="42"/>
        <v>0</v>
      </c>
      <c r="G185" s="31">
        <f t="shared" si="43"/>
        <v>25.146000000000001</v>
      </c>
      <c r="H185" s="12" t="b">
        <f t="shared" si="44"/>
        <v>1</v>
      </c>
      <c r="I185" s="33" t="b">
        <f t="shared" si="45"/>
        <v>0</v>
      </c>
      <c r="J185" s="31">
        <f t="shared" si="39"/>
        <v>45.254333333333335</v>
      </c>
      <c r="K185" s="29" t="b">
        <f t="shared" si="47"/>
        <v>1</v>
      </c>
      <c r="L185" s="33" t="b">
        <f t="shared" si="48"/>
        <v>0</v>
      </c>
      <c r="M185" s="31">
        <f t="shared" si="49"/>
        <v>56.896000000000001</v>
      </c>
      <c r="N185" s="29" t="b">
        <f t="shared" si="54"/>
        <v>0</v>
      </c>
      <c r="O185" s="33" t="b">
        <f t="shared" si="52"/>
        <v>0</v>
      </c>
    </row>
    <row r="186" spans="1:15" x14ac:dyDescent="0.25">
      <c r="A186" s="10">
        <v>41817</v>
      </c>
      <c r="B186" s="34">
        <v>178</v>
      </c>
      <c r="C186" s="12">
        <f>(0.56*25.4)/4</f>
        <v>3.556</v>
      </c>
      <c r="D186" s="22">
        <f t="shared" si="40"/>
        <v>6.6039999999999992</v>
      </c>
      <c r="E186" s="32" t="b">
        <f t="shared" si="41"/>
        <v>1</v>
      </c>
      <c r="F186" s="33" t="b">
        <f t="shared" si="42"/>
        <v>0</v>
      </c>
      <c r="G186" s="31">
        <f t="shared" si="43"/>
        <v>27.635200000000001</v>
      </c>
      <c r="H186" s="12" t="b">
        <f t="shared" si="44"/>
        <v>1</v>
      </c>
      <c r="I186" s="33" t="b">
        <f t="shared" si="45"/>
        <v>0</v>
      </c>
      <c r="J186" s="31">
        <f t="shared" si="39"/>
        <v>44.788666666666664</v>
      </c>
      <c r="K186" s="29" t="b">
        <f t="shared" si="47"/>
        <v>1</v>
      </c>
      <c r="L186" s="33" t="b">
        <f t="shared" si="48"/>
        <v>0</v>
      </c>
      <c r="M186" s="31">
        <f t="shared" si="49"/>
        <v>60.451999999999998</v>
      </c>
      <c r="N186" s="29" t="b">
        <f t="shared" si="54"/>
        <v>0</v>
      </c>
      <c r="O186" s="33" t="b">
        <f t="shared" si="52"/>
        <v>0</v>
      </c>
    </row>
    <row r="187" spans="1:15" x14ac:dyDescent="0.25">
      <c r="A187" s="10">
        <v>41818</v>
      </c>
      <c r="B187" s="34">
        <v>179</v>
      </c>
      <c r="C187" s="12">
        <f t="shared" ref="C187:C189" si="56">(0.56*25.4)/4</f>
        <v>3.556</v>
      </c>
      <c r="D187" s="22">
        <f t="shared" si="40"/>
        <v>9.3979999999999997</v>
      </c>
      <c r="E187" s="32" t="b">
        <f t="shared" si="41"/>
        <v>0</v>
      </c>
      <c r="F187" s="33" t="b">
        <f t="shared" si="42"/>
        <v>0</v>
      </c>
      <c r="G187" s="31">
        <f t="shared" si="43"/>
        <v>30.124400000000001</v>
      </c>
      <c r="H187" s="12" t="b">
        <f t="shared" si="44"/>
        <v>1</v>
      </c>
      <c r="I187" s="33" t="b">
        <f t="shared" si="45"/>
        <v>0</v>
      </c>
      <c r="J187" s="31">
        <f t="shared" si="39"/>
        <v>44.322999999999993</v>
      </c>
      <c r="K187" s="29" t="b">
        <f t="shared" si="47"/>
        <v>1</v>
      </c>
      <c r="L187" s="33" t="b">
        <f t="shared" si="48"/>
        <v>0</v>
      </c>
      <c r="M187" s="31">
        <f t="shared" si="49"/>
        <v>64.007999999999996</v>
      </c>
      <c r="N187" s="29" t="b">
        <f t="shared" si="54"/>
        <v>0</v>
      </c>
      <c r="O187" s="33" t="b">
        <f t="shared" si="52"/>
        <v>0</v>
      </c>
    </row>
    <row r="188" spans="1:15" x14ac:dyDescent="0.25">
      <c r="A188" s="10">
        <v>41819</v>
      </c>
      <c r="B188" s="34">
        <v>180</v>
      </c>
      <c r="C188" s="12">
        <f t="shared" si="56"/>
        <v>3.556</v>
      </c>
      <c r="D188" s="22">
        <f t="shared" si="40"/>
        <v>12.192</v>
      </c>
      <c r="E188" s="32" t="b">
        <f t="shared" si="41"/>
        <v>0</v>
      </c>
      <c r="F188" s="33" t="b">
        <f t="shared" si="42"/>
        <v>0</v>
      </c>
      <c r="G188" s="31">
        <f t="shared" si="43"/>
        <v>32.613599999999998</v>
      </c>
      <c r="H188" s="12" t="b">
        <f t="shared" si="44"/>
        <v>1</v>
      </c>
      <c r="I188" s="33" t="b">
        <f t="shared" si="45"/>
        <v>0</v>
      </c>
      <c r="J188" s="31">
        <f t="shared" si="39"/>
        <v>43.85733333333333</v>
      </c>
      <c r="K188" s="29" t="b">
        <f t="shared" si="47"/>
        <v>1</v>
      </c>
      <c r="L188" s="33" t="b">
        <f t="shared" si="48"/>
        <v>0</v>
      </c>
      <c r="M188" s="31">
        <f t="shared" si="49"/>
        <v>67.563999999999993</v>
      </c>
      <c r="N188" s="29" t="b">
        <f t="shared" si="54"/>
        <v>0</v>
      </c>
      <c r="O188" s="33" t="b">
        <f t="shared" si="52"/>
        <v>0</v>
      </c>
    </row>
    <row r="189" spans="1:15" x14ac:dyDescent="0.25">
      <c r="A189" s="10">
        <v>41820</v>
      </c>
      <c r="B189" s="34">
        <v>181</v>
      </c>
      <c r="C189" s="12">
        <f t="shared" si="56"/>
        <v>3.556</v>
      </c>
      <c r="D189" s="22">
        <f t="shared" si="40"/>
        <v>14.986000000000001</v>
      </c>
      <c r="E189" s="32" t="b">
        <f t="shared" si="41"/>
        <v>0</v>
      </c>
      <c r="F189" s="33" t="b">
        <f t="shared" si="42"/>
        <v>0</v>
      </c>
      <c r="G189" s="31">
        <f t="shared" si="43"/>
        <v>35.102800000000002</v>
      </c>
      <c r="H189" s="12" t="b">
        <f t="shared" si="44"/>
        <v>0</v>
      </c>
      <c r="I189" s="33" t="b">
        <f t="shared" si="45"/>
        <v>0</v>
      </c>
      <c r="J189" s="31">
        <f t="shared" si="39"/>
        <v>43.391666666666659</v>
      </c>
      <c r="K189" s="29" t="b">
        <f t="shared" si="47"/>
        <v>1</v>
      </c>
      <c r="L189" s="33" t="b">
        <f t="shared" si="48"/>
        <v>0</v>
      </c>
      <c r="M189" s="31">
        <f t="shared" si="49"/>
        <v>71.11999999999999</v>
      </c>
      <c r="N189" s="29" t="b">
        <f t="shared" si="54"/>
        <v>0</v>
      </c>
      <c r="O189" s="33" t="b">
        <f t="shared" si="52"/>
        <v>0</v>
      </c>
    </row>
    <row r="190" spans="1:15" x14ac:dyDescent="0.25">
      <c r="A190" s="10">
        <v>41821</v>
      </c>
      <c r="B190" s="34">
        <v>182</v>
      </c>
      <c r="C190" s="12">
        <v>0</v>
      </c>
      <c r="D190" s="22">
        <f t="shared" si="40"/>
        <v>14.224</v>
      </c>
      <c r="E190" s="32" t="b">
        <f t="shared" si="41"/>
        <v>0</v>
      </c>
      <c r="F190" s="33" t="b">
        <f t="shared" si="42"/>
        <v>0</v>
      </c>
      <c r="G190" s="31">
        <f t="shared" si="43"/>
        <v>34.036000000000001</v>
      </c>
      <c r="H190" s="12" t="b">
        <f t="shared" si="44"/>
        <v>0</v>
      </c>
      <c r="I190" s="33" t="b">
        <f t="shared" si="45"/>
        <v>0</v>
      </c>
      <c r="J190" s="31">
        <f t="shared" si="39"/>
        <v>39.369999999999997</v>
      </c>
      <c r="K190" s="29" t="b">
        <f t="shared" si="47"/>
        <v>1</v>
      </c>
      <c r="L190" s="33" t="b">
        <f t="shared" si="48"/>
        <v>0</v>
      </c>
      <c r="M190" s="31">
        <f t="shared" si="49"/>
        <v>63.499999999999986</v>
      </c>
      <c r="N190" s="29" t="b">
        <f t="shared" si="54"/>
        <v>0</v>
      </c>
      <c r="O190" s="33" t="b">
        <f t="shared" si="52"/>
        <v>0</v>
      </c>
    </row>
    <row r="191" spans="1:15" x14ac:dyDescent="0.25">
      <c r="A191" s="10">
        <v>41822</v>
      </c>
      <c r="B191" s="34">
        <v>183</v>
      </c>
      <c r="C191" s="12">
        <v>0</v>
      </c>
      <c r="D191" s="22">
        <f t="shared" si="40"/>
        <v>14.224</v>
      </c>
      <c r="E191" s="32" t="b">
        <f t="shared" si="41"/>
        <v>0</v>
      </c>
      <c r="F191" s="33" t="b">
        <f t="shared" si="42"/>
        <v>0</v>
      </c>
      <c r="G191" s="31">
        <f t="shared" si="43"/>
        <v>29.464000000000002</v>
      </c>
      <c r="H191" s="12" t="b">
        <f t="shared" si="44"/>
        <v>1</v>
      </c>
      <c r="I191" s="33" t="b">
        <f t="shared" si="45"/>
        <v>0</v>
      </c>
      <c r="J191" s="31">
        <f t="shared" si="39"/>
        <v>39.369999999999997</v>
      </c>
      <c r="K191" s="29" t="b">
        <f t="shared" si="47"/>
        <v>1</v>
      </c>
      <c r="L191" s="33" t="b">
        <f t="shared" si="48"/>
        <v>0</v>
      </c>
      <c r="M191" s="31">
        <f t="shared" si="49"/>
        <v>63.499999999999986</v>
      </c>
      <c r="N191" s="29" t="b">
        <f t="shared" si="54"/>
        <v>0</v>
      </c>
      <c r="O191" s="33" t="b">
        <f t="shared" si="52"/>
        <v>0</v>
      </c>
    </row>
    <row r="192" spans="1:15" x14ac:dyDescent="0.25">
      <c r="A192" s="10">
        <v>41823</v>
      </c>
      <c r="B192" s="34">
        <v>184</v>
      </c>
      <c r="C192" s="12">
        <f>0.24*25.4</f>
        <v>6.0959999999999992</v>
      </c>
      <c r="D192" s="22">
        <f t="shared" si="40"/>
        <v>20.32</v>
      </c>
      <c r="E192" s="32" t="b">
        <f t="shared" si="41"/>
        <v>0</v>
      </c>
      <c r="F192" s="33" t="b">
        <f t="shared" si="42"/>
        <v>0</v>
      </c>
      <c r="G192" s="31">
        <f t="shared" si="43"/>
        <v>29.464000000000002</v>
      </c>
      <c r="H192" s="12" t="b">
        <f t="shared" si="44"/>
        <v>1</v>
      </c>
      <c r="I192" s="33" t="b">
        <f t="shared" si="45"/>
        <v>0</v>
      </c>
      <c r="J192" s="31">
        <f t="shared" si="39"/>
        <v>45.465999999999994</v>
      </c>
      <c r="K192" s="29" t="b">
        <f t="shared" si="47"/>
        <v>1</v>
      </c>
      <c r="L192" s="33" t="b">
        <f t="shared" si="48"/>
        <v>0</v>
      </c>
      <c r="M192" s="31">
        <f t="shared" si="49"/>
        <v>65.574333333333328</v>
      </c>
      <c r="N192" s="29" t="b">
        <f t="shared" si="54"/>
        <v>0</v>
      </c>
      <c r="O192" s="33" t="b">
        <f t="shared" si="52"/>
        <v>0</v>
      </c>
    </row>
    <row r="193" spans="1:15" x14ac:dyDescent="0.25">
      <c r="A193" s="10">
        <v>41824</v>
      </c>
      <c r="B193" s="34">
        <v>185</v>
      </c>
      <c r="C193" s="12">
        <f>(2.52*25.4)/4</f>
        <v>16.001999999999999</v>
      </c>
      <c r="D193" s="22">
        <f t="shared" si="40"/>
        <v>32.765999999999998</v>
      </c>
      <c r="E193" s="32" t="b">
        <f t="shared" si="41"/>
        <v>0</v>
      </c>
      <c r="F193" s="33" t="b">
        <f t="shared" si="42"/>
        <v>0</v>
      </c>
      <c r="G193" s="31">
        <f t="shared" si="43"/>
        <v>39.370000000000005</v>
      </c>
      <c r="H193" s="12" t="b">
        <f t="shared" si="44"/>
        <v>0</v>
      </c>
      <c r="I193" s="33" t="b">
        <f t="shared" si="45"/>
        <v>0</v>
      </c>
      <c r="J193" s="31">
        <f t="shared" ref="J193:J256" si="57">SUM(C173:C193)</f>
        <v>60.401199999999989</v>
      </c>
      <c r="K193" s="29" t="b">
        <f t="shared" si="47"/>
        <v>1</v>
      </c>
      <c r="L193" s="33" t="b">
        <f t="shared" si="48"/>
        <v>0</v>
      </c>
      <c r="M193" s="31">
        <f t="shared" si="49"/>
        <v>77.554666666666648</v>
      </c>
      <c r="N193" s="29" t="b">
        <f t="shared" si="54"/>
        <v>0</v>
      </c>
      <c r="O193" s="33" t="b">
        <f t="shared" si="52"/>
        <v>0</v>
      </c>
    </row>
    <row r="194" spans="1:15" x14ac:dyDescent="0.25">
      <c r="A194" s="10">
        <v>41825</v>
      </c>
      <c r="B194" s="34">
        <v>186</v>
      </c>
      <c r="C194" s="12">
        <f t="shared" ref="C194:C196" si="58">(2.52*25.4)/4</f>
        <v>16.001999999999999</v>
      </c>
      <c r="D194" s="22">
        <f t="shared" ref="D194:D199" si="59">SUM(C188:C197)</f>
        <v>77.215999999999994</v>
      </c>
      <c r="E194" s="32" t="b">
        <f t="shared" si="41"/>
        <v>0</v>
      </c>
      <c r="F194" s="33" t="b">
        <f t="shared" si="42"/>
        <v>0</v>
      </c>
      <c r="G194" s="31">
        <f t="shared" ref="G194:G206" si="60">SUM(C181:C197)</f>
        <v>86.61399999999999</v>
      </c>
      <c r="H194" s="12" t="b">
        <f t="shared" si="44"/>
        <v>0</v>
      </c>
      <c r="I194" s="33" t="b">
        <f t="shared" si="45"/>
        <v>0</v>
      </c>
      <c r="J194" s="31">
        <f t="shared" ref="J194:J208" si="61">SUM(C174:C197)</f>
        <v>107.34039999999997</v>
      </c>
      <c r="K194" s="29" t="b">
        <f t="shared" si="47"/>
        <v>0</v>
      </c>
      <c r="L194" s="33" t="b">
        <f t="shared" si="48"/>
        <v>0</v>
      </c>
      <c r="M194" s="31">
        <f t="shared" ref="M194:M208" si="62">SUM(C167:C197)</f>
        <v>121.53899999999997</v>
      </c>
      <c r="N194" s="29" t="b">
        <f t="shared" si="54"/>
        <v>0</v>
      </c>
      <c r="O194" s="33" t="b">
        <f t="shared" si="52"/>
        <v>0</v>
      </c>
    </row>
    <row r="195" spans="1:15" x14ac:dyDescent="0.25">
      <c r="A195" s="10">
        <v>41826</v>
      </c>
      <c r="B195" s="34">
        <v>187</v>
      </c>
      <c r="C195" s="12">
        <f t="shared" si="58"/>
        <v>16.001999999999999</v>
      </c>
      <c r="D195" s="22">
        <f t="shared" si="59"/>
        <v>83.057999999999979</v>
      </c>
      <c r="E195" s="32" t="b">
        <f t="shared" si="41"/>
        <v>0</v>
      </c>
      <c r="F195" s="33" t="b">
        <f t="shared" si="42"/>
        <v>0</v>
      </c>
      <c r="G195" s="31">
        <f t="shared" si="60"/>
        <v>95.249999999999986</v>
      </c>
      <c r="H195" s="12" t="b">
        <f t="shared" si="44"/>
        <v>0</v>
      </c>
      <c r="I195" s="33" t="b">
        <f t="shared" si="45"/>
        <v>0</v>
      </c>
      <c r="J195" s="31">
        <f t="shared" si="61"/>
        <v>115.67159999999997</v>
      </c>
      <c r="K195" s="29" t="b">
        <f t="shared" si="47"/>
        <v>0</v>
      </c>
      <c r="L195" s="33" t="b">
        <f t="shared" si="48"/>
        <v>0</v>
      </c>
      <c r="M195" s="31">
        <f t="shared" si="62"/>
        <v>126.91533333333331</v>
      </c>
      <c r="N195" s="29" t="b">
        <f t="shared" si="54"/>
        <v>0</v>
      </c>
      <c r="O195" s="33" t="b">
        <f t="shared" si="52"/>
        <v>0</v>
      </c>
    </row>
    <row r="196" spans="1:15" x14ac:dyDescent="0.25">
      <c r="A196" s="10">
        <v>41827</v>
      </c>
      <c r="B196" s="34">
        <v>188</v>
      </c>
      <c r="C196" s="12">
        <f t="shared" si="58"/>
        <v>16.001999999999999</v>
      </c>
      <c r="D196" s="22">
        <f t="shared" si="59"/>
        <v>81.279999999999987</v>
      </c>
      <c r="E196" s="32" t="b">
        <f t="shared" si="41"/>
        <v>0</v>
      </c>
      <c r="F196" s="33" t="b">
        <f t="shared" si="42"/>
        <v>0</v>
      </c>
      <c r="G196" s="31">
        <f t="shared" si="60"/>
        <v>96.265999999999991</v>
      </c>
      <c r="H196" s="12" t="b">
        <f t="shared" si="44"/>
        <v>0</v>
      </c>
      <c r="I196" s="33" t="b">
        <f t="shared" si="45"/>
        <v>0</v>
      </c>
      <c r="J196" s="31">
        <f t="shared" si="61"/>
        <v>116.38279999999999</v>
      </c>
      <c r="K196" s="29" t="b">
        <f t="shared" si="47"/>
        <v>0</v>
      </c>
      <c r="L196" s="33" t="b">
        <f t="shared" si="48"/>
        <v>0</v>
      </c>
      <c r="M196" s="31">
        <f t="shared" si="62"/>
        <v>124.67166666666664</v>
      </c>
      <c r="N196" s="29" t="b">
        <f t="shared" si="54"/>
        <v>0</v>
      </c>
      <c r="O196" s="33" t="b">
        <f t="shared" si="52"/>
        <v>0</v>
      </c>
    </row>
    <row r="197" spans="1:15" x14ac:dyDescent="0.25">
      <c r="A197" s="10">
        <v>41828</v>
      </c>
      <c r="B197" s="34">
        <v>189</v>
      </c>
      <c r="C197" s="12">
        <v>0</v>
      </c>
      <c r="D197" s="22">
        <f t="shared" si="59"/>
        <v>109.21999999999998</v>
      </c>
      <c r="E197" s="32" t="b">
        <f t="shared" si="41"/>
        <v>0</v>
      </c>
      <c r="F197" s="33" t="b">
        <f t="shared" si="42"/>
        <v>0</v>
      </c>
      <c r="G197" s="31">
        <f t="shared" si="60"/>
        <v>123.44399999999999</v>
      </c>
      <c r="H197" s="12" t="b">
        <f t="shared" si="44"/>
        <v>0</v>
      </c>
      <c r="I197" s="33" t="b">
        <f t="shared" si="45"/>
        <v>0</v>
      </c>
      <c r="J197" s="31">
        <f t="shared" si="61"/>
        <v>143.256</v>
      </c>
      <c r="K197" s="29" t="b">
        <f t="shared" si="47"/>
        <v>0</v>
      </c>
      <c r="L197" s="33" t="b">
        <f t="shared" si="48"/>
        <v>0</v>
      </c>
      <c r="M197" s="31">
        <f t="shared" si="62"/>
        <v>148.58999999999997</v>
      </c>
      <c r="N197" s="29" t="b">
        <f t="shared" si="54"/>
        <v>0</v>
      </c>
      <c r="O197" s="33" t="b">
        <f t="shared" si="52"/>
        <v>0</v>
      </c>
    </row>
    <row r="198" spans="1:15" x14ac:dyDescent="0.25">
      <c r="A198" s="10">
        <v>41829</v>
      </c>
      <c r="B198" s="34">
        <v>190</v>
      </c>
      <c r="C198" s="12">
        <f>0.37*25.4</f>
        <v>9.3979999999999997</v>
      </c>
      <c r="D198" s="22">
        <f t="shared" si="59"/>
        <v>109.38933333333331</v>
      </c>
      <c r="E198" s="32" t="b">
        <f t="shared" si="41"/>
        <v>0</v>
      </c>
      <c r="F198" s="33" t="b">
        <f t="shared" si="42"/>
        <v>0</v>
      </c>
      <c r="G198" s="31">
        <f t="shared" si="60"/>
        <v>123.61333333333332</v>
      </c>
      <c r="H198" s="12" t="b">
        <f t="shared" si="44"/>
        <v>0</v>
      </c>
      <c r="I198" s="33" t="b">
        <f t="shared" si="45"/>
        <v>0</v>
      </c>
      <c r="J198" s="31">
        <f t="shared" si="61"/>
        <v>138.85333333333332</v>
      </c>
      <c r="K198" s="29" t="b">
        <f t="shared" si="47"/>
        <v>0</v>
      </c>
      <c r="L198" s="33" t="b">
        <f t="shared" si="48"/>
        <v>0</v>
      </c>
      <c r="M198" s="31">
        <f t="shared" si="62"/>
        <v>148.7593333333333</v>
      </c>
      <c r="N198" s="29" t="b">
        <f t="shared" si="54"/>
        <v>0</v>
      </c>
      <c r="O198" s="33" t="b">
        <f t="shared" si="52"/>
        <v>0</v>
      </c>
    </row>
    <row r="199" spans="1:15" x14ac:dyDescent="0.25">
      <c r="A199" s="10">
        <v>41830</v>
      </c>
      <c r="B199" s="34">
        <v>191</v>
      </c>
      <c r="C199" s="12">
        <f>0.07*25.4</f>
        <v>1.778</v>
      </c>
      <c r="D199" s="22">
        <f t="shared" si="59"/>
        <v>103.46266666666665</v>
      </c>
      <c r="E199" s="32" t="b">
        <f t="shared" si="41"/>
        <v>0</v>
      </c>
      <c r="F199" s="33" t="b">
        <f t="shared" si="42"/>
        <v>0</v>
      </c>
      <c r="G199" s="31">
        <f t="shared" si="60"/>
        <v>123.78266666666664</v>
      </c>
      <c r="H199" s="12" t="b">
        <f t="shared" si="44"/>
        <v>0</v>
      </c>
      <c r="I199" s="33" t="b">
        <f t="shared" si="45"/>
        <v>0</v>
      </c>
      <c r="J199" s="31">
        <f t="shared" si="61"/>
        <v>132.92666666666665</v>
      </c>
      <c r="K199" s="29" t="b">
        <f t="shared" si="47"/>
        <v>0</v>
      </c>
      <c r="L199" s="33" t="b">
        <f t="shared" si="48"/>
        <v>0</v>
      </c>
      <c r="M199" s="31">
        <f t="shared" si="62"/>
        <v>148.92866666666663</v>
      </c>
      <c r="N199" s="29" t="b">
        <f t="shared" si="54"/>
        <v>0</v>
      </c>
      <c r="O199" s="33" t="b">
        <f t="shared" si="52"/>
        <v>0</v>
      </c>
    </row>
    <row r="200" spans="1:15" x14ac:dyDescent="0.25">
      <c r="A200" s="10">
        <v>41831</v>
      </c>
      <c r="B200" s="34">
        <v>192</v>
      </c>
      <c r="C200" s="12">
        <f>1.1*25.4</f>
        <v>27.94</v>
      </c>
      <c r="D200" s="22">
        <f t="shared" ref="D200:D208" si="63">SUM(C197:C203)</f>
        <v>39.624000000000002</v>
      </c>
      <c r="E200" s="32" t="b">
        <f t="shared" si="41"/>
        <v>0</v>
      </c>
      <c r="F200" s="33" t="b">
        <f t="shared" si="42"/>
        <v>0</v>
      </c>
      <c r="G200" s="31">
        <f t="shared" si="60"/>
        <v>120.39599999999997</v>
      </c>
      <c r="H200" s="12" t="b">
        <f t="shared" si="44"/>
        <v>0</v>
      </c>
      <c r="I200" s="33" t="b">
        <f t="shared" si="45"/>
        <v>0</v>
      </c>
      <c r="J200" s="31">
        <f t="shared" si="61"/>
        <v>126.99999999999997</v>
      </c>
      <c r="K200" s="29" t="b">
        <f t="shared" si="47"/>
        <v>0</v>
      </c>
      <c r="L200" s="33" t="b">
        <f t="shared" si="48"/>
        <v>0</v>
      </c>
      <c r="M200" s="31">
        <f t="shared" si="62"/>
        <v>148.03119999999996</v>
      </c>
      <c r="N200" s="29" t="b">
        <f t="shared" si="54"/>
        <v>0</v>
      </c>
      <c r="O200" s="33" t="b">
        <f t="shared" si="52"/>
        <v>0</v>
      </c>
    </row>
    <row r="201" spans="1:15" x14ac:dyDescent="0.25">
      <c r="A201" s="10">
        <v>41832</v>
      </c>
      <c r="B201" s="34">
        <v>193</v>
      </c>
      <c r="C201" s="12">
        <f>(0.02*25.4)/3</f>
        <v>0.16933333333333334</v>
      </c>
      <c r="D201" s="22">
        <f t="shared" si="63"/>
        <v>39.624000000000002</v>
      </c>
      <c r="E201" s="32" t="b">
        <f t="shared" si="41"/>
        <v>0</v>
      </c>
      <c r="F201" s="33" t="b">
        <f t="shared" si="42"/>
        <v>0</v>
      </c>
      <c r="G201" s="31">
        <f t="shared" si="60"/>
        <v>116.83999999999997</v>
      </c>
      <c r="H201" s="12" t="b">
        <f t="shared" si="44"/>
        <v>0</v>
      </c>
      <c r="I201" s="33" t="b">
        <f t="shared" si="45"/>
        <v>0</v>
      </c>
      <c r="J201" s="31">
        <f t="shared" si="61"/>
        <v>126.23799999999997</v>
      </c>
      <c r="K201" s="29" t="b">
        <f t="shared" si="47"/>
        <v>0</v>
      </c>
      <c r="L201" s="33" t="b">
        <f t="shared" si="48"/>
        <v>0</v>
      </c>
      <c r="M201" s="31">
        <f t="shared" si="62"/>
        <v>146.96439999999996</v>
      </c>
      <c r="N201" s="29" t="b">
        <f t="shared" si="54"/>
        <v>0</v>
      </c>
      <c r="O201" s="33" t="b">
        <f t="shared" si="52"/>
        <v>0</v>
      </c>
    </row>
    <row r="202" spans="1:15" x14ac:dyDescent="0.25">
      <c r="A202" s="10">
        <v>41833</v>
      </c>
      <c r="B202" s="34">
        <v>194</v>
      </c>
      <c r="C202" s="12">
        <f t="shared" ref="C202:C203" si="64">(0.02*25.4)/3</f>
        <v>0.16933333333333334</v>
      </c>
      <c r="D202" s="22">
        <f t="shared" si="63"/>
        <v>30.226000000000003</v>
      </c>
      <c r="E202" s="32" t="b">
        <f t="shared" si="41"/>
        <v>0</v>
      </c>
      <c r="F202" s="33" t="b">
        <f t="shared" si="42"/>
        <v>0</v>
      </c>
      <c r="G202" s="31">
        <f t="shared" si="60"/>
        <v>113.28399999999996</v>
      </c>
      <c r="H202" s="12" t="b">
        <f t="shared" si="44"/>
        <v>0</v>
      </c>
      <c r="I202" s="33" t="b">
        <f t="shared" si="45"/>
        <v>0</v>
      </c>
      <c r="J202" s="31">
        <f t="shared" si="61"/>
        <v>125.47599999999997</v>
      </c>
      <c r="K202" s="29" t="b">
        <f t="shared" si="47"/>
        <v>0</v>
      </c>
      <c r="L202" s="33" t="b">
        <f t="shared" si="48"/>
        <v>0</v>
      </c>
      <c r="M202" s="31">
        <f t="shared" si="62"/>
        <v>145.89759999999995</v>
      </c>
      <c r="N202" s="29" t="b">
        <f t="shared" si="54"/>
        <v>0</v>
      </c>
      <c r="O202" s="33" t="b">
        <f t="shared" si="52"/>
        <v>0</v>
      </c>
    </row>
    <row r="203" spans="1:15" x14ac:dyDescent="0.25">
      <c r="A203" s="10">
        <v>41834</v>
      </c>
      <c r="B203" s="34">
        <v>195</v>
      </c>
      <c r="C203" s="12">
        <f t="shared" si="64"/>
        <v>0.16933333333333334</v>
      </c>
      <c r="D203" s="22">
        <f t="shared" si="63"/>
        <v>33.020000000000003</v>
      </c>
      <c r="E203" s="32" t="b">
        <f t="shared" si="41"/>
        <v>0</v>
      </c>
      <c r="F203" s="33" t="b">
        <f t="shared" si="42"/>
        <v>0</v>
      </c>
      <c r="G203" s="31">
        <f t="shared" si="60"/>
        <v>114.29999999999997</v>
      </c>
      <c r="H203" s="12" t="b">
        <f t="shared" si="44"/>
        <v>0</v>
      </c>
      <c r="I203" s="33" t="b">
        <f t="shared" si="45"/>
        <v>0</v>
      </c>
      <c r="J203" s="31">
        <f t="shared" si="61"/>
        <v>129.28599999999997</v>
      </c>
      <c r="K203" s="29" t="b">
        <f t="shared" si="47"/>
        <v>0</v>
      </c>
      <c r="L203" s="33" t="b">
        <f t="shared" si="48"/>
        <v>0</v>
      </c>
      <c r="M203" s="31">
        <f t="shared" si="62"/>
        <v>149.40279999999998</v>
      </c>
      <c r="N203" s="29" t="b">
        <f t="shared" si="54"/>
        <v>0</v>
      </c>
      <c r="O203" s="33" t="b">
        <f t="shared" si="52"/>
        <v>0</v>
      </c>
    </row>
    <row r="204" spans="1:15" x14ac:dyDescent="0.25">
      <c r="A204" s="10">
        <v>41835</v>
      </c>
      <c r="B204" s="34">
        <v>196</v>
      </c>
      <c r="C204" s="12">
        <v>0</v>
      </c>
      <c r="D204" s="22">
        <f t="shared" si="63"/>
        <v>5.0799999999999992</v>
      </c>
      <c r="E204" s="32" t="b">
        <f t="shared" si="41"/>
        <v>1</v>
      </c>
      <c r="F204" s="33" t="b">
        <f t="shared" si="42"/>
        <v>0</v>
      </c>
      <c r="G204" s="31">
        <f t="shared" si="60"/>
        <v>114.29999999999997</v>
      </c>
      <c r="H204" s="12" t="b">
        <f t="shared" si="44"/>
        <v>0</v>
      </c>
      <c r="I204" s="33" t="b">
        <f t="shared" si="45"/>
        <v>0</v>
      </c>
      <c r="J204" s="31">
        <f t="shared" si="61"/>
        <v>128.52399999999997</v>
      </c>
      <c r="K204" s="29" t="b">
        <f t="shared" si="47"/>
        <v>0</v>
      </c>
      <c r="L204" s="33" t="b">
        <f t="shared" si="48"/>
        <v>0</v>
      </c>
      <c r="M204" s="31">
        <f t="shared" si="62"/>
        <v>148.33599999999998</v>
      </c>
      <c r="N204" s="29" t="b">
        <f t="shared" si="54"/>
        <v>0</v>
      </c>
      <c r="O204" s="33" t="b">
        <f t="shared" si="52"/>
        <v>0</v>
      </c>
    </row>
    <row r="205" spans="1:15" x14ac:dyDescent="0.25">
      <c r="A205" s="10">
        <v>41836</v>
      </c>
      <c r="B205" s="34">
        <v>197</v>
      </c>
      <c r="C205" s="12">
        <v>0</v>
      </c>
      <c r="D205" s="22">
        <f t="shared" si="63"/>
        <v>15.451666666666664</v>
      </c>
      <c r="E205" s="32" t="b">
        <f t="shared" si="41"/>
        <v>0</v>
      </c>
      <c r="F205" s="33" t="b">
        <f t="shared" si="42"/>
        <v>0</v>
      </c>
      <c r="G205" s="31">
        <f t="shared" si="60"/>
        <v>124.84099999999997</v>
      </c>
      <c r="H205" s="12" t="b">
        <f t="shared" si="44"/>
        <v>0</v>
      </c>
      <c r="I205" s="33" t="b">
        <f t="shared" si="45"/>
        <v>0</v>
      </c>
      <c r="J205" s="31">
        <f t="shared" si="61"/>
        <v>139.06499999999997</v>
      </c>
      <c r="K205" s="29" t="b">
        <f t="shared" si="47"/>
        <v>0</v>
      </c>
      <c r="L205" s="33" t="b">
        <f t="shared" si="48"/>
        <v>0</v>
      </c>
      <c r="M205" s="31">
        <f t="shared" si="62"/>
        <v>154.30499999999998</v>
      </c>
      <c r="N205" s="29" t="b">
        <f t="shared" si="54"/>
        <v>0</v>
      </c>
      <c r="O205" s="33" t="b">
        <f t="shared" si="52"/>
        <v>0</v>
      </c>
    </row>
    <row r="206" spans="1:15" x14ac:dyDescent="0.25">
      <c r="A206" s="10">
        <v>41837</v>
      </c>
      <c r="B206" s="34">
        <v>198</v>
      </c>
      <c r="C206" s="12">
        <f>0.18*25.4</f>
        <v>4.5719999999999992</v>
      </c>
      <c r="D206" s="22">
        <f t="shared" si="63"/>
        <v>25.823333333333331</v>
      </c>
      <c r="E206" s="32" t="b">
        <f t="shared" si="41"/>
        <v>0</v>
      </c>
      <c r="F206" s="33" t="b">
        <f t="shared" si="42"/>
        <v>0</v>
      </c>
      <c r="G206" s="31">
        <f t="shared" si="60"/>
        <v>129.28599999999997</v>
      </c>
      <c r="H206" s="12" t="b">
        <f t="shared" si="44"/>
        <v>0</v>
      </c>
      <c r="I206" s="33" t="b">
        <f t="shared" si="45"/>
        <v>0</v>
      </c>
      <c r="J206" s="31">
        <f t="shared" si="61"/>
        <v>149.60599999999997</v>
      </c>
      <c r="K206" s="29" t="b">
        <f t="shared" si="47"/>
        <v>0</v>
      </c>
      <c r="L206" s="33" t="b">
        <f t="shared" si="48"/>
        <v>0</v>
      </c>
      <c r="M206" s="31">
        <f t="shared" si="62"/>
        <v>158.74999999999997</v>
      </c>
      <c r="N206" s="29" t="b">
        <f t="shared" si="54"/>
        <v>0</v>
      </c>
      <c r="O206" s="33" t="b">
        <f t="shared" si="52"/>
        <v>0</v>
      </c>
    </row>
    <row r="207" spans="1:15" x14ac:dyDescent="0.25">
      <c r="A207" s="10">
        <v>41838</v>
      </c>
      <c r="B207" s="34">
        <v>199</v>
      </c>
      <c r="C207" s="12">
        <v>0</v>
      </c>
      <c r="D207" s="22">
        <f t="shared" si="63"/>
        <v>36.194999999999993</v>
      </c>
      <c r="E207" s="32" t="b">
        <f t="shared" si="41"/>
        <v>0</v>
      </c>
      <c r="F207" s="33" t="b">
        <f t="shared" si="42"/>
        <v>0</v>
      </c>
      <c r="G207" s="31">
        <f>SUM(C197:C210)</f>
        <v>75.818999999999988</v>
      </c>
      <c r="H207" s="12" t="b">
        <f t="shared" si="44"/>
        <v>0</v>
      </c>
      <c r="I207" s="33" t="b">
        <f t="shared" si="45"/>
        <v>0</v>
      </c>
      <c r="J207" s="31">
        <f t="shared" si="61"/>
        <v>156.59099999999998</v>
      </c>
      <c r="K207" s="29" t="b">
        <f t="shared" si="47"/>
        <v>0</v>
      </c>
      <c r="L207" s="33" t="b">
        <f t="shared" si="48"/>
        <v>0</v>
      </c>
      <c r="M207" s="31">
        <f t="shared" si="62"/>
        <v>163.19499999999996</v>
      </c>
      <c r="N207" s="29" t="b">
        <f t="shared" si="54"/>
        <v>0</v>
      </c>
      <c r="O207" s="33" t="b">
        <f t="shared" si="52"/>
        <v>0</v>
      </c>
    </row>
    <row r="208" spans="1:15" x14ac:dyDescent="0.25">
      <c r="A208" s="10">
        <v>41839</v>
      </c>
      <c r="B208" s="34">
        <v>200</v>
      </c>
      <c r="C208" s="12">
        <f>(1.66*25.4)/4</f>
        <v>10.540999999999999</v>
      </c>
      <c r="D208" s="22">
        <f t="shared" si="63"/>
        <v>46.73599999999999</v>
      </c>
      <c r="E208" s="32" t="b">
        <f t="shared" ref="E208:E271" si="65">OR(D208&lt;8.3)</f>
        <v>0</v>
      </c>
      <c r="F208" s="33" t="b">
        <f t="shared" ref="F208:F271" si="66">OR(D208&gt;150.62)</f>
        <v>0</v>
      </c>
      <c r="G208" s="31">
        <f>SUM(C198:C211)</f>
        <v>86.359999999999985</v>
      </c>
      <c r="H208" s="12" t="b">
        <f t="shared" si="44"/>
        <v>0</v>
      </c>
      <c r="I208" s="33" t="b">
        <f t="shared" si="45"/>
        <v>0</v>
      </c>
      <c r="J208" s="31">
        <f t="shared" si="61"/>
        <v>163.57599999999996</v>
      </c>
      <c r="K208" s="29" t="b">
        <f t="shared" si="47"/>
        <v>0</v>
      </c>
      <c r="L208" s="33" t="b">
        <f t="shared" si="48"/>
        <v>0</v>
      </c>
      <c r="M208" s="31">
        <f t="shared" si="62"/>
        <v>172.97399999999996</v>
      </c>
      <c r="N208" s="29" t="b">
        <f t="shared" si="54"/>
        <v>0</v>
      </c>
      <c r="O208" s="33" t="b">
        <f t="shared" si="52"/>
        <v>0</v>
      </c>
    </row>
    <row r="209" spans="1:15" x14ac:dyDescent="0.25">
      <c r="A209" s="10">
        <v>41840</v>
      </c>
      <c r="B209" s="34">
        <v>201</v>
      </c>
      <c r="C209" s="12">
        <f t="shared" ref="C209:C211" si="67">(1.66*25.4)/4</f>
        <v>10.540999999999999</v>
      </c>
      <c r="D209" s="22">
        <f>SUM(C206:C211)</f>
        <v>46.73599999999999</v>
      </c>
      <c r="E209" s="32" t="b">
        <f t="shared" si="65"/>
        <v>0</v>
      </c>
      <c r="F209" s="33" t="b">
        <f t="shared" si="66"/>
        <v>0</v>
      </c>
      <c r="G209" s="31">
        <f>SUM(C199:C211)</f>
        <v>76.961999999999989</v>
      </c>
      <c r="H209" s="12" t="b">
        <f t="shared" si="44"/>
        <v>0</v>
      </c>
      <c r="I209" s="33" t="b">
        <f t="shared" si="45"/>
        <v>0</v>
      </c>
      <c r="J209" s="31">
        <f>SUM(C189:C196)</f>
        <v>73.659999999999982</v>
      </c>
      <c r="K209" s="29" t="b">
        <f t="shared" si="47"/>
        <v>0</v>
      </c>
      <c r="L209" s="33" t="b">
        <f t="shared" si="48"/>
        <v>0</v>
      </c>
      <c r="M209" s="31">
        <f>SUM(C182:C196)</f>
        <v>85.85199999999999</v>
      </c>
      <c r="N209" s="29" t="b">
        <f t="shared" si="54"/>
        <v>0</v>
      </c>
      <c r="O209" s="33" t="b">
        <f t="shared" si="52"/>
        <v>0</v>
      </c>
    </row>
    <row r="210" spans="1:15" x14ac:dyDescent="0.25">
      <c r="A210" s="10">
        <v>41841</v>
      </c>
      <c r="B210" s="34">
        <v>202</v>
      </c>
      <c r="C210" s="12">
        <f t="shared" si="67"/>
        <v>10.540999999999999</v>
      </c>
      <c r="D210" s="22">
        <f>SUM(C207:C211)</f>
        <v>42.163999999999994</v>
      </c>
      <c r="E210" s="32" t="b">
        <f t="shared" si="65"/>
        <v>0</v>
      </c>
      <c r="F210" s="33" t="b">
        <f t="shared" si="66"/>
        <v>0</v>
      </c>
      <c r="G210" s="31">
        <f>SUM(C200:C211)</f>
        <v>75.183999999999997</v>
      </c>
      <c r="H210" s="12" t="b">
        <f t="shared" si="44"/>
        <v>0</v>
      </c>
      <c r="I210" s="33" t="b">
        <f t="shared" si="45"/>
        <v>0</v>
      </c>
      <c r="J210" s="31">
        <f>SUM(C190:C196)</f>
        <v>70.103999999999985</v>
      </c>
      <c r="K210" s="29" t="b">
        <f t="shared" si="47"/>
        <v>0</v>
      </c>
      <c r="L210" s="33" t="b">
        <f t="shared" si="48"/>
        <v>0</v>
      </c>
      <c r="M210" s="31">
        <f>SUM(C183:C196)</f>
        <v>85.089999999999989</v>
      </c>
      <c r="N210" s="29" t="b">
        <f t="shared" si="54"/>
        <v>0</v>
      </c>
      <c r="O210" s="33" t="b">
        <f t="shared" si="52"/>
        <v>0</v>
      </c>
    </row>
    <row r="211" spans="1:15" x14ac:dyDescent="0.25">
      <c r="A211" s="10">
        <v>41842</v>
      </c>
      <c r="B211" s="34">
        <v>203</v>
      </c>
      <c r="C211" s="12">
        <f t="shared" si="67"/>
        <v>10.540999999999999</v>
      </c>
      <c r="D211" s="22">
        <f>SUM(C208:C211)</f>
        <v>42.163999999999994</v>
      </c>
      <c r="E211" s="32" t="b">
        <f t="shared" si="65"/>
        <v>0</v>
      </c>
      <c r="F211" s="33" t="b">
        <f t="shared" si="66"/>
        <v>0</v>
      </c>
      <c r="G211" s="31">
        <f t="shared" ref="G211:G222" si="68">SUM(C201:C211)</f>
        <v>47.243999999999993</v>
      </c>
      <c r="H211" s="12" t="b">
        <f t="shared" si="44"/>
        <v>0</v>
      </c>
      <c r="I211" s="33" t="b">
        <f t="shared" si="45"/>
        <v>0</v>
      </c>
      <c r="J211" s="31">
        <f>SUM(C191:C211)</f>
        <v>156.46399999999997</v>
      </c>
      <c r="K211" s="29" t="b">
        <f t="shared" si="47"/>
        <v>0</v>
      </c>
      <c r="L211" s="33" t="b">
        <f t="shared" si="48"/>
        <v>0</v>
      </c>
      <c r="M211" s="31">
        <f>SUM(C184:C211)</f>
        <v>170.68799999999996</v>
      </c>
      <c r="N211" s="29" t="b">
        <f t="shared" si="54"/>
        <v>0</v>
      </c>
      <c r="O211" s="33" t="b">
        <f t="shared" si="52"/>
        <v>0</v>
      </c>
    </row>
    <row r="212" spans="1:15" x14ac:dyDescent="0.25">
      <c r="A212" s="10">
        <v>41843</v>
      </c>
      <c r="B212" s="34">
        <v>204</v>
      </c>
      <c r="C212" s="12">
        <f>0.08*25.4</f>
        <v>2.032</v>
      </c>
      <c r="D212" s="22">
        <f>SUM(C209:C212)</f>
        <v>33.655000000000001</v>
      </c>
      <c r="E212" s="32" t="b">
        <f t="shared" si="65"/>
        <v>0</v>
      </c>
      <c r="F212" s="33" t="b">
        <f t="shared" si="66"/>
        <v>0</v>
      </c>
      <c r="G212" s="31">
        <f t="shared" si="68"/>
        <v>49.106666666666655</v>
      </c>
      <c r="H212" s="12" t="b">
        <f t="shared" si="44"/>
        <v>0</v>
      </c>
      <c r="I212" s="33" t="b">
        <f t="shared" si="45"/>
        <v>0</v>
      </c>
      <c r="J212" s="31">
        <f t="shared" si="57"/>
        <v>158.49599999999998</v>
      </c>
      <c r="K212" s="29" t="b">
        <f t="shared" si="47"/>
        <v>0</v>
      </c>
      <c r="L212" s="33" t="b">
        <f t="shared" si="48"/>
        <v>0</v>
      </c>
      <c r="M212" s="31">
        <f t="shared" si="49"/>
        <v>172.71999999999997</v>
      </c>
      <c r="N212" s="29" t="b">
        <f t="shared" si="54"/>
        <v>0</v>
      </c>
      <c r="O212" s="33" t="b">
        <f t="shared" si="52"/>
        <v>0</v>
      </c>
    </row>
    <row r="213" spans="1:15" x14ac:dyDescent="0.25">
      <c r="A213" s="10">
        <v>41844</v>
      </c>
      <c r="B213" s="34">
        <v>205</v>
      </c>
      <c r="C213" s="12">
        <v>0</v>
      </c>
      <c r="D213" s="22">
        <f>SUM(C210:C213)</f>
        <v>23.113999999999997</v>
      </c>
      <c r="E213" s="32" t="b">
        <f t="shared" si="65"/>
        <v>0</v>
      </c>
      <c r="F213" s="33" t="b">
        <f t="shared" si="66"/>
        <v>0</v>
      </c>
      <c r="G213" s="31">
        <f t="shared" si="68"/>
        <v>48.937333333333328</v>
      </c>
      <c r="H213" s="12" t="b">
        <f t="shared" si="44"/>
        <v>0</v>
      </c>
      <c r="I213" s="33" t="b">
        <f t="shared" si="45"/>
        <v>0</v>
      </c>
      <c r="J213" s="31">
        <f t="shared" si="57"/>
        <v>152.39999999999998</v>
      </c>
      <c r="K213" s="29" t="b">
        <f t="shared" si="47"/>
        <v>0</v>
      </c>
      <c r="L213" s="33" t="b">
        <f t="shared" si="48"/>
        <v>0</v>
      </c>
      <c r="M213" s="31">
        <f t="shared" si="49"/>
        <v>172.71999999999997</v>
      </c>
      <c r="N213" s="29" t="b">
        <f t="shared" ref="N213:N276" si="69">OR(M213&lt;8.3)</f>
        <v>0</v>
      </c>
      <c r="O213" s="33" t="b">
        <f t="shared" si="52"/>
        <v>0</v>
      </c>
    </row>
    <row r="214" spans="1:15" x14ac:dyDescent="0.25">
      <c r="A214" s="10">
        <v>41845</v>
      </c>
      <c r="B214" s="34">
        <v>206</v>
      </c>
      <c r="C214" s="12">
        <f>(0.05*25.4)/5</f>
        <v>0.254</v>
      </c>
      <c r="D214" s="22">
        <f>SUM(C211:C214)</f>
        <v>12.826999999999998</v>
      </c>
      <c r="E214" s="32" t="b">
        <f t="shared" si="65"/>
        <v>0</v>
      </c>
      <c r="F214" s="33" t="b">
        <f t="shared" si="66"/>
        <v>0</v>
      </c>
      <c r="G214" s="31">
        <f t="shared" si="68"/>
        <v>49.021999999999984</v>
      </c>
      <c r="H214" s="12" t="b">
        <f t="shared" si="44"/>
        <v>0</v>
      </c>
      <c r="I214" s="33" t="b">
        <f t="shared" si="45"/>
        <v>0</v>
      </c>
      <c r="J214" s="31">
        <f t="shared" ref="J214:J229" si="70">SUM(C197:C214)</f>
        <v>88.645999999999987</v>
      </c>
      <c r="K214" s="29" t="b">
        <f t="shared" si="47"/>
        <v>0</v>
      </c>
      <c r="L214" s="33" t="b">
        <f t="shared" si="48"/>
        <v>0</v>
      </c>
      <c r="M214" s="31">
        <f t="shared" si="49"/>
        <v>169.41799999999998</v>
      </c>
      <c r="N214" s="29" t="b">
        <f t="shared" si="69"/>
        <v>0</v>
      </c>
      <c r="O214" s="33" t="b">
        <f t="shared" si="52"/>
        <v>0</v>
      </c>
    </row>
    <row r="215" spans="1:15" x14ac:dyDescent="0.25">
      <c r="A215" s="10">
        <v>41846</v>
      </c>
      <c r="B215" s="34">
        <v>207</v>
      </c>
      <c r="C215" s="12">
        <f t="shared" ref="C215:C218" si="71">(0.05*25.4)/5</f>
        <v>0.254</v>
      </c>
      <c r="D215" s="22">
        <f>SUM(C212:C215)</f>
        <v>2.54</v>
      </c>
      <c r="E215" s="32" t="b">
        <f t="shared" si="65"/>
        <v>1</v>
      </c>
      <c r="F215" s="33" t="b">
        <f t="shared" si="66"/>
        <v>0</v>
      </c>
      <c r="G215" s="31">
        <f t="shared" si="68"/>
        <v>49.275999999999982</v>
      </c>
      <c r="H215" s="12" t="b">
        <f t="shared" ref="H215:H278" si="72">OR(G215&lt;33.9)</f>
        <v>0</v>
      </c>
      <c r="I215" s="33" t="b">
        <f t="shared" ref="I215:I278" si="73">OR(G215&gt;277.6)</f>
        <v>0</v>
      </c>
      <c r="J215" s="31">
        <f t="shared" si="70"/>
        <v>88.899999999999991</v>
      </c>
      <c r="K215" s="29" t="b">
        <f t="shared" si="47"/>
        <v>0</v>
      </c>
      <c r="L215" s="33" t="b">
        <f t="shared" si="48"/>
        <v>0</v>
      </c>
      <c r="M215" s="31">
        <f t="shared" si="49"/>
        <v>166.11599999999996</v>
      </c>
      <c r="N215" s="29" t="b">
        <f t="shared" si="69"/>
        <v>0</v>
      </c>
      <c r="O215" s="33" t="b">
        <f t="shared" si="52"/>
        <v>0</v>
      </c>
    </row>
    <row r="216" spans="1:15" x14ac:dyDescent="0.25">
      <c r="A216" s="10">
        <v>41847</v>
      </c>
      <c r="B216" s="34">
        <v>208</v>
      </c>
      <c r="C216" s="12">
        <f t="shared" si="71"/>
        <v>0.254</v>
      </c>
      <c r="D216" s="22">
        <f>SUM(C212:C216)</f>
        <v>2.794</v>
      </c>
      <c r="E216" s="32" t="b">
        <f t="shared" si="65"/>
        <v>1</v>
      </c>
      <c r="F216" s="33" t="b">
        <f t="shared" si="66"/>
        <v>0</v>
      </c>
      <c r="G216" s="31">
        <f t="shared" si="68"/>
        <v>49.52999999999998</v>
      </c>
      <c r="H216" s="12" t="b">
        <f t="shared" si="72"/>
        <v>0</v>
      </c>
      <c r="I216" s="33" t="b">
        <f t="shared" si="73"/>
        <v>0</v>
      </c>
      <c r="J216" s="31">
        <f t="shared" si="70"/>
        <v>79.756</v>
      </c>
      <c r="K216" s="29" t="b">
        <f t="shared" si="47"/>
        <v>0</v>
      </c>
      <c r="L216" s="33" t="b">
        <f t="shared" si="48"/>
        <v>0</v>
      </c>
      <c r="M216" s="31">
        <f t="shared" si="49"/>
        <v>162.81399999999994</v>
      </c>
      <c r="N216" s="29" t="b">
        <f t="shared" si="69"/>
        <v>0</v>
      </c>
      <c r="O216" s="33" t="b">
        <f t="shared" si="52"/>
        <v>0</v>
      </c>
    </row>
    <row r="217" spans="1:15" x14ac:dyDescent="0.25">
      <c r="A217" s="10">
        <v>41848</v>
      </c>
      <c r="B217" s="34">
        <v>209</v>
      </c>
      <c r="C217" s="12">
        <f t="shared" si="71"/>
        <v>0.254</v>
      </c>
      <c r="D217" s="22">
        <f>SUM(C212:C217)</f>
        <v>3.048</v>
      </c>
      <c r="E217" s="32" t="b">
        <f t="shared" si="65"/>
        <v>1</v>
      </c>
      <c r="F217" s="33" t="b">
        <f t="shared" si="66"/>
        <v>0</v>
      </c>
      <c r="G217" s="31">
        <f t="shared" si="68"/>
        <v>45.211999999999989</v>
      </c>
      <c r="H217" s="12" t="b">
        <f t="shared" si="72"/>
        <v>0</v>
      </c>
      <c r="I217" s="33" t="b">
        <f t="shared" si="73"/>
        <v>0</v>
      </c>
      <c r="J217" s="31">
        <f t="shared" si="70"/>
        <v>78.232000000000014</v>
      </c>
      <c r="K217" s="29" t="b">
        <f t="shared" si="47"/>
        <v>0</v>
      </c>
      <c r="L217" s="33" t="b">
        <f t="shared" si="48"/>
        <v>0</v>
      </c>
      <c r="M217" s="31">
        <f t="shared" si="49"/>
        <v>159.51199999999994</v>
      </c>
      <c r="N217" s="29" t="b">
        <f t="shared" si="69"/>
        <v>0</v>
      </c>
      <c r="O217" s="33" t="b">
        <f t="shared" si="52"/>
        <v>0</v>
      </c>
    </row>
    <row r="218" spans="1:15" x14ac:dyDescent="0.25">
      <c r="A218" s="10">
        <v>41849</v>
      </c>
      <c r="B218" s="34">
        <v>210</v>
      </c>
      <c r="C218" s="12">
        <f t="shared" si="71"/>
        <v>0.254</v>
      </c>
      <c r="D218" s="22">
        <f t="shared" ref="D218:D281" si="74">SUM(C212:C218)</f>
        <v>3.302</v>
      </c>
      <c r="E218" s="32" t="b">
        <f t="shared" si="65"/>
        <v>1</v>
      </c>
      <c r="F218" s="33" t="b">
        <f t="shared" si="66"/>
        <v>0</v>
      </c>
      <c r="G218" s="31">
        <f t="shared" si="68"/>
        <v>45.465999999999987</v>
      </c>
      <c r="H218" s="12" t="b">
        <f t="shared" si="72"/>
        <v>0</v>
      </c>
      <c r="I218" s="33" t="b">
        <f t="shared" si="73"/>
        <v>0</v>
      </c>
      <c r="J218" s="31">
        <f t="shared" si="70"/>
        <v>50.545999999999985</v>
      </c>
      <c r="K218" s="29" t="b">
        <f t="shared" si="47"/>
        <v>1</v>
      </c>
      <c r="L218" s="33" t="b">
        <f t="shared" si="48"/>
        <v>0</v>
      </c>
      <c r="M218" s="31">
        <f t="shared" si="49"/>
        <v>159.76599999999993</v>
      </c>
      <c r="N218" s="29" t="b">
        <f t="shared" si="69"/>
        <v>0</v>
      </c>
      <c r="O218" s="33" t="b">
        <f t="shared" si="52"/>
        <v>0</v>
      </c>
    </row>
    <row r="219" spans="1:15" x14ac:dyDescent="0.25">
      <c r="A219" s="10">
        <v>41850</v>
      </c>
      <c r="B219" s="34">
        <v>211</v>
      </c>
      <c r="C219" s="24">
        <v>0</v>
      </c>
      <c r="D219" s="22">
        <f t="shared" si="74"/>
        <v>1.27</v>
      </c>
      <c r="E219" s="32" t="b">
        <f t="shared" si="65"/>
        <v>1</v>
      </c>
      <c r="F219" s="33" t="b">
        <f t="shared" si="66"/>
        <v>0</v>
      </c>
      <c r="G219" s="31">
        <f t="shared" si="68"/>
        <v>34.92499999999999</v>
      </c>
      <c r="H219" s="12" t="b">
        <f t="shared" si="72"/>
        <v>0</v>
      </c>
      <c r="I219" s="33" t="b">
        <f t="shared" si="73"/>
        <v>0</v>
      </c>
      <c r="J219" s="31">
        <f t="shared" si="70"/>
        <v>50.376666666666644</v>
      </c>
      <c r="K219" s="29" t="b">
        <f t="shared" si="47"/>
        <v>1</v>
      </c>
      <c r="L219" s="33" t="b">
        <f t="shared" si="48"/>
        <v>0</v>
      </c>
      <c r="M219" s="31">
        <f t="shared" si="49"/>
        <v>159.76599999999993</v>
      </c>
      <c r="N219" s="29" t="b">
        <f t="shared" si="69"/>
        <v>0</v>
      </c>
      <c r="O219" s="33" t="b">
        <f t="shared" si="52"/>
        <v>0</v>
      </c>
    </row>
    <row r="220" spans="1:15" x14ac:dyDescent="0.25">
      <c r="A220" s="10">
        <v>41851</v>
      </c>
      <c r="B220" s="34">
        <v>212</v>
      </c>
      <c r="C220" s="12">
        <f>0.05*25.4</f>
        <v>1.27</v>
      </c>
      <c r="D220" s="22">
        <f t="shared" si="74"/>
        <v>2.54</v>
      </c>
      <c r="E220" s="32" t="b">
        <f t="shared" si="65"/>
        <v>1</v>
      </c>
      <c r="F220" s="33" t="b">
        <f t="shared" si="66"/>
        <v>0</v>
      </c>
      <c r="G220" s="31">
        <f t="shared" si="68"/>
        <v>25.654000000000003</v>
      </c>
      <c r="H220" s="12" t="b">
        <f t="shared" si="72"/>
        <v>1</v>
      </c>
      <c r="I220" s="33" t="b">
        <f t="shared" si="73"/>
        <v>0</v>
      </c>
      <c r="J220" s="31">
        <f t="shared" si="70"/>
        <v>51.47733333333332</v>
      </c>
      <c r="K220" s="29" t="b">
        <f t="shared" si="47"/>
        <v>1</v>
      </c>
      <c r="L220" s="33" t="b">
        <f t="shared" si="48"/>
        <v>0</v>
      </c>
      <c r="M220" s="31">
        <f t="shared" si="49"/>
        <v>154.93999999999994</v>
      </c>
      <c r="N220" s="29" t="b">
        <f t="shared" si="69"/>
        <v>0</v>
      </c>
      <c r="O220" s="33" t="b">
        <f t="shared" si="52"/>
        <v>0</v>
      </c>
    </row>
    <row r="221" spans="1:15" x14ac:dyDescent="0.25">
      <c r="A221" s="10">
        <v>41852</v>
      </c>
      <c r="B221" s="34">
        <v>213</v>
      </c>
      <c r="C221" s="12">
        <f>(4.2*25.4)/5</f>
        <v>21.335999999999999</v>
      </c>
      <c r="D221" s="22">
        <f t="shared" si="74"/>
        <v>23.622</v>
      </c>
      <c r="E221" s="32" t="b">
        <f t="shared" si="65"/>
        <v>0</v>
      </c>
      <c r="F221" s="33" t="b">
        <f t="shared" si="66"/>
        <v>0</v>
      </c>
      <c r="G221" s="31">
        <f t="shared" si="68"/>
        <v>36.448999999999998</v>
      </c>
      <c r="H221" s="12" t="b">
        <f t="shared" si="72"/>
        <v>0</v>
      </c>
      <c r="I221" s="33" t="b">
        <f t="shared" si="73"/>
        <v>0</v>
      </c>
      <c r="J221" s="31">
        <f t="shared" si="70"/>
        <v>72.643999999999977</v>
      </c>
      <c r="K221" s="29" t="b">
        <f t="shared" si="47"/>
        <v>0</v>
      </c>
      <c r="L221" s="33" t="b">
        <f t="shared" si="48"/>
        <v>0</v>
      </c>
      <c r="M221" s="31">
        <f t="shared" ref="M221:M236" si="75">SUM(C197:C221)</f>
        <v>112.268</v>
      </c>
      <c r="N221" s="29" t="b">
        <f t="shared" si="69"/>
        <v>0</v>
      </c>
      <c r="O221" s="33" t="b">
        <f t="shared" si="52"/>
        <v>0</v>
      </c>
    </row>
    <row r="222" spans="1:15" x14ac:dyDescent="0.25">
      <c r="A222" s="10">
        <v>41853</v>
      </c>
      <c r="B222" s="34">
        <v>214</v>
      </c>
      <c r="C222" s="12">
        <f t="shared" ref="C222:C225" si="76">(4.2*25.4)/5</f>
        <v>21.335999999999999</v>
      </c>
      <c r="D222" s="22">
        <f t="shared" si="74"/>
        <v>44.703999999999994</v>
      </c>
      <c r="E222" s="32" t="b">
        <f t="shared" si="65"/>
        <v>0</v>
      </c>
      <c r="F222" s="33" t="b">
        <f t="shared" si="66"/>
        <v>0</v>
      </c>
      <c r="G222" s="31">
        <f t="shared" si="68"/>
        <v>47.244</v>
      </c>
      <c r="H222" s="12" t="b">
        <f t="shared" si="72"/>
        <v>0</v>
      </c>
      <c r="I222" s="33" t="b">
        <f t="shared" si="73"/>
        <v>0</v>
      </c>
      <c r="J222" s="31">
        <f t="shared" si="70"/>
        <v>93.979999999999976</v>
      </c>
      <c r="K222" s="29" t="b">
        <f t="shared" ref="K222:K285" si="77">OR(J222&lt;67.04)</f>
        <v>0</v>
      </c>
      <c r="L222" s="33" t="b">
        <f t="shared" ref="L222:L285" si="78">OR(J222&gt;385.07)</f>
        <v>0</v>
      </c>
      <c r="M222" s="31">
        <f t="shared" si="75"/>
        <v>133.60399999999998</v>
      </c>
      <c r="N222" s="29" t="b">
        <f t="shared" si="69"/>
        <v>0</v>
      </c>
      <c r="O222" s="33" t="b">
        <f t="shared" si="52"/>
        <v>0</v>
      </c>
    </row>
    <row r="223" spans="1:15" x14ac:dyDescent="0.25">
      <c r="A223" s="10">
        <v>41854</v>
      </c>
      <c r="B223" s="34">
        <v>215</v>
      </c>
      <c r="C223" s="12">
        <f t="shared" si="76"/>
        <v>21.335999999999999</v>
      </c>
      <c r="D223" s="22">
        <f t="shared" si="74"/>
        <v>65.786000000000001</v>
      </c>
      <c r="E223" s="32" t="b">
        <f t="shared" si="65"/>
        <v>0</v>
      </c>
      <c r="F223" s="33" t="b">
        <f t="shared" si="66"/>
        <v>0</v>
      </c>
      <c r="G223" s="31">
        <f>SUM(C212:C223)</f>
        <v>68.58</v>
      </c>
      <c r="H223" s="12" t="b">
        <f t="shared" si="72"/>
        <v>0</v>
      </c>
      <c r="I223" s="33" t="b">
        <f t="shared" si="73"/>
        <v>0</v>
      </c>
      <c r="J223" s="31">
        <f t="shared" si="70"/>
        <v>115.31599999999997</v>
      </c>
      <c r="K223" s="29" t="b">
        <f t="shared" si="77"/>
        <v>0</v>
      </c>
      <c r="L223" s="33" t="b">
        <f t="shared" si="78"/>
        <v>0</v>
      </c>
      <c r="M223" s="31">
        <f t="shared" si="75"/>
        <v>145.542</v>
      </c>
      <c r="N223" s="29" t="b">
        <f t="shared" si="69"/>
        <v>0</v>
      </c>
      <c r="O223" s="33" t="b">
        <f t="shared" si="52"/>
        <v>0</v>
      </c>
    </row>
    <row r="224" spans="1:15" x14ac:dyDescent="0.25">
      <c r="A224" s="10">
        <v>41855</v>
      </c>
      <c r="B224" s="34">
        <v>216</v>
      </c>
      <c r="C224" s="12">
        <f t="shared" si="76"/>
        <v>21.335999999999999</v>
      </c>
      <c r="D224" s="22">
        <f t="shared" si="74"/>
        <v>86.867999999999995</v>
      </c>
      <c r="E224" s="32" t="b">
        <f t="shared" si="65"/>
        <v>0</v>
      </c>
      <c r="F224" s="33" t="b">
        <f t="shared" si="66"/>
        <v>0</v>
      </c>
      <c r="G224" s="31">
        <f>SUM(C212:C224)</f>
        <v>89.915999999999997</v>
      </c>
      <c r="H224" s="12" t="b">
        <f t="shared" si="72"/>
        <v>0</v>
      </c>
      <c r="I224" s="33" t="b">
        <f t="shared" si="73"/>
        <v>0</v>
      </c>
      <c r="J224" s="31">
        <f t="shared" si="70"/>
        <v>132.07999999999998</v>
      </c>
      <c r="K224" s="29" t="b">
        <f t="shared" si="77"/>
        <v>0</v>
      </c>
      <c r="L224" s="33" t="b">
        <f t="shared" si="78"/>
        <v>0</v>
      </c>
      <c r="M224" s="31">
        <f t="shared" si="75"/>
        <v>165.10000000000002</v>
      </c>
      <c r="N224" s="29" t="b">
        <f t="shared" si="69"/>
        <v>0</v>
      </c>
      <c r="O224" s="33" t="b">
        <f t="shared" si="52"/>
        <v>0</v>
      </c>
    </row>
    <row r="225" spans="1:15" x14ac:dyDescent="0.25">
      <c r="A225" s="10">
        <v>41856</v>
      </c>
      <c r="B225" s="34">
        <v>217</v>
      </c>
      <c r="C225" s="12">
        <f t="shared" si="76"/>
        <v>21.335999999999999</v>
      </c>
      <c r="D225" s="22">
        <f t="shared" si="74"/>
        <v>107.94999999999999</v>
      </c>
      <c r="E225" s="32" t="b">
        <f t="shared" si="65"/>
        <v>0</v>
      </c>
      <c r="F225" s="33" t="b">
        <f t="shared" si="66"/>
        <v>0</v>
      </c>
      <c r="G225" s="31">
        <f t="shared" ref="G225:G288" si="79">SUM(C212:C225)</f>
        <v>111.252</v>
      </c>
      <c r="H225" s="12" t="b">
        <f t="shared" si="72"/>
        <v>0</v>
      </c>
      <c r="I225" s="33" t="b">
        <f t="shared" si="73"/>
        <v>0</v>
      </c>
      <c r="J225" s="31">
        <f t="shared" si="70"/>
        <v>153.416</v>
      </c>
      <c r="K225" s="29" t="b">
        <f t="shared" si="77"/>
        <v>0</v>
      </c>
      <c r="L225" s="33" t="b">
        <f t="shared" si="78"/>
        <v>0</v>
      </c>
      <c r="M225" s="31">
        <f t="shared" si="75"/>
        <v>158.49599999999998</v>
      </c>
      <c r="N225" s="29" t="b">
        <f t="shared" si="69"/>
        <v>0</v>
      </c>
      <c r="O225" s="33" t="b">
        <f t="shared" si="52"/>
        <v>0</v>
      </c>
    </row>
    <row r="226" spans="1:15" x14ac:dyDescent="0.25">
      <c r="A226" s="10">
        <v>41857</v>
      </c>
      <c r="B226" s="34">
        <v>218</v>
      </c>
      <c r="C226" s="12">
        <f>0.85*25.4</f>
        <v>21.59</v>
      </c>
      <c r="D226" s="22">
        <f t="shared" si="74"/>
        <v>129.54</v>
      </c>
      <c r="E226" s="32" t="b">
        <f t="shared" si="65"/>
        <v>0</v>
      </c>
      <c r="F226" s="33" t="b">
        <f t="shared" si="66"/>
        <v>0</v>
      </c>
      <c r="G226" s="31">
        <f t="shared" si="79"/>
        <v>130.81</v>
      </c>
      <c r="H226" s="12" t="b">
        <f t="shared" si="72"/>
        <v>0</v>
      </c>
      <c r="I226" s="33" t="b">
        <f t="shared" si="73"/>
        <v>0</v>
      </c>
      <c r="J226" s="31">
        <f t="shared" si="70"/>
        <v>164.465</v>
      </c>
      <c r="K226" s="29" t="b">
        <f t="shared" si="77"/>
        <v>0</v>
      </c>
      <c r="L226" s="33" t="b">
        <f t="shared" si="78"/>
        <v>0</v>
      </c>
      <c r="M226" s="31">
        <f t="shared" si="75"/>
        <v>179.91666666666666</v>
      </c>
      <c r="N226" s="29" t="b">
        <f t="shared" si="69"/>
        <v>0</v>
      </c>
      <c r="O226" s="33" t="b">
        <f t="shared" si="52"/>
        <v>0</v>
      </c>
    </row>
    <row r="227" spans="1:15" x14ac:dyDescent="0.25">
      <c r="A227" s="10">
        <v>41858</v>
      </c>
      <c r="B227" s="34">
        <v>219</v>
      </c>
      <c r="C227" s="12">
        <f>0.02*25.4</f>
        <v>0.50800000000000001</v>
      </c>
      <c r="D227" s="22">
        <f t="shared" si="74"/>
        <v>128.77799999999999</v>
      </c>
      <c r="E227" s="32" t="b">
        <f t="shared" si="65"/>
        <v>0</v>
      </c>
      <c r="F227" s="33" t="b">
        <f t="shared" si="66"/>
        <v>0</v>
      </c>
      <c r="G227" s="31">
        <f t="shared" si="79"/>
        <v>131.31800000000001</v>
      </c>
      <c r="H227" s="12" t="b">
        <f t="shared" si="72"/>
        <v>0</v>
      </c>
      <c r="I227" s="33" t="b">
        <f t="shared" si="73"/>
        <v>0</v>
      </c>
      <c r="J227" s="31">
        <f t="shared" si="70"/>
        <v>154.43200000000002</v>
      </c>
      <c r="K227" s="29" t="b">
        <f t="shared" si="77"/>
        <v>0</v>
      </c>
      <c r="L227" s="33" t="b">
        <f t="shared" si="78"/>
        <v>0</v>
      </c>
      <c r="M227" s="31">
        <f t="shared" si="75"/>
        <v>180.25533333333334</v>
      </c>
      <c r="N227" s="29" t="b">
        <f t="shared" si="69"/>
        <v>0</v>
      </c>
      <c r="O227" s="33" t="b">
        <f t="shared" si="52"/>
        <v>0</v>
      </c>
    </row>
    <row r="228" spans="1:15" x14ac:dyDescent="0.25">
      <c r="A228" s="10">
        <v>41859</v>
      </c>
      <c r="B228" s="34">
        <v>220</v>
      </c>
      <c r="C228" s="12">
        <f>0.62*25.4</f>
        <v>15.747999999999999</v>
      </c>
      <c r="D228" s="22">
        <f t="shared" si="74"/>
        <v>123.19</v>
      </c>
      <c r="E228" s="32" t="b">
        <f t="shared" si="65"/>
        <v>0</v>
      </c>
      <c r="F228" s="33" t="b">
        <f t="shared" si="66"/>
        <v>0</v>
      </c>
      <c r="G228" s="31">
        <f t="shared" si="79"/>
        <v>146.81199999999998</v>
      </c>
      <c r="H228" s="12" t="b">
        <f t="shared" si="72"/>
        <v>0</v>
      </c>
      <c r="I228" s="33" t="b">
        <f t="shared" si="73"/>
        <v>0</v>
      </c>
      <c r="J228" s="31">
        <f t="shared" si="70"/>
        <v>159.63899999999998</v>
      </c>
      <c r="K228" s="29" t="b">
        <f t="shared" si="77"/>
        <v>0</v>
      </c>
      <c r="L228" s="33" t="b">
        <f t="shared" si="78"/>
        <v>0</v>
      </c>
      <c r="M228" s="31">
        <f t="shared" si="75"/>
        <v>195.834</v>
      </c>
      <c r="N228" s="29" t="b">
        <f t="shared" si="69"/>
        <v>0</v>
      </c>
      <c r="O228" s="33" t="b">
        <f t="shared" si="52"/>
        <v>0</v>
      </c>
    </row>
    <row r="229" spans="1:15" x14ac:dyDescent="0.25">
      <c r="A229" s="10">
        <v>41860</v>
      </c>
      <c r="B229" s="34">
        <v>221</v>
      </c>
      <c r="C229" s="12">
        <f>(0.9*25.4)/3</f>
        <v>7.62</v>
      </c>
      <c r="D229" s="22">
        <f t="shared" si="74"/>
        <v>109.474</v>
      </c>
      <c r="E229" s="32" t="b">
        <f t="shared" si="65"/>
        <v>0</v>
      </c>
      <c r="F229" s="33" t="b">
        <f t="shared" si="66"/>
        <v>0</v>
      </c>
      <c r="G229" s="31">
        <f t="shared" si="79"/>
        <v>154.178</v>
      </c>
      <c r="H229" s="12" t="b">
        <f t="shared" si="72"/>
        <v>0</v>
      </c>
      <c r="I229" s="33" t="b">
        <f t="shared" si="73"/>
        <v>0</v>
      </c>
      <c r="J229" s="31">
        <f t="shared" si="70"/>
        <v>156.71799999999999</v>
      </c>
      <c r="K229" s="29" t="b">
        <f t="shared" si="77"/>
        <v>0</v>
      </c>
      <c r="L229" s="33" t="b">
        <f t="shared" si="78"/>
        <v>0</v>
      </c>
      <c r="M229" s="31">
        <f t="shared" si="75"/>
        <v>203.45400000000001</v>
      </c>
      <c r="N229" s="29" t="b">
        <f t="shared" si="69"/>
        <v>0</v>
      </c>
      <c r="O229" s="33" t="b">
        <f t="shared" ref="O229:O292" si="80">OR(M229&gt;485.86)</f>
        <v>0</v>
      </c>
    </row>
    <row r="230" spans="1:15" x14ac:dyDescent="0.25">
      <c r="A230" s="10">
        <v>41861</v>
      </c>
      <c r="B230" s="34">
        <v>222</v>
      </c>
      <c r="C230" s="12">
        <f t="shared" ref="C230:C231" si="81">(0.9*25.4)/3</f>
        <v>7.62</v>
      </c>
      <c r="D230" s="22">
        <f t="shared" si="74"/>
        <v>95.75800000000001</v>
      </c>
      <c r="E230" s="32" t="b">
        <f t="shared" si="65"/>
        <v>0</v>
      </c>
      <c r="F230" s="33" t="b">
        <f t="shared" si="66"/>
        <v>0</v>
      </c>
      <c r="G230" s="31">
        <f t="shared" si="79"/>
        <v>161.54400000000001</v>
      </c>
      <c r="H230" s="12" t="b">
        <f t="shared" si="72"/>
        <v>0</v>
      </c>
      <c r="I230" s="33" t="b">
        <f t="shared" si="73"/>
        <v>0</v>
      </c>
      <c r="J230" s="31">
        <f>SUM(C212:C230)</f>
        <v>164.33799999999999</v>
      </c>
      <c r="K230" s="29" t="b">
        <f t="shared" si="77"/>
        <v>0</v>
      </c>
      <c r="L230" s="33" t="b">
        <f t="shared" si="78"/>
        <v>0</v>
      </c>
      <c r="M230" s="31">
        <f t="shared" si="75"/>
        <v>211.07400000000001</v>
      </c>
      <c r="N230" s="29" t="b">
        <f t="shared" si="69"/>
        <v>0</v>
      </c>
      <c r="O230" s="33" t="b">
        <f t="shared" si="80"/>
        <v>0</v>
      </c>
    </row>
    <row r="231" spans="1:15" x14ac:dyDescent="0.25">
      <c r="A231" s="10">
        <v>41862</v>
      </c>
      <c r="B231" s="34">
        <v>223</v>
      </c>
      <c r="C231" s="12">
        <f t="shared" si="81"/>
        <v>7.62</v>
      </c>
      <c r="D231" s="22">
        <f t="shared" si="74"/>
        <v>82.042000000000016</v>
      </c>
      <c r="E231" s="32" t="b">
        <f t="shared" si="65"/>
        <v>0</v>
      </c>
      <c r="F231" s="33" t="b">
        <f t="shared" si="66"/>
        <v>0</v>
      </c>
      <c r="G231" s="31">
        <f t="shared" si="79"/>
        <v>168.91</v>
      </c>
      <c r="H231" s="12" t="b">
        <f t="shared" si="72"/>
        <v>0</v>
      </c>
      <c r="I231" s="33" t="b">
        <f t="shared" si="73"/>
        <v>0</v>
      </c>
      <c r="J231" s="31">
        <f>SUM(C212:C231)</f>
        <v>171.958</v>
      </c>
      <c r="K231" s="29" t="b">
        <f t="shared" si="77"/>
        <v>0</v>
      </c>
      <c r="L231" s="33" t="b">
        <f t="shared" si="78"/>
        <v>0</v>
      </c>
      <c r="M231" s="31">
        <f t="shared" si="75"/>
        <v>214.12200000000001</v>
      </c>
      <c r="N231" s="29" t="b">
        <f t="shared" si="69"/>
        <v>0</v>
      </c>
      <c r="O231" s="33" t="b">
        <f t="shared" si="80"/>
        <v>0</v>
      </c>
    </row>
    <row r="232" spans="1:15" x14ac:dyDescent="0.25">
      <c r="A232" s="10">
        <v>41863</v>
      </c>
      <c r="B232" s="34">
        <v>224</v>
      </c>
      <c r="C232" s="12">
        <f>0.4*25.4</f>
        <v>10.16</v>
      </c>
      <c r="D232" s="22">
        <f t="shared" si="74"/>
        <v>70.865999999999985</v>
      </c>
      <c r="E232" s="32" t="b">
        <f t="shared" si="65"/>
        <v>0</v>
      </c>
      <c r="F232" s="33" t="b">
        <f t="shared" si="66"/>
        <v>0</v>
      </c>
      <c r="G232" s="31">
        <f t="shared" si="79"/>
        <v>178.816</v>
      </c>
      <c r="H232" s="12" t="b">
        <f t="shared" si="72"/>
        <v>0</v>
      </c>
      <c r="I232" s="33" t="b">
        <f t="shared" si="73"/>
        <v>0</v>
      </c>
      <c r="J232" s="31">
        <f t="shared" si="57"/>
        <v>182.11799999999999</v>
      </c>
      <c r="K232" s="29" t="b">
        <f t="shared" si="77"/>
        <v>0</v>
      </c>
      <c r="L232" s="33" t="b">
        <f t="shared" si="78"/>
        <v>0</v>
      </c>
      <c r="M232" s="31">
        <f t="shared" si="75"/>
        <v>224.28200000000001</v>
      </c>
      <c r="N232" s="29" t="b">
        <f t="shared" si="69"/>
        <v>0</v>
      </c>
      <c r="O232" s="33" t="b">
        <f t="shared" si="80"/>
        <v>0</v>
      </c>
    </row>
    <row r="233" spans="1:15" x14ac:dyDescent="0.25">
      <c r="A233" s="10">
        <v>41864</v>
      </c>
      <c r="B233" s="34">
        <v>225</v>
      </c>
      <c r="C233" s="12">
        <f>0.2*25.4</f>
        <v>5.08</v>
      </c>
      <c r="D233" s="22">
        <f t="shared" si="74"/>
        <v>54.355999999999995</v>
      </c>
      <c r="E233" s="32" t="b">
        <f t="shared" si="65"/>
        <v>0</v>
      </c>
      <c r="F233" s="33" t="b">
        <f t="shared" si="66"/>
        <v>0</v>
      </c>
      <c r="G233" s="31">
        <f t="shared" si="79"/>
        <v>183.89600000000002</v>
      </c>
      <c r="H233" s="12" t="b">
        <f t="shared" si="72"/>
        <v>0</v>
      </c>
      <c r="I233" s="33" t="b">
        <f t="shared" si="73"/>
        <v>0</v>
      </c>
      <c r="J233" s="31">
        <f t="shared" si="57"/>
        <v>185.16600000000003</v>
      </c>
      <c r="K233" s="29" t="b">
        <f t="shared" si="77"/>
        <v>0</v>
      </c>
      <c r="L233" s="33" t="b">
        <f t="shared" si="78"/>
        <v>0</v>
      </c>
      <c r="M233" s="31">
        <f t="shared" si="75"/>
        <v>218.82100000000003</v>
      </c>
      <c r="N233" s="29" t="b">
        <f t="shared" si="69"/>
        <v>0</v>
      </c>
      <c r="O233" s="33" t="b">
        <f t="shared" si="80"/>
        <v>0</v>
      </c>
    </row>
    <row r="234" spans="1:15" x14ac:dyDescent="0.25">
      <c r="A234" s="10">
        <v>41865</v>
      </c>
      <c r="B234" s="34">
        <v>226</v>
      </c>
      <c r="C234" s="12">
        <v>0</v>
      </c>
      <c r="D234" s="22">
        <f t="shared" si="74"/>
        <v>53.847999999999999</v>
      </c>
      <c r="E234" s="32" t="b">
        <f t="shared" si="65"/>
        <v>0</v>
      </c>
      <c r="F234" s="33" t="b">
        <f t="shared" si="66"/>
        <v>0</v>
      </c>
      <c r="G234" s="31">
        <f t="shared" si="79"/>
        <v>182.626</v>
      </c>
      <c r="H234" s="12" t="b">
        <f t="shared" si="72"/>
        <v>0</v>
      </c>
      <c r="I234" s="33" t="b">
        <f t="shared" si="73"/>
        <v>0</v>
      </c>
      <c r="J234" s="31">
        <f t="shared" si="57"/>
        <v>185.16600000000003</v>
      </c>
      <c r="K234" s="29" t="b">
        <f t="shared" si="77"/>
        <v>0</v>
      </c>
      <c r="L234" s="33" t="b">
        <f t="shared" si="78"/>
        <v>0</v>
      </c>
      <c r="M234" s="31">
        <f t="shared" si="75"/>
        <v>208.28000000000003</v>
      </c>
      <c r="N234" s="29" t="b">
        <f t="shared" si="69"/>
        <v>0</v>
      </c>
      <c r="O234" s="33" t="b">
        <f t="shared" si="80"/>
        <v>0</v>
      </c>
    </row>
    <row r="235" spans="1:15" x14ac:dyDescent="0.25">
      <c r="A235" s="10">
        <v>41866</v>
      </c>
      <c r="B235" s="34">
        <v>227</v>
      </c>
      <c r="C235" s="12">
        <f>(1.32*25.4)/4</f>
        <v>8.3819999999999997</v>
      </c>
      <c r="D235" s="22">
        <f t="shared" si="74"/>
        <v>46.481999999999992</v>
      </c>
      <c r="E235" s="32" t="b">
        <f t="shared" si="65"/>
        <v>0</v>
      </c>
      <c r="F235" s="33" t="b">
        <f t="shared" si="66"/>
        <v>0</v>
      </c>
      <c r="G235" s="31">
        <f t="shared" si="79"/>
        <v>169.67200000000003</v>
      </c>
      <c r="H235" s="12" t="b">
        <f t="shared" si="72"/>
        <v>0</v>
      </c>
      <c r="I235" s="33" t="b">
        <f t="shared" si="73"/>
        <v>0</v>
      </c>
      <c r="J235" s="31">
        <f t="shared" si="57"/>
        <v>193.29400000000001</v>
      </c>
      <c r="K235" s="29" t="b">
        <f t="shared" si="77"/>
        <v>0</v>
      </c>
      <c r="L235" s="33" t="b">
        <f t="shared" si="78"/>
        <v>0</v>
      </c>
      <c r="M235" s="31">
        <f t="shared" si="75"/>
        <v>206.12100000000001</v>
      </c>
      <c r="N235" s="29" t="b">
        <f t="shared" si="69"/>
        <v>0</v>
      </c>
      <c r="O235" s="33" t="b">
        <f t="shared" si="80"/>
        <v>0</v>
      </c>
    </row>
    <row r="236" spans="1:15" x14ac:dyDescent="0.25">
      <c r="A236" s="10">
        <v>41867</v>
      </c>
      <c r="B236" s="34">
        <v>228</v>
      </c>
      <c r="C236" s="12">
        <f t="shared" ref="C236:C238" si="82">(1.32*25.4)/4</f>
        <v>8.3819999999999997</v>
      </c>
      <c r="D236" s="22">
        <f t="shared" si="74"/>
        <v>47.243999999999993</v>
      </c>
      <c r="E236" s="32" t="b">
        <f t="shared" si="65"/>
        <v>0</v>
      </c>
      <c r="F236" s="33" t="b">
        <f t="shared" si="66"/>
        <v>0</v>
      </c>
      <c r="G236" s="31">
        <f t="shared" si="79"/>
        <v>156.71800000000005</v>
      </c>
      <c r="H236" s="12" t="b">
        <f t="shared" si="72"/>
        <v>0</v>
      </c>
      <c r="I236" s="33" t="b">
        <f t="shared" si="73"/>
        <v>0</v>
      </c>
      <c r="J236" s="31">
        <f t="shared" si="57"/>
        <v>201.42200000000003</v>
      </c>
      <c r="K236" s="29" t="b">
        <f t="shared" si="77"/>
        <v>0</v>
      </c>
      <c r="L236" s="33" t="b">
        <f t="shared" si="78"/>
        <v>0</v>
      </c>
      <c r="M236" s="31">
        <f t="shared" si="75"/>
        <v>203.96200000000002</v>
      </c>
      <c r="N236" s="29" t="b">
        <f t="shared" si="69"/>
        <v>0</v>
      </c>
      <c r="O236" s="33" t="b">
        <f t="shared" si="80"/>
        <v>0</v>
      </c>
    </row>
    <row r="237" spans="1:15" x14ac:dyDescent="0.25">
      <c r="A237" s="10">
        <v>41868</v>
      </c>
      <c r="B237" s="34">
        <v>229</v>
      </c>
      <c r="C237" s="12">
        <f t="shared" si="82"/>
        <v>8.3819999999999997</v>
      </c>
      <c r="D237" s="22">
        <f t="shared" si="74"/>
        <v>48.005999999999993</v>
      </c>
      <c r="E237" s="32" t="b">
        <f t="shared" si="65"/>
        <v>0</v>
      </c>
      <c r="F237" s="33" t="b">
        <f t="shared" si="66"/>
        <v>0</v>
      </c>
      <c r="G237" s="31">
        <f t="shared" si="79"/>
        <v>143.76400000000001</v>
      </c>
      <c r="H237" s="12" t="b">
        <f t="shared" si="72"/>
        <v>0</v>
      </c>
      <c r="I237" s="33" t="b">
        <f t="shared" si="73"/>
        <v>0</v>
      </c>
      <c r="J237" s="31">
        <f t="shared" si="57"/>
        <v>209.55000000000004</v>
      </c>
      <c r="K237" s="29" t="b">
        <f t="shared" si="77"/>
        <v>0</v>
      </c>
      <c r="L237" s="33" t="b">
        <f t="shared" si="78"/>
        <v>0</v>
      </c>
      <c r="M237" s="31">
        <f>SUM(C212:C237)</f>
        <v>212.34400000000002</v>
      </c>
      <c r="N237" s="29" t="b">
        <f t="shared" si="69"/>
        <v>0</v>
      </c>
      <c r="O237" s="33" t="b">
        <f t="shared" si="80"/>
        <v>0</v>
      </c>
    </row>
    <row r="238" spans="1:15" x14ac:dyDescent="0.25">
      <c r="A238" s="10">
        <v>41869</v>
      </c>
      <c r="B238" s="34">
        <v>230</v>
      </c>
      <c r="C238" s="12">
        <f t="shared" si="82"/>
        <v>8.3819999999999997</v>
      </c>
      <c r="D238" s="22">
        <f t="shared" si="74"/>
        <v>48.767999999999994</v>
      </c>
      <c r="E238" s="32" t="b">
        <f t="shared" si="65"/>
        <v>0</v>
      </c>
      <c r="F238" s="33" t="b">
        <f t="shared" si="66"/>
        <v>0</v>
      </c>
      <c r="G238" s="31">
        <f t="shared" si="79"/>
        <v>130.81000000000003</v>
      </c>
      <c r="H238" s="12" t="b">
        <f t="shared" si="72"/>
        <v>0</v>
      </c>
      <c r="I238" s="33" t="b">
        <f t="shared" si="73"/>
        <v>0</v>
      </c>
      <c r="J238" s="31">
        <f t="shared" si="57"/>
        <v>217.67800000000003</v>
      </c>
      <c r="K238" s="29" t="b">
        <f t="shared" si="77"/>
        <v>0</v>
      </c>
      <c r="L238" s="33" t="b">
        <f t="shared" si="78"/>
        <v>0</v>
      </c>
      <c r="M238" s="31">
        <f>SUM(C212:C238)</f>
        <v>220.72600000000003</v>
      </c>
      <c r="N238" s="29" t="b">
        <f t="shared" si="69"/>
        <v>0</v>
      </c>
      <c r="O238" s="33" t="b">
        <f t="shared" si="80"/>
        <v>0</v>
      </c>
    </row>
    <row r="239" spans="1:15" x14ac:dyDescent="0.25">
      <c r="A239" s="10">
        <v>41870</v>
      </c>
      <c r="B239" s="34">
        <v>231</v>
      </c>
      <c r="C239" s="12">
        <f>0.15*25.4</f>
        <v>3.8099999999999996</v>
      </c>
      <c r="D239" s="22">
        <f t="shared" si="74"/>
        <v>42.417999999999999</v>
      </c>
      <c r="E239" s="32" t="b">
        <f t="shared" si="65"/>
        <v>0</v>
      </c>
      <c r="F239" s="33" t="b">
        <f t="shared" si="66"/>
        <v>0</v>
      </c>
      <c r="G239" s="31">
        <f t="shared" si="79"/>
        <v>113.28400000000001</v>
      </c>
      <c r="H239" s="12" t="b">
        <f t="shared" si="72"/>
        <v>0</v>
      </c>
      <c r="I239" s="33" t="b">
        <f t="shared" si="73"/>
        <v>0</v>
      </c>
      <c r="J239" s="31">
        <f t="shared" si="57"/>
        <v>221.23400000000004</v>
      </c>
      <c r="K239" s="29" t="b">
        <f t="shared" si="77"/>
        <v>0</v>
      </c>
      <c r="L239" s="33" t="b">
        <f t="shared" si="78"/>
        <v>0</v>
      </c>
      <c r="M239" s="31">
        <f t="shared" ref="M239:M302" si="83">SUM(C212:C239)</f>
        <v>224.53600000000003</v>
      </c>
      <c r="N239" s="29" t="b">
        <f t="shared" si="69"/>
        <v>0</v>
      </c>
      <c r="O239" s="33" t="b">
        <f t="shared" si="80"/>
        <v>0</v>
      </c>
    </row>
    <row r="240" spans="1:15" x14ac:dyDescent="0.25">
      <c r="A240" s="10">
        <v>41871</v>
      </c>
      <c r="B240" s="34">
        <v>232</v>
      </c>
      <c r="C240" s="12">
        <f>1.18*25.4</f>
        <v>29.971999999999998</v>
      </c>
      <c r="D240" s="22">
        <f t="shared" si="74"/>
        <v>67.31</v>
      </c>
      <c r="E240" s="32" t="b">
        <f t="shared" si="65"/>
        <v>0</v>
      </c>
      <c r="F240" s="33" t="b">
        <f t="shared" si="66"/>
        <v>0</v>
      </c>
      <c r="G240" s="31">
        <f t="shared" si="79"/>
        <v>121.666</v>
      </c>
      <c r="H240" s="12" t="b">
        <f t="shared" si="72"/>
        <v>0</v>
      </c>
      <c r="I240" s="33" t="b">
        <f t="shared" si="73"/>
        <v>0</v>
      </c>
      <c r="J240" s="31">
        <f t="shared" si="57"/>
        <v>251.20600000000005</v>
      </c>
      <c r="K240" s="29" t="b">
        <f t="shared" si="77"/>
        <v>0</v>
      </c>
      <c r="L240" s="33" t="b">
        <f t="shared" si="78"/>
        <v>0</v>
      </c>
      <c r="M240" s="31">
        <f t="shared" si="83"/>
        <v>252.47600000000006</v>
      </c>
      <c r="N240" s="29" t="b">
        <f t="shared" si="69"/>
        <v>0</v>
      </c>
      <c r="O240" s="33" t="b">
        <f t="shared" si="80"/>
        <v>0</v>
      </c>
    </row>
    <row r="241" spans="1:15" x14ac:dyDescent="0.25">
      <c r="A241" s="10">
        <v>41872</v>
      </c>
      <c r="B241" s="34">
        <v>233</v>
      </c>
      <c r="C241" s="12">
        <f>0.16*25.4</f>
        <v>4.0640000000000001</v>
      </c>
      <c r="D241" s="22">
        <f t="shared" si="74"/>
        <v>71.373999999999995</v>
      </c>
      <c r="E241" s="32" t="b">
        <f t="shared" si="65"/>
        <v>0</v>
      </c>
      <c r="F241" s="33" t="b">
        <f t="shared" si="66"/>
        <v>0</v>
      </c>
      <c r="G241" s="31">
        <f t="shared" si="79"/>
        <v>125.22200000000001</v>
      </c>
      <c r="H241" s="12" t="b">
        <f t="shared" si="72"/>
        <v>0</v>
      </c>
      <c r="I241" s="33" t="b">
        <f t="shared" si="73"/>
        <v>0</v>
      </c>
      <c r="J241" s="31">
        <f t="shared" si="57"/>
        <v>254.00000000000003</v>
      </c>
      <c r="K241" s="29" t="b">
        <f t="shared" si="77"/>
        <v>0</v>
      </c>
      <c r="L241" s="33" t="b">
        <f t="shared" si="78"/>
        <v>0</v>
      </c>
      <c r="M241" s="31">
        <f t="shared" si="83"/>
        <v>256.54000000000008</v>
      </c>
      <c r="N241" s="29" t="b">
        <f t="shared" si="69"/>
        <v>0</v>
      </c>
      <c r="O241" s="33" t="b">
        <f t="shared" si="80"/>
        <v>0</v>
      </c>
    </row>
    <row r="242" spans="1:15" x14ac:dyDescent="0.25">
      <c r="A242" s="10">
        <v>41873</v>
      </c>
      <c r="B242" s="34">
        <v>234</v>
      </c>
      <c r="C242" s="12">
        <f>(10.35*25.4)/4</f>
        <v>65.722499999999997</v>
      </c>
      <c r="D242" s="22">
        <f t="shared" si="74"/>
        <v>128.71449999999999</v>
      </c>
      <c r="E242" s="32" t="b">
        <f t="shared" si="65"/>
        <v>0</v>
      </c>
      <c r="F242" s="33" t="b">
        <f t="shared" si="66"/>
        <v>0</v>
      </c>
      <c r="G242" s="31">
        <f t="shared" si="79"/>
        <v>175.19649999999999</v>
      </c>
      <c r="H242" s="12" t="b">
        <f t="shared" si="72"/>
        <v>0</v>
      </c>
      <c r="I242" s="33" t="b">
        <f t="shared" si="73"/>
        <v>0</v>
      </c>
      <c r="J242" s="31">
        <f t="shared" si="57"/>
        <v>298.38650000000007</v>
      </c>
      <c r="K242" s="29" t="b">
        <f t="shared" si="77"/>
        <v>0</v>
      </c>
      <c r="L242" s="33" t="b">
        <f t="shared" si="78"/>
        <v>0</v>
      </c>
      <c r="M242" s="31">
        <f t="shared" si="83"/>
        <v>322.00850000000003</v>
      </c>
      <c r="N242" s="29" t="b">
        <f t="shared" si="69"/>
        <v>0</v>
      </c>
      <c r="O242" s="33" t="b">
        <f t="shared" si="80"/>
        <v>0</v>
      </c>
    </row>
    <row r="243" spans="1:15" x14ac:dyDescent="0.25">
      <c r="A243" s="10">
        <v>41874</v>
      </c>
      <c r="B243" s="34">
        <v>235</v>
      </c>
      <c r="C243" s="12">
        <f t="shared" ref="C243:C245" si="84">(10.35*25.4)/4</f>
        <v>65.722499999999997</v>
      </c>
      <c r="D243" s="22">
        <f t="shared" si="74"/>
        <v>186.05499999999998</v>
      </c>
      <c r="E243" s="32" t="b">
        <f t="shared" si="65"/>
        <v>0</v>
      </c>
      <c r="F243" s="33" t="b">
        <f t="shared" si="66"/>
        <v>1</v>
      </c>
      <c r="G243" s="31">
        <f t="shared" si="79"/>
        <v>233.29899999999998</v>
      </c>
      <c r="H243" s="12" t="b">
        <f t="shared" si="72"/>
        <v>0</v>
      </c>
      <c r="I243" s="33" t="b">
        <f t="shared" si="73"/>
        <v>0</v>
      </c>
      <c r="J243" s="31">
        <f t="shared" si="57"/>
        <v>342.77300000000002</v>
      </c>
      <c r="K243" s="29" t="b">
        <f t="shared" si="77"/>
        <v>0</v>
      </c>
      <c r="L243" s="33" t="b">
        <f t="shared" si="78"/>
        <v>0</v>
      </c>
      <c r="M243" s="31">
        <f t="shared" si="83"/>
        <v>387.47699999999998</v>
      </c>
      <c r="N243" s="29" t="b">
        <f t="shared" si="69"/>
        <v>0</v>
      </c>
      <c r="O243" s="33" t="b">
        <f t="shared" si="80"/>
        <v>0</v>
      </c>
    </row>
    <row r="244" spans="1:15" x14ac:dyDescent="0.25">
      <c r="A244" s="10">
        <v>41875</v>
      </c>
      <c r="B244" s="34">
        <v>236</v>
      </c>
      <c r="C244" s="12">
        <f t="shared" si="84"/>
        <v>65.722499999999997</v>
      </c>
      <c r="D244" s="22">
        <f t="shared" si="74"/>
        <v>243.3955</v>
      </c>
      <c r="E244" s="32" t="b">
        <f t="shared" si="65"/>
        <v>0</v>
      </c>
      <c r="F244" s="33" t="b">
        <f t="shared" si="66"/>
        <v>1</v>
      </c>
      <c r="G244" s="31">
        <f t="shared" si="79"/>
        <v>291.40149999999994</v>
      </c>
      <c r="H244" s="12" t="b">
        <f t="shared" si="72"/>
        <v>0</v>
      </c>
      <c r="I244" s="33" t="b">
        <f t="shared" si="73"/>
        <v>1</v>
      </c>
      <c r="J244" s="31">
        <f t="shared" si="57"/>
        <v>387.15949999999998</v>
      </c>
      <c r="K244" s="29" t="b">
        <f t="shared" si="77"/>
        <v>0</v>
      </c>
      <c r="L244" s="33" t="b">
        <f t="shared" si="78"/>
        <v>1</v>
      </c>
      <c r="M244" s="31">
        <f t="shared" si="83"/>
        <v>452.94550000000004</v>
      </c>
      <c r="N244" s="29" t="b">
        <f t="shared" si="69"/>
        <v>0</v>
      </c>
      <c r="O244" s="33" t="b">
        <f t="shared" si="80"/>
        <v>0</v>
      </c>
    </row>
    <row r="245" spans="1:15" x14ac:dyDescent="0.25">
      <c r="A245" s="10">
        <v>41876</v>
      </c>
      <c r="B245" s="34">
        <v>237</v>
      </c>
      <c r="C245" s="12">
        <f t="shared" si="84"/>
        <v>65.722499999999997</v>
      </c>
      <c r="D245" s="22">
        <f t="shared" si="74"/>
        <v>300.73599999999999</v>
      </c>
      <c r="E245" s="32" t="b">
        <f t="shared" si="65"/>
        <v>0</v>
      </c>
      <c r="F245" s="33" t="b">
        <f t="shared" si="66"/>
        <v>1</v>
      </c>
      <c r="G245" s="31">
        <f t="shared" si="79"/>
        <v>349.50400000000002</v>
      </c>
      <c r="H245" s="12" t="b">
        <f t="shared" si="72"/>
        <v>0</v>
      </c>
      <c r="I245" s="33" t="b">
        <f t="shared" si="73"/>
        <v>1</v>
      </c>
      <c r="J245" s="31">
        <f t="shared" si="57"/>
        <v>431.54599999999994</v>
      </c>
      <c r="K245" s="29" t="b">
        <f t="shared" si="77"/>
        <v>0</v>
      </c>
      <c r="L245" s="33" t="b">
        <f t="shared" si="78"/>
        <v>1</v>
      </c>
      <c r="M245" s="31">
        <f t="shared" si="83"/>
        <v>518.41399999999999</v>
      </c>
      <c r="N245" s="29" t="b">
        <f t="shared" si="69"/>
        <v>0</v>
      </c>
      <c r="O245" s="33" t="b">
        <f t="shared" si="80"/>
        <v>1</v>
      </c>
    </row>
    <row r="246" spans="1:15" x14ac:dyDescent="0.25">
      <c r="A246" s="10">
        <v>41877</v>
      </c>
      <c r="B246" s="34">
        <v>238</v>
      </c>
      <c r="C246" s="12">
        <f>0.32*25.4</f>
        <v>8.1280000000000001</v>
      </c>
      <c r="D246" s="22">
        <f t="shared" si="74"/>
        <v>305.05399999999997</v>
      </c>
      <c r="E246" s="32" t="b">
        <f t="shared" si="65"/>
        <v>0</v>
      </c>
      <c r="F246" s="33" t="b">
        <f t="shared" si="66"/>
        <v>1</v>
      </c>
      <c r="G246" s="31">
        <f t="shared" si="79"/>
        <v>347.47199999999992</v>
      </c>
      <c r="H246" s="12" t="b">
        <f t="shared" si="72"/>
        <v>0</v>
      </c>
      <c r="I246" s="33" t="b">
        <f t="shared" si="73"/>
        <v>1</v>
      </c>
      <c r="J246" s="31">
        <f t="shared" si="57"/>
        <v>418.33799999999991</v>
      </c>
      <c r="K246" s="29" t="b">
        <f t="shared" si="77"/>
        <v>0</v>
      </c>
      <c r="L246" s="33" t="b">
        <f t="shared" si="78"/>
        <v>1</v>
      </c>
      <c r="M246" s="31">
        <f t="shared" si="83"/>
        <v>526.28800000000001</v>
      </c>
      <c r="N246" s="29" t="b">
        <f t="shared" si="69"/>
        <v>0</v>
      </c>
      <c r="O246" s="33" t="b">
        <f t="shared" si="80"/>
        <v>1</v>
      </c>
    </row>
    <row r="247" spans="1:15" x14ac:dyDescent="0.25">
      <c r="A247" s="10">
        <v>41878</v>
      </c>
      <c r="B247" s="34">
        <v>239</v>
      </c>
      <c r="C247" s="12">
        <f>0.07*25.4</f>
        <v>1.778</v>
      </c>
      <c r="D247" s="22">
        <f t="shared" si="74"/>
        <v>276.85999999999996</v>
      </c>
      <c r="E247" s="32" t="b">
        <f t="shared" si="65"/>
        <v>0</v>
      </c>
      <c r="F247" s="33" t="b">
        <f t="shared" si="66"/>
        <v>1</v>
      </c>
      <c r="G247" s="31">
        <f t="shared" si="79"/>
        <v>344.17</v>
      </c>
      <c r="H247" s="12" t="b">
        <f t="shared" si="72"/>
        <v>0</v>
      </c>
      <c r="I247" s="33" t="b">
        <f t="shared" si="73"/>
        <v>1</v>
      </c>
      <c r="J247" s="31">
        <f t="shared" si="57"/>
        <v>398.5259999999999</v>
      </c>
      <c r="K247" s="29" t="b">
        <f t="shared" si="77"/>
        <v>0</v>
      </c>
      <c r="L247" s="33" t="b">
        <f t="shared" si="78"/>
        <v>1</v>
      </c>
      <c r="M247" s="31">
        <f t="shared" si="83"/>
        <v>528.06600000000003</v>
      </c>
      <c r="N247" s="29" t="b">
        <f t="shared" si="69"/>
        <v>0</v>
      </c>
      <c r="O247" s="33" t="b">
        <f t="shared" si="80"/>
        <v>1</v>
      </c>
    </row>
    <row r="248" spans="1:15" x14ac:dyDescent="0.25">
      <c r="A248" s="10">
        <v>41879</v>
      </c>
      <c r="B248" s="34">
        <v>240</v>
      </c>
      <c r="C248" s="12">
        <f>(3.7*25.4)/6</f>
        <v>15.663333333333334</v>
      </c>
      <c r="D248" s="22">
        <f t="shared" si="74"/>
        <v>288.45933333333335</v>
      </c>
      <c r="E248" s="32" t="b">
        <f t="shared" si="65"/>
        <v>0</v>
      </c>
      <c r="F248" s="33" t="b">
        <f t="shared" si="66"/>
        <v>1</v>
      </c>
      <c r="G248" s="31">
        <f t="shared" si="79"/>
        <v>359.83333333333337</v>
      </c>
      <c r="H248" s="12" t="b">
        <f t="shared" si="72"/>
        <v>0</v>
      </c>
      <c r="I248" s="33" t="b">
        <f t="shared" si="73"/>
        <v>1</v>
      </c>
      <c r="J248" s="31">
        <f t="shared" si="57"/>
        <v>413.68133333333333</v>
      </c>
      <c r="K248" s="29" t="b">
        <f t="shared" si="77"/>
        <v>0</v>
      </c>
      <c r="L248" s="33" t="b">
        <f t="shared" si="78"/>
        <v>1</v>
      </c>
      <c r="M248" s="31">
        <f t="shared" si="83"/>
        <v>542.45933333333335</v>
      </c>
      <c r="N248" s="29" t="b">
        <f t="shared" si="69"/>
        <v>0</v>
      </c>
      <c r="O248" s="33" t="b">
        <f t="shared" si="80"/>
        <v>1</v>
      </c>
    </row>
    <row r="249" spans="1:15" x14ac:dyDescent="0.25">
      <c r="A249" s="10">
        <v>41880</v>
      </c>
      <c r="B249" s="34">
        <v>241</v>
      </c>
      <c r="C249" s="12">
        <f t="shared" ref="C249:C253" si="85">(3.7*25.4)/6</f>
        <v>15.663333333333334</v>
      </c>
      <c r="D249" s="22">
        <f t="shared" si="74"/>
        <v>238.40016666666665</v>
      </c>
      <c r="E249" s="32" t="b">
        <f t="shared" si="65"/>
        <v>0</v>
      </c>
      <c r="F249" s="33" t="b">
        <f t="shared" si="66"/>
        <v>1</v>
      </c>
      <c r="G249" s="31">
        <f t="shared" si="79"/>
        <v>367.11466666666666</v>
      </c>
      <c r="H249" s="12" t="b">
        <f t="shared" si="72"/>
        <v>0</v>
      </c>
      <c r="I249" s="33" t="b">
        <f t="shared" si="73"/>
        <v>1</v>
      </c>
      <c r="J249" s="31">
        <f t="shared" si="57"/>
        <v>413.59666666666664</v>
      </c>
      <c r="K249" s="29" t="b">
        <f t="shared" si="77"/>
        <v>0</v>
      </c>
      <c r="L249" s="33" t="b">
        <f t="shared" si="78"/>
        <v>1</v>
      </c>
      <c r="M249" s="31">
        <f t="shared" si="83"/>
        <v>536.78666666666663</v>
      </c>
      <c r="N249" s="29" t="b">
        <f t="shared" si="69"/>
        <v>0</v>
      </c>
      <c r="O249" s="33" t="b">
        <f t="shared" si="80"/>
        <v>1</v>
      </c>
    </row>
    <row r="250" spans="1:15" x14ac:dyDescent="0.25">
      <c r="A250" s="10">
        <v>41881</v>
      </c>
      <c r="B250" s="34">
        <v>242</v>
      </c>
      <c r="C250" s="12">
        <f t="shared" si="85"/>
        <v>15.663333333333334</v>
      </c>
      <c r="D250" s="22">
        <f t="shared" si="74"/>
        <v>188.34099999999995</v>
      </c>
      <c r="E250" s="32" t="b">
        <f t="shared" si="65"/>
        <v>0</v>
      </c>
      <c r="F250" s="33" t="b">
        <f t="shared" si="66"/>
        <v>1</v>
      </c>
      <c r="G250" s="31">
        <f t="shared" si="79"/>
        <v>374.39600000000007</v>
      </c>
      <c r="H250" s="12" t="b">
        <f t="shared" si="72"/>
        <v>0</v>
      </c>
      <c r="I250" s="33" t="b">
        <f t="shared" si="73"/>
        <v>1</v>
      </c>
      <c r="J250" s="31">
        <f t="shared" si="57"/>
        <v>421.64</v>
      </c>
      <c r="K250" s="29" t="b">
        <f t="shared" si="77"/>
        <v>0</v>
      </c>
      <c r="L250" s="33" t="b">
        <f t="shared" si="78"/>
        <v>1</v>
      </c>
      <c r="M250" s="31">
        <f t="shared" si="83"/>
        <v>531.11399999999992</v>
      </c>
      <c r="N250" s="29" t="b">
        <f t="shared" si="69"/>
        <v>0</v>
      </c>
      <c r="O250" s="33" t="b">
        <f t="shared" si="80"/>
        <v>1</v>
      </c>
    </row>
    <row r="251" spans="1:15" x14ac:dyDescent="0.25">
      <c r="A251" s="10">
        <v>41882</v>
      </c>
      <c r="B251" s="34">
        <v>243</v>
      </c>
      <c r="C251" s="12">
        <f t="shared" si="85"/>
        <v>15.663333333333334</v>
      </c>
      <c r="D251" s="22">
        <f t="shared" si="74"/>
        <v>138.28183333333331</v>
      </c>
      <c r="E251" s="32" t="b">
        <f t="shared" si="65"/>
        <v>0</v>
      </c>
      <c r="F251" s="33" t="b">
        <f t="shared" si="66"/>
        <v>0</v>
      </c>
      <c r="G251" s="31">
        <f t="shared" si="79"/>
        <v>381.67733333333342</v>
      </c>
      <c r="H251" s="12" t="b">
        <f t="shared" si="72"/>
        <v>0</v>
      </c>
      <c r="I251" s="33" t="b">
        <f t="shared" si="73"/>
        <v>1</v>
      </c>
      <c r="J251" s="31">
        <f t="shared" si="57"/>
        <v>429.68333333333334</v>
      </c>
      <c r="K251" s="29" t="b">
        <f t="shared" si="77"/>
        <v>0</v>
      </c>
      <c r="L251" s="33" t="b">
        <f t="shared" si="78"/>
        <v>1</v>
      </c>
      <c r="M251" s="31">
        <f t="shared" si="83"/>
        <v>525.44133333333332</v>
      </c>
      <c r="N251" s="29" t="b">
        <f t="shared" si="69"/>
        <v>0</v>
      </c>
      <c r="O251" s="33" t="b">
        <f t="shared" si="80"/>
        <v>1</v>
      </c>
    </row>
    <row r="252" spans="1:15" x14ac:dyDescent="0.25">
      <c r="A252" s="10">
        <v>41883</v>
      </c>
      <c r="B252" s="34">
        <v>244</v>
      </c>
      <c r="C252" s="12">
        <f t="shared" si="85"/>
        <v>15.663333333333334</v>
      </c>
      <c r="D252" s="22">
        <f t="shared" si="74"/>
        <v>88.222666666666669</v>
      </c>
      <c r="E252" s="32" t="b">
        <f t="shared" si="65"/>
        <v>0</v>
      </c>
      <c r="F252" s="33" t="b">
        <f t="shared" si="66"/>
        <v>0</v>
      </c>
      <c r="G252" s="31">
        <f t="shared" si="79"/>
        <v>388.95866666666677</v>
      </c>
      <c r="H252" s="12" t="b">
        <f t="shared" si="72"/>
        <v>0</v>
      </c>
      <c r="I252" s="33" t="b">
        <f t="shared" si="73"/>
        <v>1</v>
      </c>
      <c r="J252" s="31">
        <f t="shared" si="57"/>
        <v>437.7266666666668</v>
      </c>
      <c r="K252" s="29" t="b">
        <f t="shared" si="77"/>
        <v>0</v>
      </c>
      <c r="L252" s="33" t="b">
        <f t="shared" si="78"/>
        <v>1</v>
      </c>
      <c r="M252" s="31">
        <f t="shared" si="83"/>
        <v>519.76866666666672</v>
      </c>
      <c r="N252" s="29" t="b">
        <f t="shared" si="69"/>
        <v>0</v>
      </c>
      <c r="O252" s="33" t="b">
        <f t="shared" si="80"/>
        <v>1</v>
      </c>
    </row>
    <row r="253" spans="1:15" x14ac:dyDescent="0.25">
      <c r="A253" s="10">
        <v>41884</v>
      </c>
      <c r="B253" s="34">
        <v>245</v>
      </c>
      <c r="C253" s="12">
        <f t="shared" si="85"/>
        <v>15.663333333333334</v>
      </c>
      <c r="D253" s="22">
        <f t="shared" si="74"/>
        <v>95.757999999999981</v>
      </c>
      <c r="E253" s="32" t="b">
        <f t="shared" si="65"/>
        <v>0</v>
      </c>
      <c r="F253" s="33" t="b">
        <f t="shared" si="66"/>
        <v>0</v>
      </c>
      <c r="G253" s="31">
        <f t="shared" si="79"/>
        <v>400.81200000000013</v>
      </c>
      <c r="H253" s="12" t="b">
        <f t="shared" si="72"/>
        <v>0</v>
      </c>
      <c r="I253" s="33" t="b">
        <f t="shared" si="73"/>
        <v>1</v>
      </c>
      <c r="J253" s="31">
        <f t="shared" si="57"/>
        <v>443.23000000000008</v>
      </c>
      <c r="K253" s="29" t="b">
        <f t="shared" si="77"/>
        <v>0</v>
      </c>
      <c r="L253" s="33" t="b">
        <f t="shared" si="78"/>
        <v>1</v>
      </c>
      <c r="M253" s="31">
        <f t="shared" si="83"/>
        <v>514.096</v>
      </c>
      <c r="N253" s="29" t="b">
        <f t="shared" si="69"/>
        <v>0</v>
      </c>
      <c r="O253" s="33" t="b">
        <f t="shared" si="80"/>
        <v>1</v>
      </c>
    </row>
    <row r="254" spans="1:15" x14ac:dyDescent="0.25">
      <c r="A254" s="10">
        <v>41885</v>
      </c>
      <c r="B254" s="34">
        <v>246</v>
      </c>
      <c r="C254" s="12">
        <f>0.26*25.4</f>
        <v>6.6040000000000001</v>
      </c>
      <c r="D254" s="22">
        <f t="shared" si="74"/>
        <v>100.58399999999999</v>
      </c>
      <c r="E254" s="32" t="b">
        <f t="shared" si="65"/>
        <v>0</v>
      </c>
      <c r="F254" s="33" t="b">
        <f t="shared" si="66"/>
        <v>0</v>
      </c>
      <c r="G254" s="31">
        <f t="shared" si="79"/>
        <v>377.44400000000007</v>
      </c>
      <c r="H254" s="12" t="b">
        <f t="shared" si="72"/>
        <v>0</v>
      </c>
      <c r="I254" s="33" t="b">
        <f t="shared" si="73"/>
        <v>1</v>
      </c>
      <c r="J254" s="31">
        <f t="shared" si="57"/>
        <v>444.75400000000013</v>
      </c>
      <c r="K254" s="29" t="b">
        <f t="shared" si="77"/>
        <v>0</v>
      </c>
      <c r="L254" s="33" t="b">
        <f t="shared" si="78"/>
        <v>1</v>
      </c>
      <c r="M254" s="31">
        <f t="shared" si="83"/>
        <v>499.11</v>
      </c>
      <c r="N254" s="29" t="b">
        <f t="shared" si="69"/>
        <v>0</v>
      </c>
      <c r="O254" s="33" t="b">
        <f t="shared" si="80"/>
        <v>1</v>
      </c>
    </row>
    <row r="255" spans="1:15" x14ac:dyDescent="0.25">
      <c r="A255" s="10">
        <v>41886</v>
      </c>
      <c r="B255" s="34">
        <v>247</v>
      </c>
      <c r="C255" s="12">
        <f>(2.07*25.4)/2</f>
        <v>26.288999999999998</v>
      </c>
      <c r="D255" s="22">
        <f t="shared" si="74"/>
        <v>111.20966666666666</v>
      </c>
      <c r="E255" s="32" t="b">
        <f t="shared" si="65"/>
        <v>0</v>
      </c>
      <c r="F255" s="33" t="b">
        <f t="shared" si="66"/>
        <v>0</v>
      </c>
      <c r="G255" s="31">
        <f t="shared" si="79"/>
        <v>399.6690000000001</v>
      </c>
      <c r="H255" s="12" t="b">
        <f t="shared" si="72"/>
        <v>0</v>
      </c>
      <c r="I255" s="33" t="b">
        <f t="shared" si="73"/>
        <v>1</v>
      </c>
      <c r="J255" s="31">
        <f t="shared" si="57"/>
        <v>471.04300000000012</v>
      </c>
      <c r="K255" s="29" t="b">
        <f t="shared" si="77"/>
        <v>0</v>
      </c>
      <c r="L255" s="33" t="b">
        <f t="shared" si="78"/>
        <v>1</v>
      </c>
      <c r="M255" s="31">
        <f t="shared" si="83"/>
        <v>524.89100000000008</v>
      </c>
      <c r="N255" s="29" t="b">
        <f t="shared" si="69"/>
        <v>0</v>
      </c>
      <c r="O255" s="33" t="b">
        <f t="shared" si="80"/>
        <v>1</v>
      </c>
    </row>
    <row r="256" spans="1:15" x14ac:dyDescent="0.25">
      <c r="A256" s="10">
        <v>41887</v>
      </c>
      <c r="B256" s="34">
        <v>248</v>
      </c>
      <c r="C256" s="12">
        <f>(2.07*25.4)/2</f>
        <v>26.288999999999998</v>
      </c>
      <c r="D256" s="22">
        <f t="shared" si="74"/>
        <v>121.83533333333334</v>
      </c>
      <c r="E256" s="32" t="b">
        <f t="shared" si="65"/>
        <v>0</v>
      </c>
      <c r="F256" s="33" t="b">
        <f t="shared" si="66"/>
        <v>0</v>
      </c>
      <c r="G256" s="31">
        <f t="shared" si="79"/>
        <v>360.2355</v>
      </c>
      <c r="H256" s="12" t="b">
        <f t="shared" si="72"/>
        <v>0</v>
      </c>
      <c r="I256" s="33" t="b">
        <f t="shared" si="73"/>
        <v>1</v>
      </c>
      <c r="J256" s="31">
        <f t="shared" si="57"/>
        <v>488.95000000000005</v>
      </c>
      <c r="K256" s="29" t="b">
        <f t="shared" si="77"/>
        <v>0</v>
      </c>
      <c r="L256" s="33" t="b">
        <f t="shared" si="78"/>
        <v>1</v>
      </c>
      <c r="M256" s="31">
        <f t="shared" si="83"/>
        <v>535.43200000000002</v>
      </c>
      <c r="N256" s="29" t="b">
        <f t="shared" si="69"/>
        <v>0</v>
      </c>
      <c r="O256" s="33" t="b">
        <f t="shared" si="80"/>
        <v>1</v>
      </c>
    </row>
    <row r="257" spans="1:15" x14ac:dyDescent="0.25">
      <c r="A257" s="10">
        <v>41888</v>
      </c>
      <c r="B257" s="34">
        <v>249</v>
      </c>
      <c r="C257" s="12">
        <f>(1.04*25.4)/3</f>
        <v>8.8053333333333335</v>
      </c>
      <c r="D257" s="22">
        <f t="shared" si="74"/>
        <v>114.97733333333333</v>
      </c>
      <c r="E257" s="32" t="b">
        <f t="shared" si="65"/>
        <v>0</v>
      </c>
      <c r="F257" s="33" t="b">
        <f t="shared" si="66"/>
        <v>0</v>
      </c>
      <c r="G257" s="31">
        <f t="shared" si="79"/>
        <v>303.31833333333327</v>
      </c>
      <c r="H257" s="12" t="b">
        <f t="shared" si="72"/>
        <v>0</v>
      </c>
      <c r="I257" s="33" t="b">
        <f t="shared" si="73"/>
        <v>1</v>
      </c>
      <c r="J257" s="31">
        <f t="shared" ref="J257:J312" si="86">SUM(C237:C257)</f>
        <v>489.37333333333345</v>
      </c>
      <c r="K257" s="29" t="b">
        <f t="shared" si="77"/>
        <v>0</v>
      </c>
      <c r="L257" s="33" t="b">
        <f t="shared" si="78"/>
        <v>1</v>
      </c>
      <c r="M257" s="31">
        <f t="shared" si="83"/>
        <v>536.61733333333336</v>
      </c>
      <c r="N257" s="29" t="b">
        <f t="shared" si="69"/>
        <v>0</v>
      </c>
      <c r="O257" s="33" t="b">
        <f t="shared" si="80"/>
        <v>1</v>
      </c>
    </row>
    <row r="258" spans="1:15" x14ac:dyDescent="0.25">
      <c r="A258" s="10">
        <v>41889</v>
      </c>
      <c r="B258" s="34">
        <v>250</v>
      </c>
      <c r="C258" s="12">
        <f t="shared" ref="C258:C259" si="87">(1.04*25.4)/3</f>
        <v>8.8053333333333335</v>
      </c>
      <c r="D258" s="22">
        <f t="shared" si="74"/>
        <v>108.11933333333334</v>
      </c>
      <c r="E258" s="32" t="b">
        <f t="shared" si="65"/>
        <v>0</v>
      </c>
      <c r="F258" s="33" t="b">
        <f t="shared" si="66"/>
        <v>0</v>
      </c>
      <c r="G258" s="31">
        <f t="shared" si="79"/>
        <v>246.4011666666666</v>
      </c>
      <c r="H258" s="12" t="b">
        <f t="shared" si="72"/>
        <v>0</v>
      </c>
      <c r="I258" s="33" t="b">
        <f t="shared" si="73"/>
        <v>0</v>
      </c>
      <c r="J258" s="31">
        <f t="shared" si="86"/>
        <v>489.79666666666679</v>
      </c>
      <c r="K258" s="29" t="b">
        <f t="shared" si="77"/>
        <v>0</v>
      </c>
      <c r="L258" s="33" t="b">
        <f t="shared" si="78"/>
        <v>1</v>
      </c>
      <c r="M258" s="31">
        <f t="shared" si="83"/>
        <v>537.80266666666671</v>
      </c>
      <c r="N258" s="29" t="b">
        <f t="shared" si="69"/>
        <v>0</v>
      </c>
      <c r="O258" s="33" t="b">
        <f t="shared" si="80"/>
        <v>1</v>
      </c>
    </row>
    <row r="259" spans="1:15" x14ac:dyDescent="0.25">
      <c r="A259" s="10">
        <v>41890</v>
      </c>
      <c r="B259" s="34">
        <v>251</v>
      </c>
      <c r="C259" s="12">
        <f t="shared" si="87"/>
        <v>8.8053333333333335</v>
      </c>
      <c r="D259" s="22">
        <f t="shared" si="74"/>
        <v>101.26133333333334</v>
      </c>
      <c r="E259" s="32" t="b">
        <f t="shared" si="65"/>
        <v>0</v>
      </c>
      <c r="F259" s="33" t="b">
        <f t="shared" si="66"/>
        <v>0</v>
      </c>
      <c r="G259" s="31">
        <f t="shared" si="79"/>
        <v>189.48399999999995</v>
      </c>
      <c r="H259" s="12" t="b">
        <f t="shared" si="72"/>
        <v>0</v>
      </c>
      <c r="I259" s="33" t="b">
        <f t="shared" si="73"/>
        <v>0</v>
      </c>
      <c r="J259" s="31">
        <f t="shared" si="86"/>
        <v>490.22000000000014</v>
      </c>
      <c r="K259" s="29" t="b">
        <f t="shared" si="77"/>
        <v>0</v>
      </c>
      <c r="L259" s="33" t="b">
        <f t="shared" si="78"/>
        <v>1</v>
      </c>
      <c r="M259" s="31">
        <f t="shared" si="83"/>
        <v>538.98800000000017</v>
      </c>
      <c r="N259" s="29" t="b">
        <f t="shared" si="69"/>
        <v>0</v>
      </c>
      <c r="O259" s="33" t="b">
        <f t="shared" si="80"/>
        <v>1</v>
      </c>
    </row>
    <row r="260" spans="1:15" x14ac:dyDescent="0.25">
      <c r="A260" s="10">
        <v>41891</v>
      </c>
      <c r="B260" s="34">
        <v>252</v>
      </c>
      <c r="C260" s="12">
        <f>0.25*25.4</f>
        <v>6.35</v>
      </c>
      <c r="D260" s="22">
        <f t="shared" si="74"/>
        <v>91.948000000000008</v>
      </c>
      <c r="E260" s="32" t="b">
        <f t="shared" si="65"/>
        <v>0</v>
      </c>
      <c r="F260" s="33" t="b">
        <f t="shared" si="66"/>
        <v>0</v>
      </c>
      <c r="G260" s="31">
        <f t="shared" si="79"/>
        <v>187.70599999999993</v>
      </c>
      <c r="H260" s="12" t="b">
        <f t="shared" si="72"/>
        <v>0</v>
      </c>
      <c r="I260" s="33" t="b">
        <f t="shared" si="73"/>
        <v>0</v>
      </c>
      <c r="J260" s="31">
        <f t="shared" si="86"/>
        <v>492.76000000000016</v>
      </c>
      <c r="K260" s="29" t="b">
        <f t="shared" si="77"/>
        <v>0</v>
      </c>
      <c r="L260" s="33" t="b">
        <f t="shared" si="78"/>
        <v>1</v>
      </c>
      <c r="M260" s="31">
        <f t="shared" si="83"/>
        <v>535.17800000000011</v>
      </c>
      <c r="N260" s="29" t="b">
        <f t="shared" si="69"/>
        <v>0</v>
      </c>
      <c r="O260" s="33" t="b">
        <f t="shared" si="80"/>
        <v>1</v>
      </c>
    </row>
    <row r="261" spans="1:15" x14ac:dyDescent="0.25">
      <c r="A261" s="10">
        <v>41892</v>
      </c>
      <c r="B261" s="34">
        <v>253</v>
      </c>
      <c r="C261" s="12">
        <f>0.01*25.4</f>
        <v>0.254</v>
      </c>
      <c r="D261" s="22">
        <f t="shared" si="74"/>
        <v>85.597999999999999</v>
      </c>
      <c r="E261" s="32" t="b">
        <f t="shared" si="65"/>
        <v>0</v>
      </c>
      <c r="F261" s="33" t="b">
        <f t="shared" si="66"/>
        <v>0</v>
      </c>
      <c r="G261" s="31">
        <f t="shared" si="79"/>
        <v>186.18199999999993</v>
      </c>
      <c r="H261" s="12" t="b">
        <f t="shared" si="72"/>
        <v>0</v>
      </c>
      <c r="I261" s="33" t="b">
        <f t="shared" si="73"/>
        <v>0</v>
      </c>
      <c r="J261" s="31">
        <f t="shared" si="86"/>
        <v>463.04200000000014</v>
      </c>
      <c r="K261" s="29" t="b">
        <f t="shared" si="77"/>
        <v>0</v>
      </c>
      <c r="L261" s="33" t="b">
        <f t="shared" si="78"/>
        <v>1</v>
      </c>
      <c r="M261" s="31">
        <f t="shared" si="83"/>
        <v>530.3520000000002</v>
      </c>
      <c r="N261" s="29" t="b">
        <f t="shared" si="69"/>
        <v>0</v>
      </c>
      <c r="O261" s="33" t="b">
        <f t="shared" si="80"/>
        <v>1</v>
      </c>
    </row>
    <row r="262" spans="1:15" x14ac:dyDescent="0.25">
      <c r="A262" s="10">
        <v>41893</v>
      </c>
      <c r="B262" s="34">
        <v>254</v>
      </c>
      <c r="C262" s="12">
        <f>0.56*25.4</f>
        <v>14.224</v>
      </c>
      <c r="D262" s="22">
        <f t="shared" si="74"/>
        <v>73.533000000000001</v>
      </c>
      <c r="E262" s="32" t="b">
        <f t="shared" si="65"/>
        <v>0</v>
      </c>
      <c r="F262" s="33" t="b">
        <f t="shared" si="66"/>
        <v>0</v>
      </c>
      <c r="G262" s="31">
        <f t="shared" si="79"/>
        <v>184.74266666666659</v>
      </c>
      <c r="H262" s="12" t="b">
        <f t="shared" si="72"/>
        <v>0</v>
      </c>
      <c r="I262" s="33" t="b">
        <f t="shared" si="73"/>
        <v>0</v>
      </c>
      <c r="J262" s="31">
        <f t="shared" si="86"/>
        <v>473.20200000000017</v>
      </c>
      <c r="K262" s="29" t="b">
        <f t="shared" si="77"/>
        <v>0</v>
      </c>
      <c r="L262" s="33" t="b">
        <f t="shared" si="78"/>
        <v>1</v>
      </c>
      <c r="M262" s="31">
        <f t="shared" si="83"/>
        <v>544.57600000000025</v>
      </c>
      <c r="N262" s="29" t="b">
        <f t="shared" si="69"/>
        <v>0</v>
      </c>
      <c r="O262" s="33" t="b">
        <f t="shared" si="80"/>
        <v>1</v>
      </c>
    </row>
    <row r="263" spans="1:15" x14ac:dyDescent="0.25">
      <c r="A263" s="10">
        <v>41894</v>
      </c>
      <c r="B263" s="34">
        <v>255</v>
      </c>
      <c r="C263" s="12">
        <f>(1.36*25.4)/4</f>
        <v>8.636000000000001</v>
      </c>
      <c r="D263" s="22">
        <f t="shared" si="74"/>
        <v>55.88</v>
      </c>
      <c r="E263" s="32" t="b">
        <f t="shared" si="65"/>
        <v>0</v>
      </c>
      <c r="F263" s="33" t="b">
        <f t="shared" si="66"/>
        <v>0</v>
      </c>
      <c r="G263" s="31">
        <f t="shared" si="79"/>
        <v>177.71533333333329</v>
      </c>
      <c r="H263" s="12" t="b">
        <f t="shared" si="72"/>
        <v>0</v>
      </c>
      <c r="I263" s="33" t="b">
        <f t="shared" si="73"/>
        <v>0</v>
      </c>
      <c r="J263" s="31">
        <f t="shared" si="86"/>
        <v>416.11550000000011</v>
      </c>
      <c r="K263" s="29" t="b">
        <f t="shared" si="77"/>
        <v>0</v>
      </c>
      <c r="L263" s="33" t="b">
        <f t="shared" si="78"/>
        <v>1</v>
      </c>
      <c r="M263" s="31">
        <f t="shared" si="83"/>
        <v>544.83000000000015</v>
      </c>
      <c r="N263" s="29" t="b">
        <f t="shared" si="69"/>
        <v>0</v>
      </c>
      <c r="O263" s="33" t="b">
        <f t="shared" si="80"/>
        <v>1</v>
      </c>
    </row>
    <row r="264" spans="1:15" x14ac:dyDescent="0.25">
      <c r="A264" s="10">
        <v>41895</v>
      </c>
      <c r="B264" s="34">
        <v>256</v>
      </c>
      <c r="C264" s="12">
        <f t="shared" ref="C264:C266" si="88">(1.36*25.4)/4</f>
        <v>8.636000000000001</v>
      </c>
      <c r="D264" s="22">
        <f t="shared" si="74"/>
        <v>55.710666666666675</v>
      </c>
      <c r="E264" s="32" t="b">
        <f t="shared" si="65"/>
        <v>0</v>
      </c>
      <c r="F264" s="33" t="b">
        <f t="shared" si="66"/>
        <v>0</v>
      </c>
      <c r="G264" s="31">
        <f t="shared" si="79"/>
        <v>170.68799999999996</v>
      </c>
      <c r="H264" s="12" t="b">
        <f t="shared" si="72"/>
        <v>0</v>
      </c>
      <c r="I264" s="33" t="b">
        <f t="shared" si="73"/>
        <v>0</v>
      </c>
      <c r="J264" s="31">
        <f t="shared" si="86"/>
        <v>359.02900000000005</v>
      </c>
      <c r="K264" s="29" t="b">
        <f t="shared" si="77"/>
        <v>0</v>
      </c>
      <c r="L264" s="33" t="b">
        <f t="shared" si="78"/>
        <v>0</v>
      </c>
      <c r="M264" s="31">
        <f t="shared" si="83"/>
        <v>545.08400000000017</v>
      </c>
      <c r="N264" s="29" t="b">
        <f t="shared" si="69"/>
        <v>0</v>
      </c>
      <c r="O264" s="33" t="b">
        <f t="shared" si="80"/>
        <v>1</v>
      </c>
    </row>
    <row r="265" spans="1:15" x14ac:dyDescent="0.25">
      <c r="A265" s="10">
        <v>41896</v>
      </c>
      <c r="B265" s="34">
        <v>257</v>
      </c>
      <c r="C265" s="12">
        <f t="shared" si="88"/>
        <v>8.636000000000001</v>
      </c>
      <c r="D265" s="22">
        <f t="shared" si="74"/>
        <v>55.541333333333341</v>
      </c>
      <c r="E265" s="32" t="b">
        <f t="shared" si="65"/>
        <v>0</v>
      </c>
      <c r="F265" s="33" t="b">
        <f t="shared" si="66"/>
        <v>0</v>
      </c>
      <c r="G265" s="31">
        <f t="shared" si="79"/>
        <v>163.66066666666666</v>
      </c>
      <c r="H265" s="12" t="b">
        <f t="shared" si="72"/>
        <v>0</v>
      </c>
      <c r="I265" s="33" t="b">
        <f t="shared" si="73"/>
        <v>0</v>
      </c>
      <c r="J265" s="31">
        <f t="shared" si="86"/>
        <v>301.9425</v>
      </c>
      <c r="K265" s="29" t="b">
        <f t="shared" si="77"/>
        <v>0</v>
      </c>
      <c r="L265" s="33" t="b">
        <f t="shared" si="78"/>
        <v>0</v>
      </c>
      <c r="M265" s="31">
        <f t="shared" si="83"/>
        <v>545.33800000000008</v>
      </c>
      <c r="N265" s="29" t="b">
        <f t="shared" si="69"/>
        <v>0</v>
      </c>
      <c r="O265" s="33" t="b">
        <f t="shared" si="80"/>
        <v>1</v>
      </c>
    </row>
    <row r="266" spans="1:15" x14ac:dyDescent="0.25">
      <c r="A266" s="10">
        <v>41897</v>
      </c>
      <c r="B266" s="34">
        <v>258</v>
      </c>
      <c r="C266" s="12">
        <f t="shared" si="88"/>
        <v>8.636000000000001</v>
      </c>
      <c r="D266" s="22">
        <f t="shared" si="74"/>
        <v>55.372000000000007</v>
      </c>
      <c r="E266" s="32" t="b">
        <f t="shared" si="65"/>
        <v>0</v>
      </c>
      <c r="F266" s="33" t="b">
        <f t="shared" si="66"/>
        <v>0</v>
      </c>
      <c r="G266" s="31">
        <f t="shared" si="79"/>
        <v>156.63333333333333</v>
      </c>
      <c r="H266" s="12" t="b">
        <f t="shared" si="72"/>
        <v>0</v>
      </c>
      <c r="I266" s="33" t="b">
        <f t="shared" si="73"/>
        <v>0</v>
      </c>
      <c r="J266" s="31">
        <f t="shared" si="86"/>
        <v>244.85599999999991</v>
      </c>
      <c r="K266" s="29" t="b">
        <f t="shared" si="77"/>
        <v>0</v>
      </c>
      <c r="L266" s="33" t="b">
        <f t="shared" si="78"/>
        <v>0</v>
      </c>
      <c r="M266" s="31">
        <f t="shared" si="83"/>
        <v>545.5920000000001</v>
      </c>
      <c r="N266" s="29" t="b">
        <f t="shared" si="69"/>
        <v>0</v>
      </c>
      <c r="O266" s="33" t="b">
        <f t="shared" si="80"/>
        <v>1</v>
      </c>
    </row>
    <row r="267" spans="1:15" x14ac:dyDescent="0.25">
      <c r="A267" s="10">
        <v>41898</v>
      </c>
      <c r="B267" s="34">
        <v>259</v>
      </c>
      <c r="C267" s="12">
        <v>0</v>
      </c>
      <c r="D267" s="22">
        <f t="shared" si="74"/>
        <v>49.022000000000006</v>
      </c>
      <c r="E267" s="32" t="b">
        <f t="shared" si="65"/>
        <v>0</v>
      </c>
      <c r="F267" s="33" t="b">
        <f t="shared" si="66"/>
        <v>0</v>
      </c>
      <c r="G267" s="31">
        <f t="shared" si="79"/>
        <v>140.97</v>
      </c>
      <c r="H267" s="12" t="b">
        <f t="shared" si="72"/>
        <v>0</v>
      </c>
      <c r="I267" s="33" t="b">
        <f t="shared" si="73"/>
        <v>0</v>
      </c>
      <c r="J267" s="31">
        <f t="shared" si="86"/>
        <v>236.72799999999989</v>
      </c>
      <c r="K267" s="29" t="b">
        <f t="shared" si="77"/>
        <v>0</v>
      </c>
      <c r="L267" s="33" t="b">
        <f t="shared" si="78"/>
        <v>0</v>
      </c>
      <c r="M267" s="31">
        <f t="shared" si="83"/>
        <v>541.78200000000004</v>
      </c>
      <c r="N267" s="29" t="b">
        <f t="shared" si="69"/>
        <v>0</v>
      </c>
      <c r="O267" s="33" t="b">
        <f t="shared" si="80"/>
        <v>1</v>
      </c>
    </row>
    <row r="268" spans="1:15" x14ac:dyDescent="0.25">
      <c r="A268" s="10">
        <v>41899</v>
      </c>
      <c r="B268" s="34">
        <v>260</v>
      </c>
      <c r="C268" s="12">
        <v>0</v>
      </c>
      <c r="D268" s="22">
        <f t="shared" si="74"/>
        <v>48.768000000000008</v>
      </c>
      <c r="E268" s="32" t="b">
        <f t="shared" si="65"/>
        <v>0</v>
      </c>
      <c r="F268" s="33" t="b">
        <f t="shared" si="66"/>
        <v>0</v>
      </c>
      <c r="G268" s="31">
        <f t="shared" si="79"/>
        <v>134.36599999999999</v>
      </c>
      <c r="H268" s="12" t="b">
        <f t="shared" si="72"/>
        <v>0</v>
      </c>
      <c r="I268" s="33" t="b">
        <f t="shared" si="73"/>
        <v>0</v>
      </c>
      <c r="J268" s="31">
        <f t="shared" si="86"/>
        <v>234.9499999999999</v>
      </c>
      <c r="K268" s="29" t="b">
        <f t="shared" si="77"/>
        <v>0</v>
      </c>
      <c r="L268" s="33" t="b">
        <f t="shared" si="78"/>
        <v>0</v>
      </c>
      <c r="M268" s="31">
        <f t="shared" si="83"/>
        <v>511.81000000000023</v>
      </c>
      <c r="N268" s="29" t="b">
        <f t="shared" si="69"/>
        <v>0</v>
      </c>
      <c r="O268" s="33" t="b">
        <f t="shared" si="80"/>
        <v>1</v>
      </c>
    </row>
    <row r="269" spans="1:15" x14ac:dyDescent="0.25">
      <c r="A269" s="10">
        <v>41900</v>
      </c>
      <c r="B269" s="34">
        <v>261</v>
      </c>
      <c r="C269" s="12">
        <v>0</v>
      </c>
      <c r="D269" s="22">
        <f t="shared" si="74"/>
        <v>34.544000000000004</v>
      </c>
      <c r="E269" s="32" t="b">
        <f t="shared" si="65"/>
        <v>0</v>
      </c>
      <c r="F269" s="33" t="b">
        <f t="shared" si="66"/>
        <v>0</v>
      </c>
      <c r="G269" s="31">
        <f t="shared" si="79"/>
        <v>108.07699999999998</v>
      </c>
      <c r="H269" s="12" t="b">
        <f t="shared" si="72"/>
        <v>0</v>
      </c>
      <c r="I269" s="33" t="b">
        <f t="shared" si="73"/>
        <v>0</v>
      </c>
      <c r="J269" s="31">
        <f t="shared" si="86"/>
        <v>219.28666666666658</v>
      </c>
      <c r="K269" s="29" t="b">
        <f t="shared" si="77"/>
        <v>0</v>
      </c>
      <c r="L269" s="33" t="b">
        <f t="shared" si="78"/>
        <v>0</v>
      </c>
      <c r="M269" s="31">
        <f t="shared" si="83"/>
        <v>507.74600000000027</v>
      </c>
      <c r="N269" s="29" t="b">
        <f t="shared" si="69"/>
        <v>0</v>
      </c>
      <c r="O269" s="33" t="b">
        <f t="shared" si="80"/>
        <v>1</v>
      </c>
    </row>
    <row r="270" spans="1:15" x14ac:dyDescent="0.25">
      <c r="A270" s="10">
        <v>41901</v>
      </c>
      <c r="B270" s="34">
        <v>262</v>
      </c>
      <c r="C270" s="12">
        <f>(3.9*25.4)</f>
        <v>99.059999999999988</v>
      </c>
      <c r="D270" s="22">
        <f t="shared" si="74"/>
        <v>124.96799999999999</v>
      </c>
      <c r="E270" s="32" t="b">
        <f t="shared" si="65"/>
        <v>0</v>
      </c>
      <c r="F270" s="33" t="b">
        <f t="shared" si="66"/>
        <v>0</v>
      </c>
      <c r="G270" s="31">
        <f t="shared" si="79"/>
        <v>180.84799999999998</v>
      </c>
      <c r="H270" s="12" t="b">
        <f t="shared" si="72"/>
        <v>0</v>
      </c>
      <c r="I270" s="33" t="b">
        <f t="shared" si="73"/>
        <v>0</v>
      </c>
      <c r="J270" s="31">
        <f t="shared" si="86"/>
        <v>302.68333333333328</v>
      </c>
      <c r="K270" s="29" t="b">
        <f t="shared" si="77"/>
        <v>0</v>
      </c>
      <c r="L270" s="33" t="b">
        <f t="shared" si="78"/>
        <v>0</v>
      </c>
      <c r="M270" s="31">
        <f t="shared" si="83"/>
        <v>541.08350000000019</v>
      </c>
      <c r="N270" s="29" t="b">
        <f t="shared" si="69"/>
        <v>0</v>
      </c>
      <c r="O270" s="33" t="b">
        <f t="shared" si="80"/>
        <v>1</v>
      </c>
    </row>
    <row r="271" spans="1:15" x14ac:dyDescent="0.25">
      <c r="A271" s="10">
        <v>41902</v>
      </c>
      <c r="B271" s="34">
        <v>263</v>
      </c>
      <c r="C271">
        <f>(3.6*25.4)/4</f>
        <v>22.86</v>
      </c>
      <c r="D271" s="22">
        <f t="shared" si="74"/>
        <v>139.19200000000001</v>
      </c>
      <c r="E271" s="32" t="b">
        <f t="shared" si="65"/>
        <v>0</v>
      </c>
      <c r="F271" s="33" t="b">
        <f t="shared" si="66"/>
        <v>0</v>
      </c>
      <c r="G271" s="31">
        <f t="shared" si="79"/>
        <v>194.90266666666668</v>
      </c>
      <c r="H271" s="12" t="b">
        <f t="shared" si="72"/>
        <v>0</v>
      </c>
      <c r="I271" s="33" t="b">
        <f t="shared" si="73"/>
        <v>0</v>
      </c>
      <c r="J271" s="31">
        <f t="shared" si="86"/>
        <v>309.87999999999994</v>
      </c>
      <c r="K271" s="29" t="b">
        <f t="shared" si="77"/>
        <v>0</v>
      </c>
      <c r="L271" s="33" t="b">
        <f t="shared" si="78"/>
        <v>0</v>
      </c>
      <c r="M271" s="31">
        <f t="shared" si="83"/>
        <v>498.22100000000012</v>
      </c>
      <c r="N271" s="29" t="b">
        <f t="shared" si="69"/>
        <v>0</v>
      </c>
      <c r="O271" s="33" t="b">
        <f t="shared" si="80"/>
        <v>1</v>
      </c>
    </row>
    <row r="272" spans="1:15" x14ac:dyDescent="0.25">
      <c r="A272" s="10">
        <v>41903</v>
      </c>
      <c r="B272" s="34">
        <v>264</v>
      </c>
      <c r="C272">
        <f t="shared" ref="C272:C274" si="89">(3.6*25.4)/4</f>
        <v>22.86</v>
      </c>
      <c r="D272" s="22">
        <f t="shared" si="74"/>
        <v>153.416</v>
      </c>
      <c r="E272" s="32" t="b">
        <f t="shared" ref="E272:E312" si="90">OR(D272&lt;8.3)</f>
        <v>0</v>
      </c>
      <c r="F272" s="33" t="b">
        <f t="shared" ref="F272:F312" si="91">OR(D272&gt;150.62)</f>
        <v>1</v>
      </c>
      <c r="G272" s="31">
        <f t="shared" si="79"/>
        <v>208.95733333333334</v>
      </c>
      <c r="H272" s="12" t="b">
        <f t="shared" si="72"/>
        <v>0</v>
      </c>
      <c r="I272" s="33" t="b">
        <f t="shared" si="73"/>
        <v>0</v>
      </c>
      <c r="J272" s="31">
        <f t="shared" si="86"/>
        <v>317.07666666666665</v>
      </c>
      <c r="K272" s="29" t="b">
        <f t="shared" si="77"/>
        <v>0</v>
      </c>
      <c r="L272" s="33" t="b">
        <f t="shared" si="78"/>
        <v>0</v>
      </c>
      <c r="M272" s="31">
        <f t="shared" si="83"/>
        <v>455.35850000000005</v>
      </c>
      <c r="N272" s="29" t="b">
        <f t="shared" si="69"/>
        <v>0</v>
      </c>
      <c r="O272" s="33" t="b">
        <f t="shared" si="80"/>
        <v>0</v>
      </c>
    </row>
    <row r="273" spans="1:15" x14ac:dyDescent="0.25">
      <c r="A273" s="10">
        <v>41904</v>
      </c>
      <c r="B273" s="34">
        <v>265</v>
      </c>
      <c r="C273">
        <f t="shared" si="89"/>
        <v>22.86</v>
      </c>
      <c r="D273" s="22">
        <f t="shared" si="74"/>
        <v>167.64</v>
      </c>
      <c r="E273" s="32" t="b">
        <f t="shared" si="90"/>
        <v>0</v>
      </c>
      <c r="F273" s="33" t="b">
        <f t="shared" si="91"/>
        <v>1</v>
      </c>
      <c r="G273" s="31">
        <f t="shared" si="79"/>
        <v>223.012</v>
      </c>
      <c r="H273" s="12" t="b">
        <f t="shared" si="72"/>
        <v>0</v>
      </c>
      <c r="I273" s="33" t="b">
        <f t="shared" si="73"/>
        <v>0</v>
      </c>
      <c r="J273" s="31">
        <f t="shared" si="86"/>
        <v>324.27333333333337</v>
      </c>
      <c r="K273" s="29" t="b">
        <f t="shared" si="77"/>
        <v>0</v>
      </c>
      <c r="L273" s="33" t="b">
        <f t="shared" si="78"/>
        <v>0</v>
      </c>
      <c r="M273" s="31">
        <f t="shared" si="83"/>
        <v>412.49599999999992</v>
      </c>
      <c r="N273" s="29" t="b">
        <f t="shared" si="69"/>
        <v>0</v>
      </c>
      <c r="O273" s="33" t="b">
        <f t="shared" si="80"/>
        <v>0</v>
      </c>
    </row>
    <row r="274" spans="1:15" x14ac:dyDescent="0.25">
      <c r="A274" s="10">
        <v>41905</v>
      </c>
      <c r="B274" s="34">
        <v>266</v>
      </c>
      <c r="C274">
        <f t="shared" si="89"/>
        <v>22.86</v>
      </c>
      <c r="D274" s="22">
        <f t="shared" si="74"/>
        <v>190.5</v>
      </c>
      <c r="E274" s="32" t="b">
        <f t="shared" si="90"/>
        <v>0</v>
      </c>
      <c r="F274" s="33" t="b">
        <f t="shared" si="91"/>
        <v>1</v>
      </c>
      <c r="G274" s="31">
        <f t="shared" si="79"/>
        <v>239.52200000000005</v>
      </c>
      <c r="H274" s="12" t="b">
        <f t="shared" si="72"/>
        <v>0</v>
      </c>
      <c r="I274" s="33" t="b">
        <f t="shared" si="73"/>
        <v>0</v>
      </c>
      <c r="J274" s="31">
        <f t="shared" si="86"/>
        <v>331.47</v>
      </c>
      <c r="K274" s="29" t="b">
        <f t="shared" si="77"/>
        <v>0</v>
      </c>
      <c r="L274" s="33" t="b">
        <f t="shared" si="78"/>
        <v>0</v>
      </c>
      <c r="M274" s="31">
        <f t="shared" si="83"/>
        <v>427.22799999999995</v>
      </c>
      <c r="N274" s="29" t="b">
        <f t="shared" si="69"/>
        <v>0</v>
      </c>
      <c r="O274" s="33" t="b">
        <f t="shared" si="80"/>
        <v>0</v>
      </c>
    </row>
    <row r="275" spans="1:15" x14ac:dyDescent="0.25">
      <c r="A275" s="10">
        <v>41906</v>
      </c>
      <c r="B275" s="34">
        <v>267</v>
      </c>
      <c r="C275" s="12">
        <f>(1.26*25.4)/2</f>
        <v>16.001999999999999</v>
      </c>
      <c r="D275" s="22">
        <f t="shared" si="74"/>
        <v>206.50200000000001</v>
      </c>
      <c r="E275" s="32" t="b">
        <f t="shared" si="90"/>
        <v>0</v>
      </c>
      <c r="F275" s="33" t="b">
        <f t="shared" si="91"/>
        <v>1</v>
      </c>
      <c r="G275" s="31">
        <f t="shared" si="79"/>
        <v>255.27000000000004</v>
      </c>
      <c r="H275" s="12" t="b">
        <f t="shared" si="72"/>
        <v>0</v>
      </c>
      <c r="I275" s="33" t="b">
        <f t="shared" si="73"/>
        <v>0</v>
      </c>
      <c r="J275" s="31">
        <f t="shared" si="86"/>
        <v>340.86800000000005</v>
      </c>
      <c r="K275" s="29" t="b">
        <f t="shared" si="77"/>
        <v>0</v>
      </c>
      <c r="L275" s="33" t="b">
        <f t="shared" si="78"/>
        <v>0</v>
      </c>
      <c r="M275" s="31">
        <f t="shared" si="83"/>
        <v>441.45199999999994</v>
      </c>
      <c r="N275" s="29" t="b">
        <f t="shared" si="69"/>
        <v>0</v>
      </c>
      <c r="O275" s="33" t="b">
        <f t="shared" si="80"/>
        <v>0</v>
      </c>
    </row>
    <row r="276" spans="1:15" x14ac:dyDescent="0.25">
      <c r="A276" s="10">
        <v>41907</v>
      </c>
      <c r="B276" s="34">
        <v>268</v>
      </c>
      <c r="C276" s="12">
        <f>(1.26*25.4)/2</f>
        <v>16.001999999999999</v>
      </c>
      <c r="D276" s="22">
        <f t="shared" si="74"/>
        <v>222.50400000000002</v>
      </c>
      <c r="E276" s="32" t="b">
        <f t="shared" si="90"/>
        <v>0</v>
      </c>
      <c r="F276" s="33" t="b">
        <f t="shared" si="91"/>
        <v>1</v>
      </c>
      <c r="G276" s="31">
        <f t="shared" si="79"/>
        <v>257.04800000000006</v>
      </c>
      <c r="H276" s="12" t="b">
        <f t="shared" si="72"/>
        <v>0</v>
      </c>
      <c r="I276" s="33" t="b">
        <f t="shared" si="73"/>
        <v>0</v>
      </c>
      <c r="J276" s="31">
        <f t="shared" si="86"/>
        <v>330.58100000000002</v>
      </c>
      <c r="K276" s="29" t="b">
        <f t="shared" si="77"/>
        <v>0</v>
      </c>
      <c r="L276" s="33" t="b">
        <f t="shared" si="78"/>
        <v>0</v>
      </c>
      <c r="M276" s="31">
        <f t="shared" si="83"/>
        <v>441.79066666666665</v>
      </c>
      <c r="N276" s="29" t="b">
        <f t="shared" si="69"/>
        <v>0</v>
      </c>
      <c r="O276" s="33" t="b">
        <f t="shared" si="80"/>
        <v>0</v>
      </c>
    </row>
    <row r="277" spans="1:15" x14ac:dyDescent="0.25">
      <c r="A277" s="10">
        <v>41908</v>
      </c>
      <c r="B277" s="34">
        <v>269</v>
      </c>
      <c r="C277" s="12">
        <f>(0.4*25.4)/4</f>
        <v>2.54</v>
      </c>
      <c r="D277" s="22">
        <f t="shared" si="74"/>
        <v>125.98399999999999</v>
      </c>
      <c r="E277" s="32" t="b">
        <f t="shared" si="90"/>
        <v>0</v>
      </c>
      <c r="F277" s="33" t="b">
        <f t="shared" si="91"/>
        <v>0</v>
      </c>
      <c r="G277" s="31">
        <f t="shared" si="79"/>
        <v>250.95200000000003</v>
      </c>
      <c r="H277" s="12" t="b">
        <f t="shared" si="72"/>
        <v>0</v>
      </c>
      <c r="I277" s="33" t="b">
        <f t="shared" si="73"/>
        <v>0</v>
      </c>
      <c r="J277" s="31">
        <f t="shared" si="86"/>
        <v>306.83200000000005</v>
      </c>
      <c r="K277" s="29" t="b">
        <f t="shared" si="77"/>
        <v>0</v>
      </c>
      <c r="L277" s="33" t="b">
        <f t="shared" si="78"/>
        <v>0</v>
      </c>
      <c r="M277" s="31">
        <f t="shared" si="83"/>
        <v>428.66733333333337</v>
      </c>
      <c r="N277" s="29" t="b">
        <f t="shared" ref="N277:N312" si="92">OR(M277&lt;8.3)</f>
        <v>0</v>
      </c>
      <c r="O277" s="33" t="b">
        <f t="shared" si="80"/>
        <v>0</v>
      </c>
    </row>
    <row r="278" spans="1:15" x14ac:dyDescent="0.25">
      <c r="A278" s="10">
        <v>41909</v>
      </c>
      <c r="B278" s="34">
        <v>270</v>
      </c>
      <c r="C278" s="12">
        <f t="shared" ref="C278:C280" si="93">(0.4*25.4)/4</f>
        <v>2.54</v>
      </c>
      <c r="D278" s="22">
        <f t="shared" si="74"/>
        <v>105.664</v>
      </c>
      <c r="E278" s="32" t="b">
        <f t="shared" si="90"/>
        <v>0</v>
      </c>
      <c r="F278" s="33" t="b">
        <f t="shared" si="91"/>
        <v>0</v>
      </c>
      <c r="G278" s="31">
        <f t="shared" si="79"/>
        <v>244.85600000000005</v>
      </c>
      <c r="H278" s="12" t="b">
        <f t="shared" si="72"/>
        <v>0</v>
      </c>
      <c r="I278" s="33" t="b">
        <f t="shared" si="73"/>
        <v>0</v>
      </c>
      <c r="J278" s="31">
        <f t="shared" si="86"/>
        <v>300.56666666666678</v>
      </c>
      <c r="K278" s="29" t="b">
        <f t="shared" si="77"/>
        <v>0</v>
      </c>
      <c r="L278" s="33" t="b">
        <f t="shared" si="78"/>
        <v>0</v>
      </c>
      <c r="M278" s="31">
        <f t="shared" si="83"/>
        <v>415.54400000000004</v>
      </c>
      <c r="N278" s="29" t="b">
        <f t="shared" si="92"/>
        <v>0</v>
      </c>
      <c r="O278" s="33" t="b">
        <f t="shared" si="80"/>
        <v>0</v>
      </c>
    </row>
    <row r="279" spans="1:15" x14ac:dyDescent="0.25">
      <c r="A279" s="10">
        <v>41910</v>
      </c>
      <c r="B279" s="34">
        <v>271</v>
      </c>
      <c r="C279" s="12">
        <f t="shared" si="93"/>
        <v>2.54</v>
      </c>
      <c r="D279" s="22">
        <f t="shared" si="74"/>
        <v>85.344000000000008</v>
      </c>
      <c r="E279" s="32" t="b">
        <f t="shared" si="90"/>
        <v>0</v>
      </c>
      <c r="F279" s="33" t="b">
        <f t="shared" si="91"/>
        <v>0</v>
      </c>
      <c r="G279" s="31">
        <f t="shared" si="79"/>
        <v>238.76000000000002</v>
      </c>
      <c r="H279" s="12" t="b">
        <f t="shared" ref="H279:H312" si="94">OR(G279&lt;33.9)</f>
        <v>0</v>
      </c>
      <c r="I279" s="33" t="b">
        <f t="shared" ref="I279:I312" si="95">OR(G279&gt;277.6)</f>
        <v>0</v>
      </c>
      <c r="J279" s="31">
        <f t="shared" si="86"/>
        <v>294.30133333333345</v>
      </c>
      <c r="K279" s="29" t="b">
        <f t="shared" si="77"/>
        <v>0</v>
      </c>
      <c r="L279" s="33" t="b">
        <f t="shared" si="78"/>
        <v>0</v>
      </c>
      <c r="M279" s="31">
        <f t="shared" si="83"/>
        <v>402.42066666666676</v>
      </c>
      <c r="N279" s="29" t="b">
        <f t="shared" si="92"/>
        <v>0</v>
      </c>
      <c r="O279" s="33" t="b">
        <f t="shared" si="80"/>
        <v>0</v>
      </c>
    </row>
    <row r="280" spans="1:15" x14ac:dyDescent="0.25">
      <c r="A280" s="10">
        <v>41911</v>
      </c>
      <c r="B280" s="34">
        <v>272</v>
      </c>
      <c r="C280" s="12">
        <f t="shared" si="93"/>
        <v>2.54</v>
      </c>
      <c r="D280" s="22">
        <f t="shared" si="74"/>
        <v>65.023999999999987</v>
      </c>
      <c r="E280" s="32" t="b">
        <f t="shared" si="90"/>
        <v>0</v>
      </c>
      <c r="F280" s="33" t="b">
        <f t="shared" si="91"/>
        <v>0</v>
      </c>
      <c r="G280" s="31">
        <f t="shared" si="79"/>
        <v>232.66399999999999</v>
      </c>
      <c r="H280" s="12" t="b">
        <f t="shared" si="94"/>
        <v>0</v>
      </c>
      <c r="I280" s="33" t="b">
        <f t="shared" si="95"/>
        <v>0</v>
      </c>
      <c r="J280" s="31">
        <f t="shared" si="86"/>
        <v>288.03600000000012</v>
      </c>
      <c r="K280" s="29" t="b">
        <f t="shared" si="77"/>
        <v>0</v>
      </c>
      <c r="L280" s="33" t="b">
        <f t="shared" si="78"/>
        <v>0</v>
      </c>
      <c r="M280" s="31">
        <f t="shared" si="83"/>
        <v>389.29733333333348</v>
      </c>
      <c r="N280" s="29" t="b">
        <f t="shared" si="92"/>
        <v>0</v>
      </c>
      <c r="O280" s="33" t="b">
        <f t="shared" si="80"/>
        <v>0</v>
      </c>
    </row>
    <row r="281" spans="1:15" x14ac:dyDescent="0.25">
      <c r="A281" s="10">
        <v>41912</v>
      </c>
      <c r="B281" s="34">
        <v>273</v>
      </c>
      <c r="C281" s="12">
        <v>0</v>
      </c>
      <c r="D281" s="22">
        <f t="shared" si="74"/>
        <v>42.163999999999994</v>
      </c>
      <c r="E281" s="32" t="b">
        <f t="shared" si="90"/>
        <v>0</v>
      </c>
      <c r="F281" s="33" t="b">
        <f t="shared" si="91"/>
        <v>0</v>
      </c>
      <c r="G281" s="31">
        <f t="shared" si="79"/>
        <v>232.66399999999999</v>
      </c>
      <c r="H281" s="12" t="b">
        <f t="shared" si="94"/>
        <v>0</v>
      </c>
      <c r="I281" s="33" t="b">
        <f t="shared" si="95"/>
        <v>0</v>
      </c>
      <c r="J281" s="31">
        <f t="shared" si="86"/>
        <v>281.68600000000015</v>
      </c>
      <c r="K281" s="29" t="b">
        <f t="shared" si="77"/>
        <v>0</v>
      </c>
      <c r="L281" s="33" t="b">
        <f t="shared" si="78"/>
        <v>0</v>
      </c>
      <c r="M281" s="31">
        <f t="shared" si="83"/>
        <v>373.63400000000013</v>
      </c>
      <c r="N281" s="29" t="b">
        <f t="shared" si="92"/>
        <v>0</v>
      </c>
      <c r="O281" s="33" t="b">
        <f t="shared" si="80"/>
        <v>0</v>
      </c>
    </row>
    <row r="282" spans="1:15" x14ac:dyDescent="0.25">
      <c r="A282" s="10">
        <v>41913</v>
      </c>
      <c r="B282" s="34">
        <v>274</v>
      </c>
      <c r="C282" s="12">
        <v>0</v>
      </c>
      <c r="D282" s="22">
        <f t="shared" ref="D282:D312" si="96">SUM(C276:C282)</f>
        <v>26.161999999999995</v>
      </c>
      <c r="E282" s="32" t="b">
        <f t="shared" si="90"/>
        <v>0</v>
      </c>
      <c r="F282" s="33" t="b">
        <f t="shared" si="91"/>
        <v>0</v>
      </c>
      <c r="G282" s="31">
        <f t="shared" si="79"/>
        <v>232.66399999999999</v>
      </c>
      <c r="H282" s="12" t="b">
        <f t="shared" si="94"/>
        <v>0</v>
      </c>
      <c r="I282" s="33" t="b">
        <f t="shared" si="95"/>
        <v>0</v>
      </c>
      <c r="J282" s="31">
        <f t="shared" si="86"/>
        <v>281.43200000000013</v>
      </c>
      <c r="K282" s="29" t="b">
        <f t="shared" si="77"/>
        <v>0</v>
      </c>
      <c r="L282" s="33" t="b">
        <f t="shared" si="78"/>
        <v>0</v>
      </c>
      <c r="M282" s="31">
        <f t="shared" si="83"/>
        <v>367.03000000000014</v>
      </c>
      <c r="N282" s="29" t="b">
        <f t="shared" si="92"/>
        <v>0</v>
      </c>
      <c r="O282" s="33" t="b">
        <f t="shared" si="80"/>
        <v>0</v>
      </c>
    </row>
    <row r="283" spans="1:15" x14ac:dyDescent="0.25">
      <c r="A283" s="10">
        <v>41914</v>
      </c>
      <c r="B283" s="34">
        <v>275</v>
      </c>
      <c r="C283" s="12">
        <f>0.04*25.4</f>
        <v>1.016</v>
      </c>
      <c r="D283" s="22">
        <f t="shared" si="96"/>
        <v>11.176</v>
      </c>
      <c r="E283" s="32" t="b">
        <f t="shared" si="90"/>
        <v>0</v>
      </c>
      <c r="F283" s="33" t="b">
        <f t="shared" si="91"/>
        <v>0</v>
      </c>
      <c r="G283" s="31">
        <f t="shared" si="79"/>
        <v>233.67999999999998</v>
      </c>
      <c r="H283" s="12" t="b">
        <f t="shared" si="94"/>
        <v>0</v>
      </c>
      <c r="I283" s="33" t="b">
        <f t="shared" si="95"/>
        <v>0</v>
      </c>
      <c r="J283" s="31">
        <f t="shared" si="86"/>
        <v>268.22400000000016</v>
      </c>
      <c r="K283" s="29" t="b">
        <f t="shared" si="77"/>
        <v>0</v>
      </c>
      <c r="L283" s="33" t="b">
        <f t="shared" si="78"/>
        <v>0</v>
      </c>
      <c r="M283" s="31">
        <f t="shared" si="83"/>
        <v>341.75700000000012</v>
      </c>
      <c r="N283" s="29" t="b">
        <f t="shared" si="92"/>
        <v>0</v>
      </c>
      <c r="O283" s="33" t="b">
        <f t="shared" si="80"/>
        <v>0</v>
      </c>
    </row>
    <row r="284" spans="1:15" x14ac:dyDescent="0.25">
      <c r="A284" s="10">
        <v>41915</v>
      </c>
      <c r="B284" s="34">
        <v>276</v>
      </c>
      <c r="C284" s="12">
        <v>0</v>
      </c>
      <c r="D284" s="22">
        <f t="shared" si="96"/>
        <v>8.6359999999999992</v>
      </c>
      <c r="E284" s="32" t="b">
        <f t="shared" si="90"/>
        <v>0</v>
      </c>
      <c r="F284" s="33" t="b">
        <f t="shared" si="91"/>
        <v>0</v>
      </c>
      <c r="G284" s="31">
        <f t="shared" si="79"/>
        <v>134.61999999999998</v>
      </c>
      <c r="H284" s="12" t="b">
        <f t="shared" si="94"/>
        <v>0</v>
      </c>
      <c r="I284" s="33" t="b">
        <f t="shared" si="95"/>
        <v>0</v>
      </c>
      <c r="J284" s="31">
        <f t="shared" si="86"/>
        <v>259.58800000000008</v>
      </c>
      <c r="K284" s="29" t="b">
        <f t="shared" si="77"/>
        <v>0</v>
      </c>
      <c r="L284" s="33" t="b">
        <f t="shared" si="78"/>
        <v>0</v>
      </c>
      <c r="M284" s="31">
        <f t="shared" si="83"/>
        <v>315.46800000000013</v>
      </c>
      <c r="N284" s="29" t="b">
        <f t="shared" si="92"/>
        <v>0</v>
      </c>
      <c r="O284" s="33" t="b">
        <f t="shared" si="80"/>
        <v>0</v>
      </c>
    </row>
    <row r="285" spans="1:15" x14ac:dyDescent="0.25">
      <c r="A285" s="10">
        <v>41916</v>
      </c>
      <c r="B285" s="34">
        <v>277</v>
      </c>
      <c r="C285" s="12">
        <v>0</v>
      </c>
      <c r="D285" s="22">
        <f t="shared" si="96"/>
        <v>6.0960000000000001</v>
      </c>
      <c r="E285" s="32" t="b">
        <f t="shared" si="90"/>
        <v>1</v>
      </c>
      <c r="F285" s="33" t="b">
        <f t="shared" si="91"/>
        <v>0</v>
      </c>
      <c r="G285" s="31">
        <f t="shared" si="79"/>
        <v>111.76000000000002</v>
      </c>
      <c r="H285" s="12" t="b">
        <f t="shared" si="94"/>
        <v>0</v>
      </c>
      <c r="I285" s="33" t="b">
        <f t="shared" si="95"/>
        <v>0</v>
      </c>
      <c r="J285" s="31">
        <f t="shared" si="86"/>
        <v>250.95200000000003</v>
      </c>
      <c r="K285" s="29" t="b">
        <f t="shared" si="77"/>
        <v>0</v>
      </c>
      <c r="L285" s="33" t="b">
        <f t="shared" si="78"/>
        <v>0</v>
      </c>
      <c r="M285" s="31">
        <f t="shared" si="83"/>
        <v>306.66266666666684</v>
      </c>
      <c r="N285" s="29" t="b">
        <f t="shared" si="92"/>
        <v>0</v>
      </c>
      <c r="O285" s="33" t="b">
        <f t="shared" si="80"/>
        <v>0</v>
      </c>
    </row>
    <row r="286" spans="1:15" x14ac:dyDescent="0.25">
      <c r="A286" s="10">
        <v>41917</v>
      </c>
      <c r="B286" s="34">
        <v>278</v>
      </c>
      <c r="C286" s="12">
        <v>0</v>
      </c>
      <c r="D286" s="22">
        <f t="shared" si="96"/>
        <v>3.556</v>
      </c>
      <c r="E286" s="32" t="b">
        <f t="shared" si="90"/>
        <v>1</v>
      </c>
      <c r="F286" s="33" t="b">
        <f t="shared" si="91"/>
        <v>0</v>
      </c>
      <c r="G286" s="31">
        <f t="shared" si="79"/>
        <v>88.90000000000002</v>
      </c>
      <c r="H286" s="12" t="b">
        <f t="shared" si="94"/>
        <v>0</v>
      </c>
      <c r="I286" s="33" t="b">
        <f t="shared" si="95"/>
        <v>0</v>
      </c>
      <c r="J286" s="31">
        <f t="shared" si="86"/>
        <v>242.316</v>
      </c>
      <c r="K286" s="29" t="b">
        <f t="shared" ref="K286:K312" si="97">OR(J286&lt;67.04)</f>
        <v>0</v>
      </c>
      <c r="L286" s="33" t="b">
        <f t="shared" ref="L286:L312" si="98">OR(J286&gt;385.07)</f>
        <v>0</v>
      </c>
      <c r="M286" s="31">
        <f t="shared" si="83"/>
        <v>297.85733333333349</v>
      </c>
      <c r="N286" s="29" t="b">
        <f t="shared" si="92"/>
        <v>0</v>
      </c>
      <c r="O286" s="33" t="b">
        <f t="shared" si="80"/>
        <v>0</v>
      </c>
    </row>
    <row r="287" spans="1:15" x14ac:dyDescent="0.25">
      <c r="A287" s="10">
        <v>41918</v>
      </c>
      <c r="B287" s="34">
        <v>279</v>
      </c>
      <c r="C287" s="12">
        <v>0</v>
      </c>
      <c r="D287" s="22">
        <f t="shared" si="96"/>
        <v>1.016</v>
      </c>
      <c r="E287" s="32" t="b">
        <f t="shared" si="90"/>
        <v>1</v>
      </c>
      <c r="F287" s="33" t="b">
        <f t="shared" si="91"/>
        <v>0</v>
      </c>
      <c r="G287" s="31">
        <f t="shared" si="79"/>
        <v>66.039999999999992</v>
      </c>
      <c r="H287" s="12" t="b">
        <f t="shared" si="94"/>
        <v>0</v>
      </c>
      <c r="I287" s="33" t="b">
        <f t="shared" si="95"/>
        <v>0</v>
      </c>
      <c r="J287" s="31">
        <f t="shared" si="86"/>
        <v>233.67999999999998</v>
      </c>
      <c r="K287" s="29" t="b">
        <f t="shared" si="97"/>
        <v>0</v>
      </c>
      <c r="L287" s="33" t="b">
        <f t="shared" si="98"/>
        <v>0</v>
      </c>
      <c r="M287" s="31">
        <f t="shared" si="83"/>
        <v>289.05200000000013</v>
      </c>
      <c r="N287" s="29" t="b">
        <f t="shared" si="92"/>
        <v>0</v>
      </c>
      <c r="O287" s="33" t="b">
        <f t="shared" si="80"/>
        <v>0</v>
      </c>
    </row>
    <row r="288" spans="1:15" x14ac:dyDescent="0.25">
      <c r="A288" s="10">
        <v>41919</v>
      </c>
      <c r="B288" s="34">
        <v>280</v>
      </c>
      <c r="C288" s="12">
        <v>0</v>
      </c>
      <c r="D288" s="22">
        <f t="shared" si="96"/>
        <v>1.016</v>
      </c>
      <c r="E288" s="32" t="b">
        <f t="shared" si="90"/>
        <v>1</v>
      </c>
      <c r="F288" s="33" t="b">
        <f t="shared" si="91"/>
        <v>0</v>
      </c>
      <c r="G288" s="31">
        <f t="shared" si="79"/>
        <v>43.179999999999993</v>
      </c>
      <c r="H288" s="12" t="b">
        <f t="shared" si="94"/>
        <v>0</v>
      </c>
      <c r="I288" s="33" t="b">
        <f t="shared" si="95"/>
        <v>0</v>
      </c>
      <c r="J288" s="31">
        <f t="shared" si="86"/>
        <v>233.67999999999998</v>
      </c>
      <c r="K288" s="29" t="b">
        <f t="shared" si="97"/>
        <v>0</v>
      </c>
      <c r="L288" s="33" t="b">
        <f t="shared" si="98"/>
        <v>0</v>
      </c>
      <c r="M288" s="31">
        <f t="shared" si="83"/>
        <v>282.70200000000017</v>
      </c>
      <c r="N288" s="29" t="b">
        <f t="shared" si="92"/>
        <v>0</v>
      </c>
      <c r="O288" s="33" t="b">
        <f t="shared" si="80"/>
        <v>0</v>
      </c>
    </row>
    <row r="289" spans="1:15" x14ac:dyDescent="0.25">
      <c r="A289" s="10">
        <v>41920</v>
      </c>
      <c r="B289" s="34">
        <v>281</v>
      </c>
      <c r="C289" s="12">
        <f>0.02*25.4</f>
        <v>0.50800000000000001</v>
      </c>
      <c r="D289" s="22">
        <f t="shared" si="96"/>
        <v>1.524</v>
      </c>
      <c r="E289" s="32" t="b">
        <f t="shared" si="90"/>
        <v>1</v>
      </c>
      <c r="F289" s="33" t="b">
        <f t="shared" si="91"/>
        <v>0</v>
      </c>
      <c r="G289" s="31">
        <f t="shared" ref="G289:G312" si="99">SUM(C276:C289)</f>
        <v>27.685999999999996</v>
      </c>
      <c r="H289" s="12" t="b">
        <f t="shared" si="94"/>
        <v>1</v>
      </c>
      <c r="I289" s="33" t="b">
        <f t="shared" si="95"/>
        <v>0</v>
      </c>
      <c r="J289" s="31">
        <f t="shared" si="86"/>
        <v>234.18799999999999</v>
      </c>
      <c r="K289" s="29" t="b">
        <f t="shared" si="97"/>
        <v>0</v>
      </c>
      <c r="L289" s="33" t="b">
        <f t="shared" si="98"/>
        <v>0</v>
      </c>
      <c r="M289" s="31">
        <f t="shared" si="83"/>
        <v>282.95600000000013</v>
      </c>
      <c r="N289" s="29" t="b">
        <f t="shared" si="92"/>
        <v>0</v>
      </c>
      <c r="O289" s="33" t="b">
        <f t="shared" si="80"/>
        <v>0</v>
      </c>
    </row>
    <row r="290" spans="1:15" x14ac:dyDescent="0.25">
      <c r="A290" s="10">
        <v>41921</v>
      </c>
      <c r="B290" s="34">
        <v>282</v>
      </c>
      <c r="C290" s="12">
        <f>0.28*25.4</f>
        <v>7.1120000000000001</v>
      </c>
      <c r="D290" s="22">
        <f t="shared" si="96"/>
        <v>7.62</v>
      </c>
      <c r="E290" s="32" t="b">
        <f t="shared" si="90"/>
        <v>1</v>
      </c>
      <c r="F290" s="33" t="b">
        <f t="shared" si="91"/>
        <v>0</v>
      </c>
      <c r="G290" s="31">
        <f t="shared" si="99"/>
        <v>18.795999999999999</v>
      </c>
      <c r="H290" s="12" t="b">
        <f t="shared" si="94"/>
        <v>1</v>
      </c>
      <c r="I290" s="33" t="b">
        <f t="shared" si="95"/>
        <v>0</v>
      </c>
      <c r="J290" s="31">
        <f t="shared" si="86"/>
        <v>241.29999999999998</v>
      </c>
      <c r="K290" s="29" t="b">
        <f t="shared" si="97"/>
        <v>0</v>
      </c>
      <c r="L290" s="33" t="b">
        <f t="shared" si="98"/>
        <v>0</v>
      </c>
      <c r="M290" s="31">
        <f t="shared" si="83"/>
        <v>275.84400000000016</v>
      </c>
      <c r="N290" s="29" t="b">
        <f t="shared" si="92"/>
        <v>0</v>
      </c>
      <c r="O290" s="33" t="b">
        <f t="shared" si="80"/>
        <v>0</v>
      </c>
    </row>
    <row r="291" spans="1:15" x14ac:dyDescent="0.25">
      <c r="A291" s="10">
        <v>41922</v>
      </c>
      <c r="B291" s="34">
        <v>283</v>
      </c>
      <c r="C291" s="12">
        <f>0.07*25.4</f>
        <v>1.778</v>
      </c>
      <c r="D291" s="22">
        <f t="shared" si="96"/>
        <v>9.3979999999999997</v>
      </c>
      <c r="E291" s="32" t="b">
        <f t="shared" si="90"/>
        <v>0</v>
      </c>
      <c r="F291" s="33" t="b">
        <f t="shared" si="91"/>
        <v>0</v>
      </c>
      <c r="G291" s="31">
        <f t="shared" si="99"/>
        <v>18.033999999999999</v>
      </c>
      <c r="H291" s="12" t="b">
        <f t="shared" si="94"/>
        <v>1</v>
      </c>
      <c r="I291" s="33" t="b">
        <f t="shared" si="95"/>
        <v>0</v>
      </c>
      <c r="J291" s="31">
        <f t="shared" si="86"/>
        <v>144.01799999999997</v>
      </c>
      <c r="K291" s="29" t="b">
        <f t="shared" si="97"/>
        <v>0</v>
      </c>
      <c r="L291" s="33" t="b">
        <f t="shared" si="98"/>
        <v>0</v>
      </c>
      <c r="M291" s="31">
        <f t="shared" si="83"/>
        <v>268.9860000000001</v>
      </c>
      <c r="N291" s="29" t="b">
        <f t="shared" si="92"/>
        <v>0</v>
      </c>
      <c r="O291" s="33" t="b">
        <f t="shared" si="80"/>
        <v>0</v>
      </c>
    </row>
    <row r="292" spans="1:15" x14ac:dyDescent="0.25">
      <c r="A292" s="10">
        <v>41923</v>
      </c>
      <c r="B292" s="34">
        <v>284</v>
      </c>
      <c r="C292" s="12">
        <f>(1.23*25.4)/4</f>
        <v>7.8104999999999993</v>
      </c>
      <c r="D292" s="22">
        <f t="shared" si="96"/>
        <v>17.208500000000001</v>
      </c>
      <c r="E292" s="32" t="b">
        <f t="shared" si="90"/>
        <v>0</v>
      </c>
      <c r="F292" s="33" t="b">
        <f t="shared" si="91"/>
        <v>0</v>
      </c>
      <c r="G292" s="31">
        <f t="shared" si="99"/>
        <v>23.304500000000001</v>
      </c>
      <c r="H292" s="12" t="b">
        <f t="shared" si="94"/>
        <v>1</v>
      </c>
      <c r="I292" s="33" t="b">
        <f t="shared" si="95"/>
        <v>0</v>
      </c>
      <c r="J292" s="31">
        <f t="shared" si="86"/>
        <v>128.96850000000001</v>
      </c>
      <c r="K292" s="29" t="b">
        <f t="shared" si="97"/>
        <v>0</v>
      </c>
      <c r="L292" s="33" t="b">
        <f t="shared" si="98"/>
        <v>0</v>
      </c>
      <c r="M292" s="31">
        <f t="shared" si="83"/>
        <v>268.16050000000007</v>
      </c>
      <c r="N292" s="29" t="b">
        <f t="shared" si="92"/>
        <v>0</v>
      </c>
      <c r="O292" s="33" t="b">
        <f t="shared" si="80"/>
        <v>0</v>
      </c>
    </row>
    <row r="293" spans="1:15" x14ac:dyDescent="0.25">
      <c r="A293" s="10">
        <v>41924</v>
      </c>
      <c r="B293" s="34">
        <v>285</v>
      </c>
      <c r="C293" s="12">
        <f t="shared" ref="C293:C295" si="100">(1.23*25.4)/4</f>
        <v>7.8104999999999993</v>
      </c>
      <c r="D293" s="22">
        <f t="shared" si="96"/>
        <v>25.018999999999998</v>
      </c>
      <c r="E293" s="32" t="b">
        <f t="shared" si="90"/>
        <v>0</v>
      </c>
      <c r="F293" s="33" t="b">
        <f t="shared" si="91"/>
        <v>0</v>
      </c>
      <c r="G293" s="31">
        <f t="shared" si="99"/>
        <v>28.574999999999996</v>
      </c>
      <c r="H293" s="12" t="b">
        <f t="shared" si="94"/>
        <v>1</v>
      </c>
      <c r="I293" s="33" t="b">
        <f t="shared" si="95"/>
        <v>0</v>
      </c>
      <c r="J293" s="31">
        <f t="shared" si="86"/>
        <v>113.91900000000003</v>
      </c>
      <c r="K293" s="29" t="b">
        <f t="shared" si="97"/>
        <v>0</v>
      </c>
      <c r="L293" s="33" t="b">
        <f t="shared" si="98"/>
        <v>0</v>
      </c>
      <c r="M293" s="31">
        <f t="shared" si="83"/>
        <v>267.33499999999998</v>
      </c>
      <c r="N293" s="29" t="b">
        <f t="shared" si="92"/>
        <v>0</v>
      </c>
      <c r="O293" s="33" t="b">
        <f t="shared" ref="O293:O312" si="101">OR(M293&gt;485.86)</f>
        <v>0</v>
      </c>
    </row>
    <row r="294" spans="1:15" x14ac:dyDescent="0.25">
      <c r="A294" s="10">
        <v>41925</v>
      </c>
      <c r="B294" s="34">
        <v>286</v>
      </c>
      <c r="C294" s="12">
        <f t="shared" si="100"/>
        <v>7.8104999999999993</v>
      </c>
      <c r="D294" s="22">
        <f t="shared" si="96"/>
        <v>32.829499999999996</v>
      </c>
      <c r="E294" s="32" t="b">
        <f t="shared" si="90"/>
        <v>0</v>
      </c>
      <c r="F294" s="33" t="b">
        <f t="shared" si="91"/>
        <v>0</v>
      </c>
      <c r="G294" s="31">
        <f t="shared" si="99"/>
        <v>33.845499999999994</v>
      </c>
      <c r="H294" s="12" t="b">
        <f t="shared" si="94"/>
        <v>1</v>
      </c>
      <c r="I294" s="33" t="b">
        <f t="shared" si="95"/>
        <v>0</v>
      </c>
      <c r="J294" s="31">
        <f t="shared" si="86"/>
        <v>98.869500000000002</v>
      </c>
      <c r="K294" s="29" t="b">
        <f t="shared" si="97"/>
        <v>0</v>
      </c>
      <c r="L294" s="33" t="b">
        <f t="shared" si="98"/>
        <v>0</v>
      </c>
      <c r="M294" s="31">
        <f t="shared" si="83"/>
        <v>266.50949999999995</v>
      </c>
      <c r="N294" s="29" t="b">
        <f t="shared" si="92"/>
        <v>0</v>
      </c>
      <c r="O294" s="33" t="b">
        <f t="shared" si="101"/>
        <v>0</v>
      </c>
    </row>
    <row r="295" spans="1:15" x14ac:dyDescent="0.25">
      <c r="A295" s="10">
        <v>41926</v>
      </c>
      <c r="B295" s="34">
        <v>287</v>
      </c>
      <c r="C295" s="12">
        <f t="shared" si="100"/>
        <v>7.8104999999999993</v>
      </c>
      <c r="D295" s="22">
        <f t="shared" si="96"/>
        <v>40.639999999999993</v>
      </c>
      <c r="E295" s="32" t="b">
        <f t="shared" si="90"/>
        <v>0</v>
      </c>
      <c r="F295" s="33" t="b">
        <f t="shared" si="91"/>
        <v>0</v>
      </c>
      <c r="G295" s="31">
        <f t="shared" si="99"/>
        <v>41.655999999999992</v>
      </c>
      <c r="H295" s="12" t="b">
        <f t="shared" si="94"/>
        <v>0</v>
      </c>
      <c r="I295" s="33" t="b">
        <f t="shared" si="95"/>
        <v>0</v>
      </c>
      <c r="J295" s="31">
        <f t="shared" si="86"/>
        <v>83.820000000000007</v>
      </c>
      <c r="K295" s="29" t="b">
        <f t="shared" si="97"/>
        <v>0</v>
      </c>
      <c r="L295" s="33" t="b">
        <f t="shared" si="98"/>
        <v>0</v>
      </c>
      <c r="M295" s="31">
        <f t="shared" si="83"/>
        <v>274.31999999999994</v>
      </c>
      <c r="N295" s="29" t="b">
        <f t="shared" si="92"/>
        <v>0</v>
      </c>
      <c r="O295" s="33" t="b">
        <f t="shared" si="101"/>
        <v>0</v>
      </c>
    </row>
    <row r="296" spans="1:15" x14ac:dyDescent="0.25">
      <c r="A296" s="10">
        <v>41927</v>
      </c>
      <c r="B296" s="34">
        <v>288</v>
      </c>
      <c r="C296" s="12">
        <f>0.08*25.4</f>
        <v>2.032</v>
      </c>
      <c r="D296" s="22">
        <f t="shared" si="96"/>
        <v>42.163999999999987</v>
      </c>
      <c r="E296" s="32" t="b">
        <f t="shared" si="90"/>
        <v>0</v>
      </c>
      <c r="F296" s="33" t="b">
        <f t="shared" si="91"/>
        <v>0</v>
      </c>
      <c r="G296" s="31">
        <f t="shared" si="99"/>
        <v>43.687999999999988</v>
      </c>
      <c r="H296" s="12" t="b">
        <f t="shared" si="94"/>
        <v>0</v>
      </c>
      <c r="I296" s="33" t="b">
        <f t="shared" si="95"/>
        <v>0</v>
      </c>
      <c r="J296" s="31">
        <f t="shared" si="86"/>
        <v>69.84999999999998</v>
      </c>
      <c r="K296" s="29" t="b">
        <f t="shared" si="97"/>
        <v>0</v>
      </c>
      <c r="L296" s="33" t="b">
        <f t="shared" si="98"/>
        <v>0</v>
      </c>
      <c r="M296" s="31">
        <f t="shared" si="83"/>
        <v>276.35199999999992</v>
      </c>
      <c r="N296" s="29" t="b">
        <f t="shared" si="92"/>
        <v>0</v>
      </c>
      <c r="O296" s="33" t="b">
        <f t="shared" si="101"/>
        <v>0</v>
      </c>
    </row>
    <row r="297" spans="1:15" x14ac:dyDescent="0.25">
      <c r="A297" s="10">
        <v>41928</v>
      </c>
      <c r="B297" s="34">
        <v>289</v>
      </c>
      <c r="C297" s="12">
        <f>0.02*25.4</f>
        <v>0.50800000000000001</v>
      </c>
      <c r="D297" s="22">
        <f t="shared" si="96"/>
        <v>35.559999999999995</v>
      </c>
      <c r="E297" s="32" t="b">
        <f t="shared" si="90"/>
        <v>0</v>
      </c>
      <c r="F297" s="33" t="b">
        <f t="shared" si="91"/>
        <v>0</v>
      </c>
      <c r="G297" s="31">
        <f t="shared" si="99"/>
        <v>43.18</v>
      </c>
      <c r="H297" s="12" t="b">
        <f t="shared" si="94"/>
        <v>0</v>
      </c>
      <c r="I297" s="33" t="b">
        <f t="shared" si="95"/>
        <v>0</v>
      </c>
      <c r="J297" s="31">
        <f t="shared" si="86"/>
        <v>54.355999999999987</v>
      </c>
      <c r="K297" s="29" t="b">
        <f t="shared" si="97"/>
        <v>1</v>
      </c>
      <c r="L297" s="33" t="b">
        <f t="shared" si="98"/>
        <v>0</v>
      </c>
      <c r="M297" s="31">
        <f t="shared" si="83"/>
        <v>276.8599999999999</v>
      </c>
      <c r="N297" s="29" t="b">
        <f t="shared" si="92"/>
        <v>0</v>
      </c>
      <c r="O297" s="33" t="b">
        <f t="shared" si="101"/>
        <v>0</v>
      </c>
    </row>
    <row r="298" spans="1:15" x14ac:dyDescent="0.25">
      <c r="A298" s="10">
        <v>41929</v>
      </c>
      <c r="B298" s="34">
        <v>290</v>
      </c>
      <c r="C298" s="12">
        <v>0</v>
      </c>
      <c r="D298" s="22">
        <f t="shared" si="96"/>
        <v>33.782000000000004</v>
      </c>
      <c r="E298" s="32" t="b">
        <f t="shared" si="90"/>
        <v>0</v>
      </c>
      <c r="F298" s="33" t="b">
        <f t="shared" si="91"/>
        <v>0</v>
      </c>
      <c r="G298" s="31">
        <f t="shared" si="99"/>
        <v>43.18</v>
      </c>
      <c r="H298" s="12" t="b">
        <f t="shared" si="94"/>
        <v>0</v>
      </c>
      <c r="I298" s="33" t="b">
        <f t="shared" si="95"/>
        <v>0</v>
      </c>
      <c r="J298" s="31">
        <f t="shared" si="86"/>
        <v>51.815999999999995</v>
      </c>
      <c r="K298" s="29" t="b">
        <f t="shared" si="97"/>
        <v>1</v>
      </c>
      <c r="L298" s="33" t="b">
        <f t="shared" si="98"/>
        <v>0</v>
      </c>
      <c r="M298" s="31">
        <f t="shared" si="83"/>
        <v>177.79999999999995</v>
      </c>
      <c r="N298" s="29" t="b">
        <f t="shared" si="92"/>
        <v>0</v>
      </c>
      <c r="O298" s="33" t="b">
        <f t="shared" si="101"/>
        <v>0</v>
      </c>
    </row>
    <row r="299" spans="1:15" x14ac:dyDescent="0.25">
      <c r="A299" s="10">
        <v>41930</v>
      </c>
      <c r="B299" s="34">
        <v>291</v>
      </c>
      <c r="C299" s="12">
        <f>(0.02*25.4)/3</f>
        <v>0.16933333333333334</v>
      </c>
      <c r="D299" s="22">
        <f t="shared" si="96"/>
        <v>26.140833333333333</v>
      </c>
      <c r="E299" s="32" t="b">
        <f t="shared" si="90"/>
        <v>0</v>
      </c>
      <c r="F299" s="33" t="b">
        <f t="shared" si="91"/>
        <v>0</v>
      </c>
      <c r="G299" s="31">
        <f t="shared" si="99"/>
        <v>43.349333333333334</v>
      </c>
      <c r="H299" s="12" t="b">
        <f t="shared" si="94"/>
        <v>0</v>
      </c>
      <c r="I299" s="33" t="b">
        <f t="shared" si="95"/>
        <v>0</v>
      </c>
      <c r="J299" s="31">
        <f t="shared" si="86"/>
        <v>49.445333333333338</v>
      </c>
      <c r="K299" s="29" t="b">
        <f t="shared" si="97"/>
        <v>1</v>
      </c>
      <c r="L299" s="33" t="b">
        <f t="shared" si="98"/>
        <v>0</v>
      </c>
      <c r="M299" s="31">
        <f t="shared" si="83"/>
        <v>155.10933333333332</v>
      </c>
      <c r="N299" s="29" t="b">
        <f t="shared" si="92"/>
        <v>0</v>
      </c>
      <c r="O299" s="33" t="b">
        <f t="shared" si="101"/>
        <v>0</v>
      </c>
    </row>
    <row r="300" spans="1:15" x14ac:dyDescent="0.25">
      <c r="A300" s="10">
        <v>41931</v>
      </c>
      <c r="B300" s="34">
        <v>292</v>
      </c>
      <c r="C300" s="12">
        <f t="shared" ref="C300:C301" si="102">(0.02*25.4)/3</f>
        <v>0.16933333333333334</v>
      </c>
      <c r="D300" s="22">
        <f t="shared" si="96"/>
        <v>18.499666666666666</v>
      </c>
      <c r="E300" s="32" t="b">
        <f t="shared" si="90"/>
        <v>0</v>
      </c>
      <c r="F300" s="33" t="b">
        <f t="shared" si="91"/>
        <v>0</v>
      </c>
      <c r="G300" s="31">
        <f t="shared" si="99"/>
        <v>43.518666666666668</v>
      </c>
      <c r="H300" s="12" t="b">
        <f t="shared" si="94"/>
        <v>0</v>
      </c>
      <c r="I300" s="33" t="b">
        <f t="shared" si="95"/>
        <v>0</v>
      </c>
      <c r="J300" s="31">
        <f t="shared" si="86"/>
        <v>47.074666666666666</v>
      </c>
      <c r="K300" s="29" t="b">
        <f t="shared" si="97"/>
        <v>1</v>
      </c>
      <c r="L300" s="33" t="b">
        <f t="shared" si="98"/>
        <v>0</v>
      </c>
      <c r="M300" s="31">
        <f t="shared" si="83"/>
        <v>132.4186666666667</v>
      </c>
      <c r="N300" s="29" t="b">
        <f t="shared" si="92"/>
        <v>0</v>
      </c>
      <c r="O300" s="33" t="b">
        <f t="shared" si="101"/>
        <v>0</v>
      </c>
    </row>
    <row r="301" spans="1:15" x14ac:dyDescent="0.25">
      <c r="A301" s="10">
        <v>41932</v>
      </c>
      <c r="B301" s="34">
        <v>293</v>
      </c>
      <c r="C301" s="12">
        <f t="shared" si="102"/>
        <v>0.16933333333333334</v>
      </c>
      <c r="D301" s="22">
        <f t="shared" si="96"/>
        <v>10.858500000000003</v>
      </c>
      <c r="E301" s="32" t="b">
        <f t="shared" si="90"/>
        <v>0</v>
      </c>
      <c r="F301" s="33" t="b">
        <f t="shared" si="91"/>
        <v>0</v>
      </c>
      <c r="G301" s="31">
        <f t="shared" si="99"/>
        <v>43.688000000000002</v>
      </c>
      <c r="H301" s="12" t="b">
        <f t="shared" si="94"/>
        <v>0</v>
      </c>
      <c r="I301" s="33" t="b">
        <f t="shared" si="95"/>
        <v>0</v>
      </c>
      <c r="J301" s="31">
        <f t="shared" si="86"/>
        <v>44.703999999999994</v>
      </c>
      <c r="K301" s="29" t="b">
        <f t="shared" si="97"/>
        <v>1</v>
      </c>
      <c r="L301" s="33" t="b">
        <f t="shared" si="98"/>
        <v>0</v>
      </c>
      <c r="M301" s="31">
        <f t="shared" si="83"/>
        <v>109.72799999999998</v>
      </c>
      <c r="N301" s="29" t="b">
        <f t="shared" si="92"/>
        <v>0</v>
      </c>
      <c r="O301" s="33" t="b">
        <f t="shared" si="101"/>
        <v>0</v>
      </c>
    </row>
    <row r="302" spans="1:15" x14ac:dyDescent="0.25">
      <c r="A302" s="10">
        <v>41933</v>
      </c>
      <c r="B302" s="34">
        <v>294</v>
      </c>
      <c r="C302" s="12">
        <v>0</v>
      </c>
      <c r="D302" s="22">
        <f t="shared" si="96"/>
        <v>3.048</v>
      </c>
      <c r="E302" s="32" t="b">
        <f t="shared" si="90"/>
        <v>1</v>
      </c>
      <c r="F302" s="33" t="b">
        <f t="shared" si="91"/>
        <v>0</v>
      </c>
      <c r="G302" s="31">
        <f t="shared" si="99"/>
        <v>43.688000000000002</v>
      </c>
      <c r="H302" s="12" t="b">
        <f t="shared" si="94"/>
        <v>0</v>
      </c>
      <c r="I302" s="33" t="b">
        <f t="shared" si="95"/>
        <v>0</v>
      </c>
      <c r="J302" s="31">
        <f t="shared" si="86"/>
        <v>44.703999999999994</v>
      </c>
      <c r="K302" s="29" t="b">
        <f t="shared" si="97"/>
        <v>1</v>
      </c>
      <c r="L302" s="33" t="b">
        <f t="shared" si="98"/>
        <v>0</v>
      </c>
      <c r="M302" s="31">
        <f t="shared" si="83"/>
        <v>86.867999999999981</v>
      </c>
      <c r="N302" s="29" t="b">
        <f t="shared" si="92"/>
        <v>0</v>
      </c>
      <c r="O302" s="33" t="b">
        <f t="shared" si="101"/>
        <v>0</v>
      </c>
    </row>
    <row r="303" spans="1:15" x14ac:dyDescent="0.25">
      <c r="A303" s="10">
        <v>41934</v>
      </c>
      <c r="B303" s="34">
        <v>295</v>
      </c>
      <c r="C303" s="12">
        <v>0</v>
      </c>
      <c r="D303" s="22">
        <f t="shared" si="96"/>
        <v>1.016</v>
      </c>
      <c r="E303" s="32" t="b">
        <f t="shared" si="90"/>
        <v>1</v>
      </c>
      <c r="F303" s="33" t="b">
        <f t="shared" si="91"/>
        <v>0</v>
      </c>
      <c r="G303" s="31">
        <f t="shared" si="99"/>
        <v>43.179999999999993</v>
      </c>
      <c r="H303" s="12" t="b">
        <f t="shared" si="94"/>
        <v>0</v>
      </c>
      <c r="I303" s="33" t="b">
        <f t="shared" si="95"/>
        <v>0</v>
      </c>
      <c r="J303" s="31">
        <f t="shared" si="86"/>
        <v>44.703999999999994</v>
      </c>
      <c r="K303" s="29" t="b">
        <f t="shared" si="97"/>
        <v>1</v>
      </c>
      <c r="L303" s="33" t="b">
        <f t="shared" si="98"/>
        <v>0</v>
      </c>
      <c r="M303" s="31">
        <f t="shared" ref="M303:M312" si="103">SUM(C276:C303)</f>
        <v>70.865999999999957</v>
      </c>
      <c r="N303" s="29" t="b">
        <f t="shared" si="92"/>
        <v>0</v>
      </c>
      <c r="O303" s="33" t="b">
        <f t="shared" si="101"/>
        <v>0</v>
      </c>
    </row>
    <row r="304" spans="1:15" x14ac:dyDescent="0.25">
      <c r="A304" s="10">
        <v>41935</v>
      </c>
      <c r="B304" s="34">
        <v>296</v>
      </c>
      <c r="C304" s="12">
        <f>(0.06*25.4)</f>
        <v>1.5239999999999998</v>
      </c>
      <c r="D304" s="22">
        <f t="shared" si="96"/>
        <v>2.032</v>
      </c>
      <c r="E304" s="32" t="b">
        <f t="shared" si="90"/>
        <v>1</v>
      </c>
      <c r="F304" s="33" t="b">
        <f t="shared" si="91"/>
        <v>0</v>
      </c>
      <c r="G304" s="31">
        <f t="shared" si="99"/>
        <v>37.591999999999999</v>
      </c>
      <c r="H304" s="12" t="b">
        <f t="shared" si="94"/>
        <v>0</v>
      </c>
      <c r="I304" s="33" t="b">
        <f t="shared" si="95"/>
        <v>0</v>
      </c>
      <c r="J304" s="31">
        <f t="shared" si="86"/>
        <v>45.212000000000003</v>
      </c>
      <c r="K304" s="29" t="b">
        <f t="shared" si="97"/>
        <v>1</v>
      </c>
      <c r="L304" s="33" t="b">
        <f t="shared" si="98"/>
        <v>0</v>
      </c>
      <c r="M304" s="31">
        <f t="shared" si="103"/>
        <v>56.387999999999991</v>
      </c>
      <c r="N304" s="29" t="b">
        <f t="shared" si="92"/>
        <v>0</v>
      </c>
      <c r="O304" s="33" t="b">
        <f t="shared" si="101"/>
        <v>0</v>
      </c>
    </row>
    <row r="305" spans="1:15" x14ac:dyDescent="0.25">
      <c r="A305" s="10">
        <v>41936</v>
      </c>
      <c r="B305" s="34">
        <v>297</v>
      </c>
      <c r="C305" s="12">
        <f>(0.96*25.4)/4</f>
        <v>6.0959999999999992</v>
      </c>
      <c r="D305" s="22">
        <f t="shared" si="96"/>
        <v>8.1280000000000001</v>
      </c>
      <c r="E305" s="32" t="b">
        <f t="shared" si="90"/>
        <v>1</v>
      </c>
      <c r="F305" s="33" t="b">
        <f t="shared" si="91"/>
        <v>0</v>
      </c>
      <c r="G305" s="31">
        <f t="shared" si="99"/>
        <v>41.910000000000004</v>
      </c>
      <c r="H305" s="12" t="b">
        <f t="shared" si="94"/>
        <v>0</v>
      </c>
      <c r="I305" s="33" t="b">
        <f t="shared" si="95"/>
        <v>0</v>
      </c>
      <c r="J305" s="31">
        <f t="shared" si="86"/>
        <v>51.308</v>
      </c>
      <c r="K305" s="29" t="b">
        <f t="shared" si="97"/>
        <v>1</v>
      </c>
      <c r="L305" s="33" t="b">
        <f t="shared" si="98"/>
        <v>0</v>
      </c>
      <c r="M305" s="31">
        <f t="shared" si="103"/>
        <v>59.943999999999996</v>
      </c>
      <c r="N305" s="29" t="b">
        <f t="shared" si="92"/>
        <v>0</v>
      </c>
      <c r="O305" s="33" t="b">
        <f t="shared" si="101"/>
        <v>0</v>
      </c>
    </row>
    <row r="306" spans="1:15" x14ac:dyDescent="0.25">
      <c r="A306" s="10">
        <v>41937</v>
      </c>
      <c r="B306" s="34">
        <v>298</v>
      </c>
      <c r="C306" s="12">
        <f t="shared" ref="C306:C308" si="104">(0.96*25.4)/4</f>
        <v>6.0959999999999992</v>
      </c>
      <c r="D306" s="22">
        <f t="shared" si="96"/>
        <v>14.054666666666666</v>
      </c>
      <c r="E306" s="32" t="b">
        <f t="shared" si="90"/>
        <v>0</v>
      </c>
      <c r="F306" s="33" t="b">
        <f t="shared" si="91"/>
        <v>0</v>
      </c>
      <c r="G306" s="31">
        <f t="shared" si="99"/>
        <v>40.195499999999996</v>
      </c>
      <c r="H306" s="12" t="b">
        <f t="shared" si="94"/>
        <v>0</v>
      </c>
      <c r="I306" s="33" t="b">
        <f t="shared" si="95"/>
        <v>0</v>
      </c>
      <c r="J306" s="31">
        <f t="shared" si="86"/>
        <v>57.403999999999996</v>
      </c>
      <c r="K306" s="29" t="b">
        <f t="shared" si="97"/>
        <v>1</v>
      </c>
      <c r="L306" s="33" t="b">
        <f t="shared" si="98"/>
        <v>0</v>
      </c>
      <c r="M306" s="31">
        <f t="shared" si="103"/>
        <v>63.5</v>
      </c>
      <c r="N306" s="29" t="b">
        <f t="shared" si="92"/>
        <v>0</v>
      </c>
      <c r="O306" s="33" t="b">
        <f t="shared" si="101"/>
        <v>0</v>
      </c>
    </row>
    <row r="307" spans="1:15" x14ac:dyDescent="0.25">
      <c r="A307" s="10">
        <v>41938</v>
      </c>
      <c r="B307" s="34">
        <v>299</v>
      </c>
      <c r="C307" s="12">
        <f t="shared" si="104"/>
        <v>6.0959999999999992</v>
      </c>
      <c r="D307" s="22">
        <f t="shared" si="96"/>
        <v>19.981333333333332</v>
      </c>
      <c r="E307" s="32" t="b">
        <f t="shared" si="90"/>
        <v>0</v>
      </c>
      <c r="F307" s="33" t="b">
        <f t="shared" si="91"/>
        <v>0</v>
      </c>
      <c r="G307" s="31">
        <f t="shared" si="99"/>
        <v>38.480999999999995</v>
      </c>
      <c r="H307" s="12" t="b">
        <f t="shared" si="94"/>
        <v>0</v>
      </c>
      <c r="I307" s="33" t="b">
        <f t="shared" si="95"/>
        <v>0</v>
      </c>
      <c r="J307" s="31">
        <f t="shared" si="86"/>
        <v>63.499999999999993</v>
      </c>
      <c r="K307" s="29" t="b">
        <f t="shared" si="97"/>
        <v>1</v>
      </c>
      <c r="L307" s="33" t="b">
        <f t="shared" si="98"/>
        <v>0</v>
      </c>
      <c r="M307" s="31">
        <f t="shared" si="103"/>
        <v>67.055999999999997</v>
      </c>
      <c r="N307" s="29" t="b">
        <f t="shared" si="92"/>
        <v>0</v>
      </c>
      <c r="O307" s="33" t="b">
        <f t="shared" si="101"/>
        <v>0</v>
      </c>
    </row>
    <row r="308" spans="1:15" x14ac:dyDescent="0.25">
      <c r="A308" s="10">
        <v>41939</v>
      </c>
      <c r="B308" s="34">
        <v>300</v>
      </c>
      <c r="C308" s="12">
        <f t="shared" si="104"/>
        <v>6.0959999999999992</v>
      </c>
      <c r="D308" s="22">
        <f t="shared" si="96"/>
        <v>25.907999999999998</v>
      </c>
      <c r="E308" s="32" t="b">
        <f t="shared" si="90"/>
        <v>0</v>
      </c>
      <c r="F308" s="33" t="b">
        <f t="shared" si="91"/>
        <v>0</v>
      </c>
      <c r="G308" s="31">
        <f t="shared" si="99"/>
        <v>36.766500000000001</v>
      </c>
      <c r="H308" s="12" t="b">
        <f t="shared" si="94"/>
        <v>0</v>
      </c>
      <c r="I308" s="33" t="b">
        <f t="shared" si="95"/>
        <v>0</v>
      </c>
      <c r="J308" s="31">
        <f t="shared" si="86"/>
        <v>69.595999999999989</v>
      </c>
      <c r="K308" s="29" t="b">
        <f t="shared" si="97"/>
        <v>0</v>
      </c>
      <c r="L308" s="33" t="b">
        <f t="shared" si="98"/>
        <v>0</v>
      </c>
      <c r="M308" s="31">
        <f t="shared" si="103"/>
        <v>70.611999999999995</v>
      </c>
      <c r="N308" s="29" t="b">
        <f t="shared" si="92"/>
        <v>0</v>
      </c>
      <c r="O308" s="33" t="b">
        <f t="shared" si="101"/>
        <v>0</v>
      </c>
    </row>
    <row r="309" spans="1:15" x14ac:dyDescent="0.25">
      <c r="A309" s="10">
        <v>41940</v>
      </c>
      <c r="B309" s="34">
        <v>301</v>
      </c>
      <c r="C309" s="12">
        <f>0.03*25.4</f>
        <v>0.7619999999999999</v>
      </c>
      <c r="D309" s="22">
        <f t="shared" si="96"/>
        <v>26.669999999999998</v>
      </c>
      <c r="E309" s="32" t="b">
        <f t="shared" si="90"/>
        <v>0</v>
      </c>
      <c r="F309" s="33" t="b">
        <f t="shared" si="91"/>
        <v>0</v>
      </c>
      <c r="G309" s="31">
        <f t="shared" si="99"/>
        <v>29.718</v>
      </c>
      <c r="H309" s="12" t="b">
        <f t="shared" si="94"/>
        <v>1</v>
      </c>
      <c r="I309" s="33" t="b">
        <f t="shared" si="95"/>
        <v>0</v>
      </c>
      <c r="J309" s="31">
        <f t="shared" si="86"/>
        <v>70.35799999999999</v>
      </c>
      <c r="K309" s="29" t="b">
        <f t="shared" si="97"/>
        <v>0</v>
      </c>
      <c r="L309" s="33" t="b">
        <f t="shared" si="98"/>
        <v>0</v>
      </c>
      <c r="M309" s="31">
        <f t="shared" si="103"/>
        <v>71.373999999999995</v>
      </c>
      <c r="N309" s="29" t="b">
        <f t="shared" si="92"/>
        <v>0</v>
      </c>
      <c r="O309" s="33" t="b">
        <f t="shared" si="101"/>
        <v>0</v>
      </c>
    </row>
    <row r="310" spans="1:15" x14ac:dyDescent="0.25">
      <c r="A310" s="10">
        <v>41941</v>
      </c>
      <c r="B310" s="34">
        <v>302</v>
      </c>
      <c r="C310" s="12">
        <f>0.43*25.4</f>
        <v>10.921999999999999</v>
      </c>
      <c r="D310" s="22">
        <f t="shared" si="96"/>
        <v>37.591999999999999</v>
      </c>
      <c r="E310" s="32" t="b">
        <f t="shared" si="90"/>
        <v>0</v>
      </c>
      <c r="F310" s="33" t="b">
        <f t="shared" si="91"/>
        <v>0</v>
      </c>
      <c r="G310" s="31">
        <f t="shared" si="99"/>
        <v>38.607999999999997</v>
      </c>
      <c r="H310" s="12" t="b">
        <f t="shared" si="94"/>
        <v>0</v>
      </c>
      <c r="I310" s="33" t="b">
        <f t="shared" si="95"/>
        <v>0</v>
      </c>
      <c r="J310" s="31">
        <f t="shared" si="86"/>
        <v>80.771999999999977</v>
      </c>
      <c r="K310" s="29" t="b">
        <f t="shared" si="97"/>
        <v>0</v>
      </c>
      <c r="L310" s="33" t="b">
        <f t="shared" si="98"/>
        <v>0</v>
      </c>
      <c r="M310" s="31">
        <f t="shared" si="103"/>
        <v>82.295999999999992</v>
      </c>
      <c r="N310" s="29" t="b">
        <f t="shared" si="92"/>
        <v>0</v>
      </c>
      <c r="O310" s="33" t="b">
        <f t="shared" si="101"/>
        <v>0</v>
      </c>
    </row>
    <row r="311" spans="1:15" x14ac:dyDescent="0.25">
      <c r="A311" s="10">
        <v>41942</v>
      </c>
      <c r="B311" s="34">
        <v>303</v>
      </c>
      <c r="C311" s="12">
        <f>0.66*25.4</f>
        <v>16.763999999999999</v>
      </c>
      <c r="D311" s="22">
        <f t="shared" si="96"/>
        <v>52.831999999999994</v>
      </c>
      <c r="E311" s="32" t="b">
        <f t="shared" si="90"/>
        <v>0</v>
      </c>
      <c r="F311" s="33" t="b">
        <f t="shared" si="91"/>
        <v>0</v>
      </c>
      <c r="G311" s="31">
        <f t="shared" si="99"/>
        <v>54.864000000000004</v>
      </c>
      <c r="H311" s="12" t="b">
        <f t="shared" si="94"/>
        <v>0</v>
      </c>
      <c r="I311" s="33" t="b">
        <f t="shared" si="95"/>
        <v>0</v>
      </c>
      <c r="J311" s="31">
        <f t="shared" si="86"/>
        <v>90.423999999999978</v>
      </c>
      <c r="K311" s="29" t="b">
        <f t="shared" si="97"/>
        <v>0</v>
      </c>
      <c r="L311" s="33" t="b">
        <f t="shared" si="98"/>
        <v>0</v>
      </c>
      <c r="M311" s="31">
        <f t="shared" si="103"/>
        <v>98.043999999999983</v>
      </c>
      <c r="N311" s="29" t="b">
        <f t="shared" si="92"/>
        <v>0</v>
      </c>
      <c r="O311" s="33" t="b">
        <f t="shared" si="101"/>
        <v>0</v>
      </c>
    </row>
    <row r="312" spans="1:15" x14ac:dyDescent="0.25">
      <c r="A312" s="10">
        <v>41943</v>
      </c>
      <c r="B312" s="34">
        <v>304</v>
      </c>
      <c r="C312" s="12">
        <f>1.38*25.4</f>
        <v>35.051999999999992</v>
      </c>
      <c r="D312" s="22">
        <f t="shared" si="96"/>
        <v>81.787999999999982</v>
      </c>
      <c r="E312" s="32" t="b">
        <f t="shared" si="90"/>
        <v>0</v>
      </c>
      <c r="F312" s="33" t="b">
        <f t="shared" si="91"/>
        <v>0</v>
      </c>
      <c r="G312" s="31">
        <f t="shared" si="99"/>
        <v>89.915999999999997</v>
      </c>
      <c r="H312" s="12" t="b">
        <f t="shared" si="94"/>
        <v>0</v>
      </c>
      <c r="I312" s="33" t="b">
        <f t="shared" si="95"/>
        <v>0</v>
      </c>
      <c r="J312" s="31">
        <f t="shared" si="86"/>
        <v>123.69799999999998</v>
      </c>
      <c r="K312" s="29" t="b">
        <f t="shared" si="97"/>
        <v>0</v>
      </c>
      <c r="L312" s="33" t="b">
        <f t="shared" si="98"/>
        <v>0</v>
      </c>
      <c r="M312" s="31">
        <f t="shared" si="103"/>
        <v>133.09599999999998</v>
      </c>
      <c r="N312" s="29" t="b">
        <f t="shared" si="92"/>
        <v>0</v>
      </c>
      <c r="O312" s="33" t="b">
        <f t="shared" si="101"/>
        <v>0</v>
      </c>
    </row>
    <row r="313" spans="1:15" x14ac:dyDescent="0.25">
      <c r="A313" s="10">
        <v>41944</v>
      </c>
      <c r="B313" s="8">
        <v>305</v>
      </c>
      <c r="C313" s="12">
        <f>(3.4*25.4)/4</f>
        <v>21.59</v>
      </c>
      <c r="D313" s="22">
        <f t="shared" ref="D313:D373" si="105">SUM(C307:C313)</f>
        <v>97.281999999999996</v>
      </c>
      <c r="E313" s="32" t="b">
        <f t="shared" ref="E313:E373" si="106">OR(D313&lt;8.3)</f>
        <v>0</v>
      </c>
      <c r="F313" s="33" t="b">
        <f t="shared" ref="F313:F373" si="107">OR(D313&gt;150.62)</f>
        <v>0</v>
      </c>
      <c r="G313" s="31">
        <f t="shared" ref="G313:G373" si="108">SUM(C300:C313)</f>
        <v>111.33666666666666</v>
      </c>
      <c r="H313" s="12" t="b">
        <f t="shared" ref="H313:H373" si="109">OR(G313&lt;33.9)</f>
        <v>0</v>
      </c>
      <c r="I313" s="33" t="b">
        <f t="shared" ref="I313:I373" si="110">OR(G313&gt;277.6)</f>
        <v>0</v>
      </c>
      <c r="J313" s="31">
        <f t="shared" ref="J313:J373" si="111">SUM(C293:C313)</f>
        <v>137.47749999999996</v>
      </c>
      <c r="K313" s="29" t="b">
        <f t="shared" ref="K313:K373" si="112">OR(J313&lt;67.04)</f>
        <v>0</v>
      </c>
      <c r="L313" s="33" t="b">
        <f t="shared" ref="L313:L373" si="113">OR(J313&gt;385.07)</f>
        <v>0</v>
      </c>
      <c r="M313" s="31">
        <f t="shared" ref="M313:M373" si="114">SUM(C286:C313)</f>
        <v>154.68599999999998</v>
      </c>
      <c r="N313" s="29" t="b">
        <f t="shared" ref="N313:N373" si="115">OR(M313&lt;8.3)</f>
        <v>0</v>
      </c>
      <c r="O313" s="33" t="b">
        <f t="shared" ref="O313:O373" si="116">OR(M313&gt;485.86)</f>
        <v>0</v>
      </c>
    </row>
    <row r="314" spans="1:15" x14ac:dyDescent="0.25">
      <c r="A314" s="10">
        <v>41945</v>
      </c>
      <c r="B314" s="34">
        <v>306</v>
      </c>
      <c r="C314" s="12">
        <f t="shared" ref="C314:C316" si="117">(3.4*25.4)/4</f>
        <v>21.59</v>
      </c>
      <c r="D314" s="22">
        <f t="shared" si="105"/>
        <v>112.776</v>
      </c>
      <c r="E314" s="32" t="b">
        <f t="shared" si="106"/>
        <v>0</v>
      </c>
      <c r="F314" s="33" t="b">
        <f t="shared" si="107"/>
        <v>0</v>
      </c>
      <c r="G314" s="31">
        <f t="shared" si="108"/>
        <v>132.75733333333332</v>
      </c>
      <c r="H314" s="12" t="b">
        <f t="shared" si="109"/>
        <v>0</v>
      </c>
      <c r="I314" s="33" t="b">
        <f t="shared" si="110"/>
        <v>0</v>
      </c>
      <c r="J314" s="31">
        <f t="shared" si="111"/>
        <v>151.25699999999998</v>
      </c>
      <c r="K314" s="29" t="b">
        <f t="shared" si="112"/>
        <v>0</v>
      </c>
      <c r="L314" s="33" t="b">
        <f t="shared" si="113"/>
        <v>0</v>
      </c>
      <c r="M314" s="31">
        <f t="shared" si="114"/>
        <v>176.27599999999998</v>
      </c>
      <c r="N314" s="29" t="b">
        <f t="shared" si="115"/>
        <v>0</v>
      </c>
      <c r="O314" s="33" t="b">
        <f t="shared" si="116"/>
        <v>0</v>
      </c>
    </row>
    <row r="315" spans="1:15" x14ac:dyDescent="0.25">
      <c r="A315" s="10">
        <v>41946</v>
      </c>
      <c r="B315" s="34">
        <v>307</v>
      </c>
      <c r="C315" s="12">
        <f t="shared" si="117"/>
        <v>21.59</v>
      </c>
      <c r="D315" s="22">
        <f t="shared" si="105"/>
        <v>128.26999999999998</v>
      </c>
      <c r="E315" s="32" t="b">
        <f t="shared" si="106"/>
        <v>0</v>
      </c>
      <c r="F315" s="33" t="b">
        <f t="shared" si="107"/>
        <v>0</v>
      </c>
      <c r="G315" s="31">
        <f t="shared" si="108"/>
        <v>154.178</v>
      </c>
      <c r="H315" s="12" t="b">
        <f t="shared" si="109"/>
        <v>0</v>
      </c>
      <c r="I315" s="33" t="b">
        <f t="shared" si="110"/>
        <v>0</v>
      </c>
      <c r="J315" s="31">
        <f t="shared" si="111"/>
        <v>165.03649999999999</v>
      </c>
      <c r="K315" s="29" t="b">
        <f t="shared" si="112"/>
        <v>0</v>
      </c>
      <c r="L315" s="33" t="b">
        <f t="shared" si="113"/>
        <v>0</v>
      </c>
      <c r="M315" s="31">
        <f t="shared" si="114"/>
        <v>197.86599999999999</v>
      </c>
      <c r="N315" s="29" t="b">
        <f t="shared" si="115"/>
        <v>0</v>
      </c>
      <c r="O315" s="33" t="b">
        <f t="shared" si="116"/>
        <v>0</v>
      </c>
    </row>
    <row r="316" spans="1:15" x14ac:dyDescent="0.25">
      <c r="A316" s="10">
        <v>41947</v>
      </c>
      <c r="B316" s="34">
        <v>308</v>
      </c>
      <c r="C316" s="12">
        <f t="shared" si="117"/>
        <v>21.59</v>
      </c>
      <c r="D316" s="22">
        <f t="shared" si="105"/>
        <v>149.09799999999998</v>
      </c>
      <c r="E316" s="32" t="b">
        <f t="shared" si="106"/>
        <v>0</v>
      </c>
      <c r="F316" s="33" t="b">
        <f t="shared" si="107"/>
        <v>0</v>
      </c>
      <c r="G316" s="31">
        <f t="shared" si="108"/>
        <v>175.768</v>
      </c>
      <c r="H316" s="12" t="b">
        <f t="shared" si="109"/>
        <v>0</v>
      </c>
      <c r="I316" s="33" t="b">
        <f t="shared" si="110"/>
        <v>0</v>
      </c>
      <c r="J316" s="31">
        <f t="shared" si="111"/>
        <v>178.816</v>
      </c>
      <c r="K316" s="29" t="b">
        <f t="shared" si="112"/>
        <v>0</v>
      </c>
      <c r="L316" s="33" t="b">
        <f t="shared" si="113"/>
        <v>0</v>
      </c>
      <c r="M316" s="31">
        <f t="shared" si="114"/>
        <v>219.45599999999999</v>
      </c>
      <c r="N316" s="29" t="b">
        <f t="shared" si="115"/>
        <v>0</v>
      </c>
      <c r="O316" s="33" t="b">
        <f t="shared" si="116"/>
        <v>0</v>
      </c>
    </row>
    <row r="317" spans="1:15" x14ac:dyDescent="0.25">
      <c r="A317" s="10">
        <v>41948</v>
      </c>
      <c r="B317" s="34">
        <v>309</v>
      </c>
      <c r="C317" s="12">
        <f>0.72*25.4</f>
        <v>18.287999999999997</v>
      </c>
      <c r="D317" s="22">
        <f t="shared" si="105"/>
        <v>156.464</v>
      </c>
      <c r="E317" s="32" t="b">
        <f t="shared" si="106"/>
        <v>0</v>
      </c>
      <c r="F317" s="33" t="b">
        <f t="shared" si="107"/>
        <v>1</v>
      </c>
      <c r="G317" s="31">
        <f t="shared" si="108"/>
        <v>194.05599999999998</v>
      </c>
      <c r="H317" s="12" t="b">
        <f t="shared" si="109"/>
        <v>0</v>
      </c>
      <c r="I317" s="33" t="b">
        <f t="shared" si="110"/>
        <v>0</v>
      </c>
      <c r="J317" s="31">
        <f t="shared" si="111"/>
        <v>195.072</v>
      </c>
      <c r="K317" s="29" t="b">
        <f t="shared" si="112"/>
        <v>0</v>
      </c>
      <c r="L317" s="33" t="b">
        <f t="shared" si="113"/>
        <v>0</v>
      </c>
      <c r="M317" s="31">
        <f t="shared" si="114"/>
        <v>237.23599999999999</v>
      </c>
      <c r="N317" s="29" t="b">
        <f t="shared" si="115"/>
        <v>0</v>
      </c>
      <c r="O317" s="33" t="b">
        <f t="shared" si="116"/>
        <v>0</v>
      </c>
    </row>
    <row r="318" spans="1:15" x14ac:dyDescent="0.25">
      <c r="A318" s="10">
        <v>41949</v>
      </c>
      <c r="B318" s="34">
        <v>310</v>
      </c>
      <c r="C318" s="12">
        <f>0.02*25.4</f>
        <v>0.50800000000000001</v>
      </c>
      <c r="D318" s="22">
        <f t="shared" si="105"/>
        <v>140.208</v>
      </c>
      <c r="E318" s="32" t="b">
        <f t="shared" si="106"/>
        <v>0</v>
      </c>
      <c r="F318" s="33" t="b">
        <f t="shared" si="107"/>
        <v>0</v>
      </c>
      <c r="G318" s="31">
        <f t="shared" si="108"/>
        <v>193.04</v>
      </c>
      <c r="H318" s="12" t="b">
        <f t="shared" si="109"/>
        <v>0</v>
      </c>
      <c r="I318" s="33" t="b">
        <f t="shared" si="110"/>
        <v>0</v>
      </c>
      <c r="J318" s="31">
        <f t="shared" si="111"/>
        <v>195.07200000000003</v>
      </c>
      <c r="K318" s="29" t="b">
        <f t="shared" si="112"/>
        <v>0</v>
      </c>
      <c r="L318" s="33" t="b">
        <f t="shared" si="113"/>
        <v>0</v>
      </c>
      <c r="M318" s="31">
        <f t="shared" si="114"/>
        <v>230.63199999999998</v>
      </c>
      <c r="N318" s="29" t="b">
        <f t="shared" si="115"/>
        <v>0</v>
      </c>
      <c r="O318" s="33" t="b">
        <f t="shared" si="116"/>
        <v>0</v>
      </c>
    </row>
    <row r="319" spans="1:15" x14ac:dyDescent="0.25">
      <c r="A319" s="10">
        <v>41950</v>
      </c>
      <c r="B319" s="34">
        <v>311</v>
      </c>
      <c r="C319" s="12">
        <f>(7.07*25.4)/4</f>
        <v>44.894500000000001</v>
      </c>
      <c r="D319" s="22">
        <f t="shared" si="105"/>
        <v>150.0505</v>
      </c>
      <c r="E319" s="32" t="b">
        <f t="shared" si="106"/>
        <v>0</v>
      </c>
      <c r="F319" s="33" t="b">
        <f t="shared" si="107"/>
        <v>0</v>
      </c>
      <c r="G319" s="31">
        <f t="shared" si="108"/>
        <v>231.83849999999998</v>
      </c>
      <c r="H319" s="12" t="b">
        <f t="shared" si="109"/>
        <v>0</v>
      </c>
      <c r="I319" s="33" t="b">
        <f t="shared" si="110"/>
        <v>0</v>
      </c>
      <c r="J319" s="31">
        <f t="shared" si="111"/>
        <v>239.96650000000002</v>
      </c>
      <c r="K319" s="29" t="b">
        <f t="shared" si="112"/>
        <v>0</v>
      </c>
      <c r="L319" s="33" t="b">
        <f t="shared" si="113"/>
        <v>0</v>
      </c>
      <c r="M319" s="31">
        <f t="shared" si="114"/>
        <v>273.74850000000004</v>
      </c>
      <c r="N319" s="29" t="b">
        <f t="shared" si="115"/>
        <v>0</v>
      </c>
      <c r="O319" s="33" t="b">
        <f t="shared" si="116"/>
        <v>0</v>
      </c>
    </row>
    <row r="320" spans="1:15" x14ac:dyDescent="0.25">
      <c r="A320" s="10">
        <v>41951</v>
      </c>
      <c r="B320" s="34">
        <v>312</v>
      </c>
      <c r="C320" s="12">
        <f t="shared" ref="C320:C322" si="118">(7.07*25.4)/4</f>
        <v>44.894500000000001</v>
      </c>
      <c r="D320" s="22">
        <f t="shared" si="105"/>
        <v>173.35499999999999</v>
      </c>
      <c r="E320" s="32" t="b">
        <f t="shared" si="106"/>
        <v>0</v>
      </c>
      <c r="F320" s="33" t="b">
        <f t="shared" si="107"/>
        <v>1</v>
      </c>
      <c r="G320" s="31">
        <f t="shared" si="108"/>
        <v>270.637</v>
      </c>
      <c r="H320" s="12" t="b">
        <f t="shared" si="109"/>
        <v>0</v>
      </c>
      <c r="I320" s="33" t="b">
        <f t="shared" si="110"/>
        <v>0</v>
      </c>
      <c r="J320" s="31">
        <f t="shared" si="111"/>
        <v>284.69166666666666</v>
      </c>
      <c r="K320" s="29" t="b">
        <f t="shared" si="112"/>
        <v>0</v>
      </c>
      <c r="L320" s="33" t="b">
        <f t="shared" si="113"/>
        <v>0</v>
      </c>
      <c r="M320" s="31">
        <f t="shared" si="114"/>
        <v>310.83249999999998</v>
      </c>
      <c r="N320" s="29" t="b">
        <f t="shared" si="115"/>
        <v>0</v>
      </c>
      <c r="O320" s="33" t="b">
        <f t="shared" si="116"/>
        <v>0</v>
      </c>
    </row>
    <row r="321" spans="1:15" x14ac:dyDescent="0.25">
      <c r="A321" s="10">
        <v>41952</v>
      </c>
      <c r="B321" s="34">
        <v>313</v>
      </c>
      <c r="C321" s="12">
        <f t="shared" si="118"/>
        <v>44.894500000000001</v>
      </c>
      <c r="D321" s="22">
        <f t="shared" si="105"/>
        <v>196.65949999999998</v>
      </c>
      <c r="E321" s="32" t="b">
        <f t="shared" si="106"/>
        <v>0</v>
      </c>
      <c r="F321" s="33" t="b">
        <f t="shared" si="107"/>
        <v>1</v>
      </c>
      <c r="G321" s="31">
        <f t="shared" si="108"/>
        <v>309.43549999999999</v>
      </c>
      <c r="H321" s="12" t="b">
        <f t="shared" si="109"/>
        <v>0</v>
      </c>
      <c r="I321" s="33" t="b">
        <f t="shared" si="110"/>
        <v>1</v>
      </c>
      <c r="J321" s="31">
        <f t="shared" si="111"/>
        <v>329.41683333333333</v>
      </c>
      <c r="K321" s="29" t="b">
        <f t="shared" si="112"/>
        <v>0</v>
      </c>
      <c r="L321" s="33" t="b">
        <f t="shared" si="113"/>
        <v>0</v>
      </c>
      <c r="M321" s="31">
        <f t="shared" si="114"/>
        <v>347.91649999999998</v>
      </c>
      <c r="N321" s="29" t="b">
        <f t="shared" si="115"/>
        <v>0</v>
      </c>
      <c r="O321" s="33" t="b">
        <f t="shared" si="116"/>
        <v>0</v>
      </c>
    </row>
    <row r="322" spans="1:15" x14ac:dyDescent="0.25">
      <c r="A322" s="10">
        <v>41953</v>
      </c>
      <c r="B322" s="34">
        <v>314</v>
      </c>
      <c r="C322" s="12">
        <f t="shared" si="118"/>
        <v>44.894500000000001</v>
      </c>
      <c r="D322" s="22">
        <f t="shared" si="105"/>
        <v>219.964</v>
      </c>
      <c r="E322" s="32" t="b">
        <f t="shared" si="106"/>
        <v>0</v>
      </c>
      <c r="F322" s="33" t="b">
        <f t="shared" si="107"/>
        <v>1</v>
      </c>
      <c r="G322" s="31">
        <f t="shared" si="108"/>
        <v>348.23399999999998</v>
      </c>
      <c r="H322" s="12" t="b">
        <f t="shared" si="109"/>
        <v>0</v>
      </c>
      <c r="I322" s="33" t="b">
        <f t="shared" si="110"/>
        <v>1</v>
      </c>
      <c r="J322" s="31">
        <f t="shared" si="111"/>
        <v>374.142</v>
      </c>
      <c r="K322" s="29" t="b">
        <f t="shared" si="112"/>
        <v>0</v>
      </c>
      <c r="L322" s="33" t="b">
        <f t="shared" si="113"/>
        <v>0</v>
      </c>
      <c r="M322" s="31">
        <f t="shared" si="114"/>
        <v>385.00049999999999</v>
      </c>
      <c r="N322" s="29" t="b">
        <f t="shared" si="115"/>
        <v>0</v>
      </c>
      <c r="O322" s="33" t="b">
        <f t="shared" si="116"/>
        <v>0</v>
      </c>
    </row>
    <row r="323" spans="1:15" x14ac:dyDescent="0.25">
      <c r="A323" s="10">
        <v>41954</v>
      </c>
      <c r="B323" s="34">
        <v>315</v>
      </c>
      <c r="C323" s="12">
        <f>(0.13*25.4)/2</f>
        <v>1.651</v>
      </c>
      <c r="D323" s="22">
        <f t="shared" si="105"/>
        <v>200.02500000000001</v>
      </c>
      <c r="E323" s="32" t="b">
        <f t="shared" si="106"/>
        <v>0</v>
      </c>
      <c r="F323" s="33" t="b">
        <f t="shared" si="107"/>
        <v>1</v>
      </c>
      <c r="G323" s="31">
        <f t="shared" si="108"/>
        <v>349.12299999999999</v>
      </c>
      <c r="H323" s="12" t="b">
        <f t="shared" si="109"/>
        <v>0</v>
      </c>
      <c r="I323" s="33" t="b">
        <f t="shared" si="110"/>
        <v>1</v>
      </c>
      <c r="J323" s="31">
        <f t="shared" si="111"/>
        <v>375.79300000000001</v>
      </c>
      <c r="K323" s="29" t="b">
        <f t="shared" si="112"/>
        <v>0</v>
      </c>
      <c r="L323" s="33" t="b">
        <f t="shared" si="113"/>
        <v>0</v>
      </c>
      <c r="M323" s="31">
        <f t="shared" si="114"/>
        <v>378.84100000000001</v>
      </c>
      <c r="N323" s="29" t="b">
        <f t="shared" si="115"/>
        <v>0</v>
      </c>
      <c r="O323" s="33" t="b">
        <f t="shared" si="116"/>
        <v>0</v>
      </c>
    </row>
    <row r="324" spans="1:15" x14ac:dyDescent="0.25">
      <c r="A324" s="10">
        <v>41955</v>
      </c>
      <c r="B324" s="34">
        <v>316</v>
      </c>
      <c r="C324" s="12">
        <f>(0.13*25.4)/2</f>
        <v>1.651</v>
      </c>
      <c r="D324" s="22">
        <f t="shared" si="105"/>
        <v>183.38800000000001</v>
      </c>
      <c r="E324" s="32" t="b">
        <f t="shared" si="106"/>
        <v>0</v>
      </c>
      <c r="F324" s="33" t="b">
        <f t="shared" si="107"/>
        <v>1</v>
      </c>
      <c r="G324" s="31">
        <f t="shared" si="108"/>
        <v>339.85200000000003</v>
      </c>
      <c r="H324" s="12" t="b">
        <f t="shared" si="109"/>
        <v>0</v>
      </c>
      <c r="I324" s="33" t="b">
        <f t="shared" si="110"/>
        <v>1</v>
      </c>
      <c r="J324" s="31">
        <f t="shared" si="111"/>
        <v>377.44400000000002</v>
      </c>
      <c r="K324" s="29" t="b">
        <f t="shared" si="112"/>
        <v>0</v>
      </c>
      <c r="L324" s="33" t="b">
        <f t="shared" si="113"/>
        <v>0</v>
      </c>
      <c r="M324" s="31">
        <f t="shared" si="114"/>
        <v>378.46000000000004</v>
      </c>
      <c r="N324" s="29" t="b">
        <f t="shared" si="115"/>
        <v>0</v>
      </c>
      <c r="O324" s="33" t="b">
        <f t="shared" si="116"/>
        <v>0</v>
      </c>
    </row>
    <row r="325" spans="1:15" x14ac:dyDescent="0.25">
      <c r="A325" s="10">
        <v>41956</v>
      </c>
      <c r="B325" s="34">
        <v>317</v>
      </c>
      <c r="C325" s="12">
        <f>0.05*25.4</f>
        <v>1.27</v>
      </c>
      <c r="D325" s="22">
        <f t="shared" si="105"/>
        <v>184.15000000000003</v>
      </c>
      <c r="E325" s="32" t="b">
        <f t="shared" si="106"/>
        <v>0</v>
      </c>
      <c r="F325" s="33" t="b">
        <f t="shared" si="107"/>
        <v>1</v>
      </c>
      <c r="G325" s="31">
        <f t="shared" si="108"/>
        <v>324.358</v>
      </c>
      <c r="H325" s="12" t="b">
        <f t="shared" si="109"/>
        <v>0</v>
      </c>
      <c r="I325" s="33" t="b">
        <f t="shared" si="110"/>
        <v>1</v>
      </c>
      <c r="J325" s="31">
        <f t="shared" si="111"/>
        <v>377.19</v>
      </c>
      <c r="K325" s="29" t="b">
        <f t="shared" si="112"/>
        <v>0</v>
      </c>
      <c r="L325" s="33" t="b">
        <f t="shared" si="113"/>
        <v>0</v>
      </c>
      <c r="M325" s="31">
        <f t="shared" si="114"/>
        <v>379.22200000000004</v>
      </c>
      <c r="N325" s="29" t="b">
        <f t="shared" si="115"/>
        <v>0</v>
      </c>
      <c r="O325" s="33" t="b">
        <f t="shared" si="116"/>
        <v>0</v>
      </c>
    </row>
    <row r="326" spans="1:15" x14ac:dyDescent="0.25">
      <c r="A326" s="10">
        <v>41957</v>
      </c>
      <c r="B326" s="34">
        <v>318</v>
      </c>
      <c r="C326" s="12">
        <v>0</v>
      </c>
      <c r="D326" s="22">
        <f t="shared" si="105"/>
        <v>139.25550000000004</v>
      </c>
      <c r="E326" s="32" t="b">
        <f t="shared" si="106"/>
        <v>0</v>
      </c>
      <c r="F326" s="33" t="b">
        <f t="shared" si="107"/>
        <v>0</v>
      </c>
      <c r="G326" s="31">
        <f t="shared" si="108"/>
        <v>289.30599999999998</v>
      </c>
      <c r="H326" s="12" t="b">
        <f t="shared" si="109"/>
        <v>0</v>
      </c>
      <c r="I326" s="33" t="b">
        <f t="shared" si="110"/>
        <v>1</v>
      </c>
      <c r="J326" s="31">
        <f t="shared" si="111"/>
        <v>371.09399999999999</v>
      </c>
      <c r="K326" s="29" t="b">
        <f t="shared" si="112"/>
        <v>0</v>
      </c>
      <c r="L326" s="33" t="b">
        <f t="shared" si="113"/>
        <v>0</v>
      </c>
      <c r="M326" s="31">
        <f t="shared" si="114"/>
        <v>379.22200000000004</v>
      </c>
      <c r="N326" s="29" t="b">
        <f t="shared" si="115"/>
        <v>0</v>
      </c>
      <c r="O326" s="33" t="b">
        <f t="shared" si="116"/>
        <v>0</v>
      </c>
    </row>
    <row r="327" spans="1:15" x14ac:dyDescent="0.25">
      <c r="A327" s="10">
        <v>41958</v>
      </c>
      <c r="B327" s="34">
        <v>319</v>
      </c>
      <c r="C327" s="12">
        <f>(1.43*25.4)/3</f>
        <v>12.107333333333331</v>
      </c>
      <c r="D327" s="22">
        <f t="shared" si="105"/>
        <v>106.46833333333332</v>
      </c>
      <c r="E327" s="32" t="b">
        <f t="shared" si="106"/>
        <v>0</v>
      </c>
      <c r="F327" s="33" t="b">
        <f t="shared" si="107"/>
        <v>0</v>
      </c>
      <c r="G327" s="31">
        <f t="shared" si="108"/>
        <v>279.82333333333332</v>
      </c>
      <c r="H327" s="12" t="b">
        <f t="shared" si="109"/>
        <v>0</v>
      </c>
      <c r="I327" s="33" t="b">
        <f t="shared" si="110"/>
        <v>1</v>
      </c>
      <c r="J327" s="31">
        <f t="shared" si="111"/>
        <v>377.10533333333331</v>
      </c>
      <c r="K327" s="29" t="b">
        <f t="shared" si="112"/>
        <v>0</v>
      </c>
      <c r="L327" s="33" t="b">
        <f t="shared" si="113"/>
        <v>0</v>
      </c>
      <c r="M327" s="31">
        <f t="shared" si="114"/>
        <v>391.15999999999997</v>
      </c>
      <c r="N327" s="29" t="b">
        <f t="shared" si="115"/>
        <v>0</v>
      </c>
      <c r="O327" s="33" t="b">
        <f t="shared" si="116"/>
        <v>0</v>
      </c>
    </row>
    <row r="328" spans="1:15" x14ac:dyDescent="0.25">
      <c r="A328" s="10">
        <v>41959</v>
      </c>
      <c r="B328" s="34">
        <v>320</v>
      </c>
      <c r="C328" s="12">
        <f t="shared" ref="C328:C329" si="119">(1.43*25.4)/3</f>
        <v>12.107333333333331</v>
      </c>
      <c r="D328" s="22">
        <f t="shared" si="105"/>
        <v>73.68116666666667</v>
      </c>
      <c r="E328" s="32" t="b">
        <f t="shared" si="106"/>
        <v>0</v>
      </c>
      <c r="F328" s="33" t="b">
        <f t="shared" si="107"/>
        <v>0</v>
      </c>
      <c r="G328" s="31">
        <f t="shared" si="108"/>
        <v>270.34066666666666</v>
      </c>
      <c r="H328" s="12" t="b">
        <f t="shared" si="109"/>
        <v>0</v>
      </c>
      <c r="I328" s="33" t="b">
        <f t="shared" si="110"/>
        <v>0</v>
      </c>
      <c r="J328" s="31">
        <f t="shared" si="111"/>
        <v>383.11666666666662</v>
      </c>
      <c r="K328" s="29" t="b">
        <f t="shared" si="112"/>
        <v>0</v>
      </c>
      <c r="L328" s="33" t="b">
        <f t="shared" si="113"/>
        <v>0</v>
      </c>
      <c r="M328" s="31">
        <f t="shared" si="114"/>
        <v>403.09799999999996</v>
      </c>
      <c r="N328" s="29" t="b">
        <f t="shared" si="115"/>
        <v>0</v>
      </c>
      <c r="O328" s="33" t="b">
        <f t="shared" si="116"/>
        <v>0</v>
      </c>
    </row>
    <row r="329" spans="1:15" x14ac:dyDescent="0.25">
      <c r="A329" s="10">
        <v>41960</v>
      </c>
      <c r="B329" s="34">
        <v>321</v>
      </c>
      <c r="C329" s="12">
        <f t="shared" si="119"/>
        <v>12.107333333333331</v>
      </c>
      <c r="D329" s="22">
        <f t="shared" si="105"/>
        <v>40.893999999999991</v>
      </c>
      <c r="E329" s="32" t="b">
        <f t="shared" si="106"/>
        <v>0</v>
      </c>
      <c r="F329" s="33" t="b">
        <f t="shared" si="107"/>
        <v>0</v>
      </c>
      <c r="G329" s="31">
        <f t="shared" si="108"/>
        <v>260.85800000000006</v>
      </c>
      <c r="H329" s="12" t="b">
        <f t="shared" si="109"/>
        <v>0</v>
      </c>
      <c r="I329" s="33" t="b">
        <f t="shared" si="110"/>
        <v>0</v>
      </c>
      <c r="J329" s="31">
        <f t="shared" si="111"/>
        <v>389.12799999999993</v>
      </c>
      <c r="K329" s="29" t="b">
        <f t="shared" si="112"/>
        <v>0</v>
      </c>
      <c r="L329" s="33" t="b">
        <f t="shared" si="113"/>
        <v>1</v>
      </c>
      <c r="M329" s="31">
        <f t="shared" si="114"/>
        <v>415.03599999999994</v>
      </c>
      <c r="N329" s="29" t="b">
        <f t="shared" si="115"/>
        <v>0</v>
      </c>
      <c r="O329" s="33" t="b">
        <f t="shared" si="116"/>
        <v>0</v>
      </c>
    </row>
    <row r="330" spans="1:15" x14ac:dyDescent="0.25">
      <c r="A330" s="10">
        <v>41961</v>
      </c>
      <c r="B330" s="34">
        <v>322</v>
      </c>
      <c r="C330" s="12">
        <f>0.11*25.4</f>
        <v>2.794</v>
      </c>
      <c r="D330" s="22">
        <f t="shared" si="105"/>
        <v>42.036999999999992</v>
      </c>
      <c r="E330" s="32" t="b">
        <f t="shared" si="106"/>
        <v>0</v>
      </c>
      <c r="F330" s="33" t="b">
        <f t="shared" si="107"/>
        <v>0</v>
      </c>
      <c r="G330" s="31">
        <f t="shared" si="108"/>
        <v>242.06200000000007</v>
      </c>
      <c r="H330" s="12" t="b">
        <f t="shared" si="109"/>
        <v>0</v>
      </c>
      <c r="I330" s="33" t="b">
        <f t="shared" si="110"/>
        <v>0</v>
      </c>
      <c r="J330" s="31">
        <f t="shared" si="111"/>
        <v>391.15999999999991</v>
      </c>
      <c r="K330" s="29" t="b">
        <f t="shared" si="112"/>
        <v>0</v>
      </c>
      <c r="L330" s="33" t="b">
        <f t="shared" si="113"/>
        <v>1</v>
      </c>
      <c r="M330" s="31">
        <f t="shared" si="114"/>
        <v>417.82999999999993</v>
      </c>
      <c r="N330" s="29" t="b">
        <f t="shared" si="115"/>
        <v>0</v>
      </c>
      <c r="O330" s="33" t="b">
        <f t="shared" si="116"/>
        <v>0</v>
      </c>
    </row>
    <row r="331" spans="1:15" x14ac:dyDescent="0.25">
      <c r="A331" s="10">
        <v>41962</v>
      </c>
      <c r="B331" s="34">
        <v>323</v>
      </c>
      <c r="C331" s="12">
        <f>(1.13*25.4)/2</f>
        <v>14.350999999999997</v>
      </c>
      <c r="D331" s="22">
        <f t="shared" si="105"/>
        <v>54.736999999999988</v>
      </c>
      <c r="E331" s="32" t="b">
        <f t="shared" si="106"/>
        <v>0</v>
      </c>
      <c r="F331" s="33" t="b">
        <f t="shared" si="107"/>
        <v>0</v>
      </c>
      <c r="G331" s="31">
        <f t="shared" si="108"/>
        <v>238.12500000000006</v>
      </c>
      <c r="H331" s="12" t="b">
        <f t="shared" si="109"/>
        <v>0</v>
      </c>
      <c r="I331" s="33" t="b">
        <f t="shared" si="110"/>
        <v>0</v>
      </c>
      <c r="J331" s="31">
        <f t="shared" si="111"/>
        <v>394.58899999999994</v>
      </c>
      <c r="K331" s="29" t="b">
        <f t="shared" si="112"/>
        <v>0</v>
      </c>
      <c r="L331" s="33" t="b">
        <f t="shared" si="113"/>
        <v>1</v>
      </c>
      <c r="M331" s="31">
        <f t="shared" si="114"/>
        <v>432.18099999999993</v>
      </c>
      <c r="N331" s="29" t="b">
        <f t="shared" si="115"/>
        <v>0</v>
      </c>
      <c r="O331" s="33" t="b">
        <f t="shared" si="116"/>
        <v>0</v>
      </c>
    </row>
    <row r="332" spans="1:15" x14ac:dyDescent="0.25">
      <c r="A332" s="10">
        <v>41963</v>
      </c>
      <c r="B332" s="34">
        <v>324</v>
      </c>
      <c r="C332" s="12">
        <f>(1.13*25.4)/2</f>
        <v>14.350999999999997</v>
      </c>
      <c r="D332" s="22">
        <f t="shared" si="105"/>
        <v>67.817999999999984</v>
      </c>
      <c r="E332" s="32" t="b">
        <f t="shared" si="106"/>
        <v>0</v>
      </c>
      <c r="F332" s="33" t="b">
        <f t="shared" si="107"/>
        <v>0</v>
      </c>
      <c r="G332" s="31">
        <f t="shared" si="108"/>
        <v>251.96800000000007</v>
      </c>
      <c r="H332" s="12" t="b">
        <f t="shared" si="109"/>
        <v>0</v>
      </c>
      <c r="I332" s="33" t="b">
        <f t="shared" si="110"/>
        <v>0</v>
      </c>
      <c r="J332" s="31">
        <f t="shared" si="111"/>
        <v>392.17599999999993</v>
      </c>
      <c r="K332" s="29" t="b">
        <f t="shared" si="112"/>
        <v>0</v>
      </c>
      <c r="L332" s="33" t="b">
        <f t="shared" si="113"/>
        <v>1</v>
      </c>
      <c r="M332" s="31">
        <f t="shared" si="114"/>
        <v>445.00799999999992</v>
      </c>
      <c r="N332" s="29" t="b">
        <f t="shared" si="115"/>
        <v>0</v>
      </c>
      <c r="O332" s="33" t="b">
        <f t="shared" si="116"/>
        <v>0</v>
      </c>
    </row>
    <row r="333" spans="1:15" x14ac:dyDescent="0.25">
      <c r="A333" s="10">
        <v>41964</v>
      </c>
      <c r="B333" s="34">
        <v>325</v>
      </c>
      <c r="C333" s="12">
        <f>0.07*25.4</f>
        <v>1.778</v>
      </c>
      <c r="D333" s="22">
        <f t="shared" si="105"/>
        <v>69.595999999999989</v>
      </c>
      <c r="E333" s="32" t="b">
        <f t="shared" si="106"/>
        <v>0</v>
      </c>
      <c r="F333" s="33" t="b">
        <f t="shared" si="107"/>
        <v>0</v>
      </c>
      <c r="G333" s="31">
        <f t="shared" si="108"/>
        <v>208.85150000000007</v>
      </c>
      <c r="H333" s="12" t="b">
        <f t="shared" si="109"/>
        <v>0</v>
      </c>
      <c r="I333" s="33" t="b">
        <f t="shared" si="110"/>
        <v>0</v>
      </c>
      <c r="J333" s="31">
        <f t="shared" si="111"/>
        <v>358.90199999999993</v>
      </c>
      <c r="K333" s="29" t="b">
        <f t="shared" si="112"/>
        <v>0</v>
      </c>
      <c r="L333" s="33" t="b">
        <f t="shared" si="113"/>
        <v>0</v>
      </c>
      <c r="M333" s="31">
        <f t="shared" si="114"/>
        <v>440.68999999999994</v>
      </c>
      <c r="N333" s="29" t="b">
        <f t="shared" si="115"/>
        <v>0</v>
      </c>
      <c r="O333" s="33" t="b">
        <f t="shared" si="116"/>
        <v>0</v>
      </c>
    </row>
    <row r="334" spans="1:15" x14ac:dyDescent="0.25">
      <c r="A334" s="10">
        <v>41965</v>
      </c>
      <c r="B334" s="34">
        <v>326</v>
      </c>
      <c r="C334" s="12">
        <f>(3.1*25.4)/3</f>
        <v>26.246666666666666</v>
      </c>
      <c r="D334" s="22">
        <f t="shared" si="105"/>
        <v>83.73533333333333</v>
      </c>
      <c r="E334" s="32" t="b">
        <f t="shared" si="106"/>
        <v>0</v>
      </c>
      <c r="F334" s="33" t="b">
        <f t="shared" si="107"/>
        <v>0</v>
      </c>
      <c r="G334" s="31">
        <f t="shared" si="108"/>
        <v>190.20366666666666</v>
      </c>
      <c r="H334" s="12" t="b">
        <f t="shared" si="109"/>
        <v>0</v>
      </c>
      <c r="I334" s="33" t="b">
        <f t="shared" si="110"/>
        <v>0</v>
      </c>
      <c r="J334" s="31">
        <f t="shared" si="111"/>
        <v>363.55866666666662</v>
      </c>
      <c r="K334" s="29" t="b">
        <f t="shared" si="112"/>
        <v>0</v>
      </c>
      <c r="L334" s="33" t="b">
        <f t="shared" si="113"/>
        <v>0</v>
      </c>
      <c r="M334" s="31">
        <f t="shared" si="114"/>
        <v>460.84066666666661</v>
      </c>
      <c r="N334" s="29" t="b">
        <f t="shared" si="115"/>
        <v>0</v>
      </c>
      <c r="O334" s="33" t="b">
        <f t="shared" si="116"/>
        <v>0</v>
      </c>
    </row>
    <row r="335" spans="1:15" x14ac:dyDescent="0.25">
      <c r="A335" s="10">
        <v>41966</v>
      </c>
      <c r="B335" s="34">
        <v>327</v>
      </c>
      <c r="C335" s="12">
        <f t="shared" ref="C335:C336" si="120">(3.1*25.4)/3</f>
        <v>26.246666666666666</v>
      </c>
      <c r="D335" s="22">
        <f t="shared" si="105"/>
        <v>97.874666666666656</v>
      </c>
      <c r="E335" s="32" t="b">
        <f t="shared" si="106"/>
        <v>0</v>
      </c>
      <c r="F335" s="33" t="b">
        <f t="shared" si="107"/>
        <v>0</v>
      </c>
      <c r="G335" s="31">
        <f t="shared" si="108"/>
        <v>171.55583333333334</v>
      </c>
      <c r="H335" s="12" t="b">
        <f t="shared" si="109"/>
        <v>0</v>
      </c>
      <c r="I335" s="33" t="b">
        <f t="shared" si="110"/>
        <v>0</v>
      </c>
      <c r="J335" s="31">
        <f t="shared" si="111"/>
        <v>368.21533333333332</v>
      </c>
      <c r="K335" s="29" t="b">
        <f t="shared" si="112"/>
        <v>0</v>
      </c>
      <c r="L335" s="33" t="b">
        <f t="shared" si="113"/>
        <v>0</v>
      </c>
      <c r="M335" s="31">
        <f t="shared" si="114"/>
        <v>480.99133333333327</v>
      </c>
      <c r="N335" s="29" t="b">
        <f t="shared" si="115"/>
        <v>0</v>
      </c>
      <c r="O335" s="33" t="b">
        <f t="shared" si="116"/>
        <v>0</v>
      </c>
    </row>
    <row r="336" spans="1:15" x14ac:dyDescent="0.25">
      <c r="A336" s="10">
        <v>41967</v>
      </c>
      <c r="B336" s="34">
        <v>328</v>
      </c>
      <c r="C336" s="12">
        <f t="shared" si="120"/>
        <v>26.246666666666666</v>
      </c>
      <c r="D336" s="22">
        <f t="shared" si="105"/>
        <v>112.014</v>
      </c>
      <c r="E336" s="32" t="b">
        <f t="shared" si="106"/>
        <v>0</v>
      </c>
      <c r="F336" s="33" t="b">
        <f t="shared" si="107"/>
        <v>0</v>
      </c>
      <c r="G336" s="31">
        <f t="shared" si="108"/>
        <v>152.90799999999999</v>
      </c>
      <c r="H336" s="12" t="b">
        <f t="shared" si="109"/>
        <v>0</v>
      </c>
      <c r="I336" s="33" t="b">
        <f t="shared" si="110"/>
        <v>0</v>
      </c>
      <c r="J336" s="31">
        <f t="shared" si="111"/>
        <v>372.87200000000007</v>
      </c>
      <c r="K336" s="29" t="b">
        <f t="shared" si="112"/>
        <v>0</v>
      </c>
      <c r="L336" s="33" t="b">
        <f t="shared" si="113"/>
        <v>0</v>
      </c>
      <c r="M336" s="31">
        <f t="shared" si="114"/>
        <v>501.14199999999994</v>
      </c>
      <c r="N336" s="29" t="b">
        <f t="shared" si="115"/>
        <v>0</v>
      </c>
      <c r="O336" s="33" t="b">
        <f t="shared" si="116"/>
        <v>1</v>
      </c>
    </row>
    <row r="337" spans="1:15" x14ac:dyDescent="0.25">
      <c r="A337" s="10">
        <v>41968</v>
      </c>
      <c r="B337" s="34">
        <v>329</v>
      </c>
      <c r="C337" s="12">
        <f>0.49*25.4</f>
        <v>12.446</v>
      </c>
      <c r="D337" s="22">
        <f t="shared" si="105"/>
        <v>121.666</v>
      </c>
      <c r="E337" s="32" t="b">
        <f t="shared" si="106"/>
        <v>0</v>
      </c>
      <c r="F337" s="33" t="b">
        <f t="shared" si="107"/>
        <v>0</v>
      </c>
      <c r="G337" s="31">
        <f t="shared" si="108"/>
        <v>163.703</v>
      </c>
      <c r="H337" s="12" t="b">
        <f t="shared" si="109"/>
        <v>0</v>
      </c>
      <c r="I337" s="33" t="b">
        <f t="shared" si="110"/>
        <v>0</v>
      </c>
      <c r="J337" s="31">
        <f t="shared" si="111"/>
        <v>363.72800000000012</v>
      </c>
      <c r="K337" s="29" t="b">
        <f t="shared" si="112"/>
        <v>0</v>
      </c>
      <c r="L337" s="33" t="b">
        <f t="shared" si="113"/>
        <v>0</v>
      </c>
      <c r="M337" s="31">
        <f t="shared" si="114"/>
        <v>512.82599999999991</v>
      </c>
      <c r="N337" s="29" t="b">
        <f t="shared" si="115"/>
        <v>0</v>
      </c>
      <c r="O337" s="33" t="b">
        <f t="shared" si="116"/>
        <v>1</v>
      </c>
    </row>
    <row r="338" spans="1:15" x14ac:dyDescent="0.25">
      <c r="A338" s="10">
        <v>41969</v>
      </c>
      <c r="B338" s="34">
        <v>330</v>
      </c>
      <c r="C338" s="12">
        <f>0.65*25.4</f>
        <v>16.509999999999998</v>
      </c>
      <c r="D338" s="22">
        <f t="shared" si="105"/>
        <v>123.82499999999999</v>
      </c>
      <c r="E338" s="32" t="b">
        <f t="shared" si="106"/>
        <v>0</v>
      </c>
      <c r="F338" s="33" t="b">
        <f t="shared" si="107"/>
        <v>0</v>
      </c>
      <c r="G338" s="31">
        <f t="shared" si="108"/>
        <v>178.56199999999998</v>
      </c>
      <c r="H338" s="12" t="b">
        <f t="shared" si="109"/>
        <v>0</v>
      </c>
      <c r="I338" s="33" t="b">
        <f t="shared" si="110"/>
        <v>0</v>
      </c>
      <c r="J338" s="31">
        <f t="shared" si="111"/>
        <v>361.95000000000005</v>
      </c>
      <c r="K338" s="29" t="b">
        <f t="shared" si="112"/>
        <v>0</v>
      </c>
      <c r="L338" s="33" t="b">
        <f t="shared" si="113"/>
        <v>0</v>
      </c>
      <c r="M338" s="31">
        <f t="shared" si="114"/>
        <v>518.41399999999999</v>
      </c>
      <c r="N338" s="29" t="b">
        <f t="shared" si="115"/>
        <v>0</v>
      </c>
      <c r="O338" s="33" t="b">
        <f t="shared" si="116"/>
        <v>1</v>
      </c>
    </row>
    <row r="339" spans="1:15" x14ac:dyDescent="0.25">
      <c r="A339" s="10">
        <v>41970</v>
      </c>
      <c r="B339" s="34">
        <v>331</v>
      </c>
      <c r="C339" s="12">
        <f>(2.1*25.4)/5</f>
        <v>10.667999999999999</v>
      </c>
      <c r="D339" s="22">
        <f t="shared" si="105"/>
        <v>120.142</v>
      </c>
      <c r="E339" s="32" t="b">
        <f t="shared" si="106"/>
        <v>0</v>
      </c>
      <c r="F339" s="33" t="b">
        <f t="shared" si="107"/>
        <v>0</v>
      </c>
      <c r="G339" s="31">
        <f t="shared" si="108"/>
        <v>187.95999999999998</v>
      </c>
      <c r="H339" s="12" t="b">
        <f t="shared" si="109"/>
        <v>0</v>
      </c>
      <c r="I339" s="33" t="b">
        <f t="shared" si="110"/>
        <v>0</v>
      </c>
      <c r="J339" s="31">
        <f t="shared" si="111"/>
        <v>372.11000000000007</v>
      </c>
      <c r="K339" s="29" t="b">
        <f t="shared" si="112"/>
        <v>0</v>
      </c>
      <c r="L339" s="33" t="b">
        <f t="shared" si="113"/>
        <v>0</v>
      </c>
      <c r="M339" s="31">
        <f t="shared" si="114"/>
        <v>512.31799999999998</v>
      </c>
      <c r="N339" s="29" t="b">
        <f t="shared" si="115"/>
        <v>0</v>
      </c>
      <c r="O339" s="33" t="b">
        <f t="shared" si="116"/>
        <v>1</v>
      </c>
    </row>
    <row r="340" spans="1:15" x14ac:dyDescent="0.25">
      <c r="A340" s="10">
        <v>41971</v>
      </c>
      <c r="B340" s="34">
        <v>332</v>
      </c>
      <c r="C340" s="12">
        <f t="shared" ref="C340:C343" si="121">(2.1*25.4)/5</f>
        <v>10.667999999999999</v>
      </c>
      <c r="D340" s="22">
        <f t="shared" si="105"/>
        <v>129.03200000000001</v>
      </c>
      <c r="E340" s="32" t="b">
        <f t="shared" si="106"/>
        <v>0</v>
      </c>
      <c r="F340" s="33" t="b">
        <f t="shared" si="107"/>
        <v>0</v>
      </c>
      <c r="G340" s="31">
        <f t="shared" si="108"/>
        <v>198.62799999999999</v>
      </c>
      <c r="H340" s="12" t="b">
        <f t="shared" si="109"/>
        <v>0</v>
      </c>
      <c r="I340" s="33" t="b">
        <f t="shared" si="110"/>
        <v>0</v>
      </c>
      <c r="J340" s="31">
        <f t="shared" si="111"/>
        <v>337.88350000000008</v>
      </c>
      <c r="K340" s="29" t="b">
        <f t="shared" si="112"/>
        <v>0</v>
      </c>
      <c r="L340" s="33" t="b">
        <f t="shared" si="113"/>
        <v>0</v>
      </c>
      <c r="M340" s="31">
        <f t="shared" si="114"/>
        <v>487.93399999999997</v>
      </c>
      <c r="N340" s="29" t="b">
        <f t="shared" si="115"/>
        <v>0</v>
      </c>
      <c r="O340" s="33" t="b">
        <f t="shared" si="116"/>
        <v>1</v>
      </c>
    </row>
    <row r="341" spans="1:15" x14ac:dyDescent="0.25">
      <c r="A341" s="10">
        <v>41972</v>
      </c>
      <c r="B341" s="34">
        <v>333</v>
      </c>
      <c r="C341" s="12">
        <f t="shared" si="121"/>
        <v>10.667999999999999</v>
      </c>
      <c r="D341" s="22">
        <f t="shared" si="105"/>
        <v>113.45333333333335</v>
      </c>
      <c r="E341" s="32" t="b">
        <f t="shared" si="106"/>
        <v>0</v>
      </c>
      <c r="F341" s="33" t="b">
        <f t="shared" si="107"/>
        <v>0</v>
      </c>
      <c r="G341" s="31">
        <f t="shared" si="108"/>
        <v>197.18866666666668</v>
      </c>
      <c r="H341" s="12" t="b">
        <f t="shared" si="109"/>
        <v>0</v>
      </c>
      <c r="I341" s="33" t="b">
        <f t="shared" si="110"/>
        <v>0</v>
      </c>
      <c r="J341" s="31">
        <f t="shared" si="111"/>
        <v>303.65700000000004</v>
      </c>
      <c r="K341" s="29" t="b">
        <f t="shared" si="112"/>
        <v>0</v>
      </c>
      <c r="L341" s="33" t="b">
        <f t="shared" si="113"/>
        <v>0</v>
      </c>
      <c r="M341" s="31">
        <f t="shared" si="114"/>
        <v>477.012</v>
      </c>
      <c r="N341" s="29" t="b">
        <f t="shared" si="115"/>
        <v>0</v>
      </c>
      <c r="O341" s="33" t="b">
        <f t="shared" si="116"/>
        <v>0</v>
      </c>
    </row>
    <row r="342" spans="1:15" x14ac:dyDescent="0.25">
      <c r="A342" s="10">
        <v>41973</v>
      </c>
      <c r="B342" s="34">
        <v>334</v>
      </c>
      <c r="C342" s="12">
        <f t="shared" si="121"/>
        <v>10.667999999999999</v>
      </c>
      <c r="D342" s="22">
        <f t="shared" si="105"/>
        <v>97.874666666666684</v>
      </c>
      <c r="E342" s="32" t="b">
        <f t="shared" si="106"/>
        <v>0</v>
      </c>
      <c r="F342" s="33" t="b">
        <f t="shared" si="107"/>
        <v>0</v>
      </c>
      <c r="G342" s="31">
        <f t="shared" si="108"/>
        <v>195.74933333333334</v>
      </c>
      <c r="H342" s="12" t="b">
        <f t="shared" si="109"/>
        <v>0</v>
      </c>
      <c r="I342" s="33" t="b">
        <f t="shared" si="110"/>
        <v>0</v>
      </c>
      <c r="J342" s="31">
        <f t="shared" si="111"/>
        <v>269.43049999999999</v>
      </c>
      <c r="K342" s="29" t="b">
        <f t="shared" si="112"/>
        <v>0</v>
      </c>
      <c r="L342" s="33" t="b">
        <f t="shared" si="113"/>
        <v>0</v>
      </c>
      <c r="M342" s="31">
        <f t="shared" si="114"/>
        <v>466.09000000000003</v>
      </c>
      <c r="N342" s="29" t="b">
        <f t="shared" si="115"/>
        <v>0</v>
      </c>
      <c r="O342" s="33" t="b">
        <f t="shared" si="116"/>
        <v>0</v>
      </c>
    </row>
    <row r="343" spans="1:15" x14ac:dyDescent="0.25">
      <c r="A343" s="10">
        <v>41974</v>
      </c>
      <c r="B343" s="34">
        <v>335</v>
      </c>
      <c r="C343" s="12">
        <f t="shared" si="121"/>
        <v>10.667999999999999</v>
      </c>
      <c r="D343" s="22">
        <f t="shared" si="105"/>
        <v>82.295999999999992</v>
      </c>
      <c r="E343" s="32" t="b">
        <f t="shared" si="106"/>
        <v>0</v>
      </c>
      <c r="F343" s="33" t="b">
        <f t="shared" si="107"/>
        <v>0</v>
      </c>
      <c r="G343" s="31">
        <f t="shared" si="108"/>
        <v>194.31000000000003</v>
      </c>
      <c r="H343" s="12" t="b">
        <f t="shared" si="109"/>
        <v>0</v>
      </c>
      <c r="I343" s="33" t="b">
        <f t="shared" si="110"/>
        <v>0</v>
      </c>
      <c r="J343" s="31">
        <f t="shared" si="111"/>
        <v>235.20400000000001</v>
      </c>
      <c r="K343" s="29" t="b">
        <f t="shared" si="112"/>
        <v>0</v>
      </c>
      <c r="L343" s="33" t="b">
        <f t="shared" si="113"/>
        <v>0</v>
      </c>
      <c r="M343" s="31">
        <f t="shared" si="114"/>
        <v>455.16800000000012</v>
      </c>
      <c r="N343" s="29" t="b">
        <f t="shared" si="115"/>
        <v>0</v>
      </c>
      <c r="O343" s="33" t="b">
        <f t="shared" si="116"/>
        <v>0</v>
      </c>
    </row>
    <row r="344" spans="1:15" x14ac:dyDescent="0.25">
      <c r="A344" s="10">
        <v>41975</v>
      </c>
      <c r="B344" s="34">
        <v>336</v>
      </c>
      <c r="C344" s="12">
        <f>0.8*25.4</f>
        <v>20.32</v>
      </c>
      <c r="D344" s="22">
        <f t="shared" si="105"/>
        <v>90.169999999999987</v>
      </c>
      <c r="E344" s="32" t="b">
        <f t="shared" si="106"/>
        <v>0</v>
      </c>
      <c r="F344" s="33" t="b">
        <f t="shared" si="107"/>
        <v>0</v>
      </c>
      <c r="G344" s="31">
        <f t="shared" si="108"/>
        <v>211.83600000000001</v>
      </c>
      <c r="H344" s="12" t="b">
        <f t="shared" si="109"/>
        <v>0</v>
      </c>
      <c r="I344" s="33" t="b">
        <f t="shared" si="110"/>
        <v>0</v>
      </c>
      <c r="J344" s="31">
        <f t="shared" si="111"/>
        <v>253.87300000000002</v>
      </c>
      <c r="K344" s="29" t="b">
        <f t="shared" si="112"/>
        <v>0</v>
      </c>
      <c r="L344" s="33" t="b">
        <f t="shared" si="113"/>
        <v>0</v>
      </c>
      <c r="M344" s="31">
        <f t="shared" si="114"/>
        <v>453.89800000000014</v>
      </c>
      <c r="N344" s="29" t="b">
        <f t="shared" si="115"/>
        <v>0</v>
      </c>
      <c r="O344" s="33" t="b">
        <f t="shared" si="116"/>
        <v>0</v>
      </c>
    </row>
    <row r="345" spans="1:15" x14ac:dyDescent="0.25">
      <c r="A345" s="10">
        <v>41976</v>
      </c>
      <c r="B345" s="34">
        <v>337</v>
      </c>
      <c r="C345" s="12">
        <f>0.35*25.4</f>
        <v>8.8899999999999988</v>
      </c>
      <c r="D345" s="22">
        <f t="shared" si="105"/>
        <v>82.55</v>
      </c>
      <c r="E345" s="32" t="b">
        <f t="shared" si="106"/>
        <v>0</v>
      </c>
      <c r="F345" s="33" t="b">
        <f t="shared" si="107"/>
        <v>0</v>
      </c>
      <c r="G345" s="31">
        <f t="shared" si="108"/>
        <v>206.375</v>
      </c>
      <c r="H345" s="12" t="b">
        <f t="shared" si="109"/>
        <v>0</v>
      </c>
      <c r="I345" s="33" t="b">
        <f t="shared" si="110"/>
        <v>0</v>
      </c>
      <c r="J345" s="31">
        <f t="shared" si="111"/>
        <v>261.11200000000002</v>
      </c>
      <c r="K345" s="29" t="b">
        <f t="shared" si="112"/>
        <v>0</v>
      </c>
      <c r="L345" s="33" t="b">
        <f t="shared" si="113"/>
        <v>0</v>
      </c>
      <c r="M345" s="31">
        <f t="shared" si="114"/>
        <v>444.50000000000006</v>
      </c>
      <c r="N345" s="29" t="b">
        <f t="shared" si="115"/>
        <v>0</v>
      </c>
      <c r="O345" s="33" t="b">
        <f t="shared" si="116"/>
        <v>0</v>
      </c>
    </row>
    <row r="346" spans="1:15" x14ac:dyDescent="0.25">
      <c r="A346" s="10">
        <v>41977</v>
      </c>
      <c r="B346" s="34">
        <v>338</v>
      </c>
      <c r="C346" s="12">
        <v>0</v>
      </c>
      <c r="D346" s="22">
        <f t="shared" si="105"/>
        <v>71.881999999999991</v>
      </c>
      <c r="E346" s="32" t="b">
        <f t="shared" si="106"/>
        <v>0</v>
      </c>
      <c r="F346" s="33" t="b">
        <f t="shared" si="107"/>
        <v>0</v>
      </c>
      <c r="G346" s="31">
        <f t="shared" si="108"/>
        <v>192.024</v>
      </c>
      <c r="H346" s="12" t="b">
        <f t="shared" si="109"/>
        <v>0</v>
      </c>
      <c r="I346" s="33" t="b">
        <f t="shared" si="110"/>
        <v>0</v>
      </c>
      <c r="J346" s="31">
        <f t="shared" si="111"/>
        <v>259.84199999999998</v>
      </c>
      <c r="K346" s="29" t="b">
        <f t="shared" si="112"/>
        <v>0</v>
      </c>
      <c r="L346" s="33" t="b">
        <f t="shared" si="113"/>
        <v>0</v>
      </c>
      <c r="M346" s="31">
        <f t="shared" si="114"/>
        <v>443.99200000000008</v>
      </c>
      <c r="N346" s="29" t="b">
        <f t="shared" si="115"/>
        <v>0</v>
      </c>
      <c r="O346" s="33" t="b">
        <f t="shared" si="116"/>
        <v>0</v>
      </c>
    </row>
    <row r="347" spans="1:15" x14ac:dyDescent="0.25">
      <c r="A347" s="10">
        <v>41978</v>
      </c>
      <c r="B347" s="34">
        <v>339</v>
      </c>
      <c r="C347" s="12">
        <f>(0.84*25.4)/4</f>
        <v>5.3339999999999996</v>
      </c>
      <c r="D347" s="22">
        <f t="shared" si="105"/>
        <v>66.548000000000002</v>
      </c>
      <c r="E347" s="32" t="b">
        <f t="shared" si="106"/>
        <v>0</v>
      </c>
      <c r="F347" s="33" t="b">
        <f t="shared" si="107"/>
        <v>0</v>
      </c>
      <c r="G347" s="31">
        <f t="shared" si="108"/>
        <v>195.58</v>
      </c>
      <c r="H347" s="12" t="b">
        <f t="shared" si="109"/>
        <v>0</v>
      </c>
      <c r="I347" s="33" t="b">
        <f t="shared" si="110"/>
        <v>0</v>
      </c>
      <c r="J347" s="31">
        <f t="shared" si="111"/>
        <v>265.17599999999999</v>
      </c>
      <c r="K347" s="29" t="b">
        <f t="shared" si="112"/>
        <v>0</v>
      </c>
      <c r="L347" s="33" t="b">
        <f t="shared" si="113"/>
        <v>0</v>
      </c>
      <c r="M347" s="31">
        <f t="shared" si="114"/>
        <v>404.43150000000009</v>
      </c>
      <c r="N347" s="29" t="b">
        <f t="shared" si="115"/>
        <v>0</v>
      </c>
      <c r="O347" s="33" t="b">
        <f t="shared" si="116"/>
        <v>0</v>
      </c>
    </row>
    <row r="348" spans="1:15" x14ac:dyDescent="0.25">
      <c r="A348" s="10">
        <v>41979</v>
      </c>
      <c r="B348" s="34">
        <v>340</v>
      </c>
      <c r="C348" s="12">
        <f t="shared" ref="C348:C350" si="122">(0.84*25.4)/4</f>
        <v>5.3339999999999996</v>
      </c>
      <c r="D348" s="22">
        <f t="shared" si="105"/>
        <v>61.213999999999999</v>
      </c>
      <c r="E348" s="32" t="b">
        <f t="shared" si="106"/>
        <v>0</v>
      </c>
      <c r="F348" s="33" t="b">
        <f t="shared" si="107"/>
        <v>0</v>
      </c>
      <c r="G348" s="31">
        <f t="shared" si="108"/>
        <v>174.66733333333335</v>
      </c>
      <c r="H348" s="12" t="b">
        <f t="shared" si="109"/>
        <v>0</v>
      </c>
      <c r="I348" s="33" t="b">
        <f t="shared" si="110"/>
        <v>0</v>
      </c>
      <c r="J348" s="31">
        <f t="shared" si="111"/>
        <v>258.40266666666668</v>
      </c>
      <c r="K348" s="29" t="b">
        <f t="shared" si="112"/>
        <v>0</v>
      </c>
      <c r="L348" s="33" t="b">
        <f t="shared" si="113"/>
        <v>0</v>
      </c>
      <c r="M348" s="31">
        <f t="shared" si="114"/>
        <v>364.87100000000004</v>
      </c>
      <c r="N348" s="29" t="b">
        <f t="shared" si="115"/>
        <v>0</v>
      </c>
      <c r="O348" s="33" t="b">
        <f t="shared" si="116"/>
        <v>0</v>
      </c>
    </row>
    <row r="349" spans="1:15" x14ac:dyDescent="0.25">
      <c r="A349" s="10">
        <v>41980</v>
      </c>
      <c r="B349" s="34">
        <v>341</v>
      </c>
      <c r="C349" s="12">
        <f t="shared" si="122"/>
        <v>5.3339999999999996</v>
      </c>
      <c r="D349" s="22">
        <f t="shared" si="105"/>
        <v>55.88000000000001</v>
      </c>
      <c r="E349" s="32" t="b">
        <f t="shared" si="106"/>
        <v>0</v>
      </c>
      <c r="F349" s="33" t="b">
        <f t="shared" si="107"/>
        <v>0</v>
      </c>
      <c r="G349" s="31">
        <f t="shared" si="108"/>
        <v>153.75466666666668</v>
      </c>
      <c r="H349" s="12" t="b">
        <f t="shared" si="109"/>
        <v>0</v>
      </c>
      <c r="I349" s="33" t="b">
        <f t="shared" si="110"/>
        <v>0</v>
      </c>
      <c r="J349" s="31">
        <f t="shared" si="111"/>
        <v>251.62933333333334</v>
      </c>
      <c r="K349" s="29" t="b">
        <f t="shared" si="112"/>
        <v>0</v>
      </c>
      <c r="L349" s="33" t="b">
        <f t="shared" si="113"/>
        <v>0</v>
      </c>
      <c r="M349" s="31">
        <f t="shared" si="114"/>
        <v>325.31049999999999</v>
      </c>
      <c r="N349" s="29" t="b">
        <f t="shared" si="115"/>
        <v>0</v>
      </c>
      <c r="O349" s="33" t="b">
        <f t="shared" si="116"/>
        <v>0</v>
      </c>
    </row>
    <row r="350" spans="1:15" x14ac:dyDescent="0.25">
      <c r="A350" s="10">
        <v>41981</v>
      </c>
      <c r="B350" s="34">
        <v>342</v>
      </c>
      <c r="C350" s="12">
        <f t="shared" si="122"/>
        <v>5.3339999999999996</v>
      </c>
      <c r="D350" s="22">
        <f t="shared" si="105"/>
        <v>50.546000000000006</v>
      </c>
      <c r="E350" s="32" t="b">
        <f t="shared" si="106"/>
        <v>0</v>
      </c>
      <c r="F350" s="33" t="b">
        <f t="shared" si="107"/>
        <v>0</v>
      </c>
      <c r="G350" s="31">
        <f t="shared" si="108"/>
        <v>132.84199999999998</v>
      </c>
      <c r="H350" s="12" t="b">
        <f t="shared" si="109"/>
        <v>0</v>
      </c>
      <c r="I350" s="33" t="b">
        <f t="shared" si="110"/>
        <v>0</v>
      </c>
      <c r="J350" s="31">
        <f t="shared" si="111"/>
        <v>244.85600000000002</v>
      </c>
      <c r="K350" s="29" t="b">
        <f t="shared" si="112"/>
        <v>0</v>
      </c>
      <c r="L350" s="33" t="b">
        <f t="shared" si="113"/>
        <v>0</v>
      </c>
      <c r="M350" s="31">
        <f t="shared" si="114"/>
        <v>285.75</v>
      </c>
      <c r="N350" s="29" t="b">
        <f t="shared" si="115"/>
        <v>0</v>
      </c>
      <c r="O350" s="33" t="b">
        <f t="shared" si="116"/>
        <v>0</v>
      </c>
    </row>
    <row r="351" spans="1:15" x14ac:dyDescent="0.25">
      <c r="A351" s="10">
        <v>41982</v>
      </c>
      <c r="B351" s="34">
        <v>343</v>
      </c>
      <c r="C351" s="12">
        <v>0</v>
      </c>
      <c r="D351" s="22">
        <f t="shared" si="105"/>
        <v>30.225999999999999</v>
      </c>
      <c r="E351" s="32" t="b">
        <f t="shared" si="106"/>
        <v>0</v>
      </c>
      <c r="F351" s="33" t="b">
        <f t="shared" si="107"/>
        <v>0</v>
      </c>
      <c r="G351" s="31">
        <f t="shared" si="108"/>
        <v>120.396</v>
      </c>
      <c r="H351" s="12" t="b">
        <f t="shared" si="109"/>
        <v>0</v>
      </c>
      <c r="I351" s="33" t="b">
        <f t="shared" si="110"/>
        <v>0</v>
      </c>
      <c r="J351" s="31">
        <f t="shared" si="111"/>
        <v>242.06200000000001</v>
      </c>
      <c r="K351" s="29" t="b">
        <f t="shared" si="112"/>
        <v>0</v>
      </c>
      <c r="L351" s="33" t="b">
        <f t="shared" si="113"/>
        <v>0</v>
      </c>
      <c r="M351" s="31">
        <f t="shared" si="114"/>
        <v>284.09900000000005</v>
      </c>
      <c r="N351" s="29" t="b">
        <f t="shared" si="115"/>
        <v>0</v>
      </c>
      <c r="O351" s="33" t="b">
        <f t="shared" si="116"/>
        <v>0</v>
      </c>
    </row>
    <row r="352" spans="1:15" x14ac:dyDescent="0.25">
      <c r="A352" s="10">
        <v>41983</v>
      </c>
      <c r="B352" s="34">
        <v>344</v>
      </c>
      <c r="C352" s="12">
        <v>0</v>
      </c>
      <c r="D352" s="22">
        <f t="shared" si="105"/>
        <v>21.335999999999999</v>
      </c>
      <c r="E352" s="32" t="b">
        <f t="shared" si="106"/>
        <v>0</v>
      </c>
      <c r="F352" s="33" t="b">
        <f t="shared" si="107"/>
        <v>0</v>
      </c>
      <c r="G352" s="31">
        <f t="shared" si="108"/>
        <v>103.88600000000001</v>
      </c>
      <c r="H352" s="12" t="b">
        <f t="shared" si="109"/>
        <v>0</v>
      </c>
      <c r="I352" s="33" t="b">
        <f t="shared" si="110"/>
        <v>0</v>
      </c>
      <c r="J352" s="31">
        <f t="shared" si="111"/>
        <v>227.71100000000001</v>
      </c>
      <c r="K352" s="29" t="b">
        <f t="shared" si="112"/>
        <v>0</v>
      </c>
      <c r="L352" s="33" t="b">
        <f t="shared" si="113"/>
        <v>0</v>
      </c>
      <c r="M352" s="31">
        <f t="shared" si="114"/>
        <v>282.44800000000004</v>
      </c>
      <c r="N352" s="29" t="b">
        <f t="shared" si="115"/>
        <v>0</v>
      </c>
      <c r="O352" s="33" t="b">
        <f t="shared" si="116"/>
        <v>0</v>
      </c>
    </row>
    <row r="353" spans="1:15" x14ac:dyDescent="0.25">
      <c r="A353" s="10">
        <v>41984</v>
      </c>
      <c r="B353" s="34">
        <v>345</v>
      </c>
      <c r="C353" s="12">
        <v>0</v>
      </c>
      <c r="D353" s="22">
        <f t="shared" si="105"/>
        <v>21.335999999999999</v>
      </c>
      <c r="E353" s="32" t="b">
        <f t="shared" si="106"/>
        <v>0</v>
      </c>
      <c r="F353" s="33" t="b">
        <f t="shared" si="107"/>
        <v>0</v>
      </c>
      <c r="G353" s="31">
        <f t="shared" si="108"/>
        <v>93.218000000000004</v>
      </c>
      <c r="H353" s="12" t="b">
        <f t="shared" si="109"/>
        <v>0</v>
      </c>
      <c r="I353" s="33" t="b">
        <f t="shared" si="110"/>
        <v>0</v>
      </c>
      <c r="J353" s="31">
        <f t="shared" si="111"/>
        <v>213.36</v>
      </c>
      <c r="K353" s="29" t="b">
        <f t="shared" si="112"/>
        <v>0</v>
      </c>
      <c r="L353" s="33" t="b">
        <f t="shared" si="113"/>
        <v>0</v>
      </c>
      <c r="M353" s="31">
        <f t="shared" si="114"/>
        <v>281.178</v>
      </c>
      <c r="N353" s="29" t="b">
        <f t="shared" si="115"/>
        <v>0</v>
      </c>
      <c r="O353" s="33" t="b">
        <f t="shared" si="116"/>
        <v>0</v>
      </c>
    </row>
    <row r="354" spans="1:15" x14ac:dyDescent="0.25">
      <c r="A354" s="10">
        <v>41985</v>
      </c>
      <c r="B354" s="34">
        <v>346</v>
      </c>
      <c r="C354" s="12">
        <f>0.03*25.4</f>
        <v>0.7619999999999999</v>
      </c>
      <c r="D354" s="22">
        <f t="shared" si="105"/>
        <v>16.763999999999999</v>
      </c>
      <c r="E354" s="32" t="b">
        <f t="shared" si="106"/>
        <v>0</v>
      </c>
      <c r="F354" s="33" t="b">
        <f t="shared" si="107"/>
        <v>0</v>
      </c>
      <c r="G354" s="31">
        <f t="shared" si="108"/>
        <v>83.312000000000012</v>
      </c>
      <c r="H354" s="12" t="b">
        <f t="shared" si="109"/>
        <v>0</v>
      </c>
      <c r="I354" s="33" t="b">
        <f t="shared" si="110"/>
        <v>0</v>
      </c>
      <c r="J354" s="31">
        <f t="shared" si="111"/>
        <v>212.34400000000002</v>
      </c>
      <c r="K354" s="29" t="b">
        <f t="shared" si="112"/>
        <v>0</v>
      </c>
      <c r="L354" s="33" t="b">
        <f t="shared" si="113"/>
        <v>0</v>
      </c>
      <c r="M354" s="31">
        <f t="shared" si="114"/>
        <v>281.94</v>
      </c>
      <c r="N354" s="29" t="b">
        <f t="shared" si="115"/>
        <v>0</v>
      </c>
      <c r="O354" s="33" t="b">
        <f t="shared" si="116"/>
        <v>0</v>
      </c>
    </row>
    <row r="355" spans="1:15" x14ac:dyDescent="0.25">
      <c r="A355" s="10">
        <v>41986</v>
      </c>
      <c r="B355" s="34">
        <v>347</v>
      </c>
      <c r="C355" s="12">
        <f>(1*25.4)/3</f>
        <v>8.4666666666666668</v>
      </c>
      <c r="D355" s="22">
        <f t="shared" si="105"/>
        <v>19.896666666666668</v>
      </c>
      <c r="E355" s="32" t="b">
        <f t="shared" si="106"/>
        <v>0</v>
      </c>
      <c r="F355" s="33" t="b">
        <f t="shared" si="107"/>
        <v>0</v>
      </c>
      <c r="G355" s="31">
        <f t="shared" si="108"/>
        <v>81.110666666666674</v>
      </c>
      <c r="H355" s="12" t="b">
        <f t="shared" si="109"/>
        <v>0</v>
      </c>
      <c r="I355" s="33" t="b">
        <f t="shared" si="110"/>
        <v>0</v>
      </c>
      <c r="J355" s="31">
        <f t="shared" si="111"/>
        <v>194.56400000000002</v>
      </c>
      <c r="K355" s="29" t="b">
        <f t="shared" si="112"/>
        <v>0</v>
      </c>
      <c r="L355" s="33" t="b">
        <f t="shared" si="113"/>
        <v>0</v>
      </c>
      <c r="M355" s="31">
        <f t="shared" si="114"/>
        <v>278.29933333333332</v>
      </c>
      <c r="N355" s="29" t="b">
        <f t="shared" si="115"/>
        <v>0</v>
      </c>
      <c r="O355" s="33" t="b">
        <f t="shared" si="116"/>
        <v>0</v>
      </c>
    </row>
    <row r="356" spans="1:15" x14ac:dyDescent="0.25">
      <c r="A356" s="10">
        <v>41987</v>
      </c>
      <c r="B356" s="34">
        <v>348</v>
      </c>
      <c r="C356" s="12">
        <f t="shared" ref="C356:C357" si="123">(1*25.4)/3</f>
        <v>8.4666666666666668</v>
      </c>
      <c r="D356" s="22">
        <f t="shared" si="105"/>
        <v>23.029333333333334</v>
      </c>
      <c r="E356" s="32" t="b">
        <f t="shared" si="106"/>
        <v>0</v>
      </c>
      <c r="F356" s="33" t="b">
        <f t="shared" si="107"/>
        <v>0</v>
      </c>
      <c r="G356" s="31">
        <f t="shared" si="108"/>
        <v>78.90933333333335</v>
      </c>
      <c r="H356" s="12" t="b">
        <f t="shared" si="109"/>
        <v>0</v>
      </c>
      <c r="I356" s="33" t="b">
        <f t="shared" si="110"/>
        <v>0</v>
      </c>
      <c r="J356" s="31">
        <f t="shared" si="111"/>
        <v>176.78400000000002</v>
      </c>
      <c r="K356" s="29" t="b">
        <f t="shared" si="112"/>
        <v>0</v>
      </c>
      <c r="L356" s="33" t="b">
        <f t="shared" si="113"/>
        <v>0</v>
      </c>
      <c r="M356" s="31">
        <f t="shared" si="114"/>
        <v>274.65866666666659</v>
      </c>
      <c r="N356" s="29" t="b">
        <f t="shared" si="115"/>
        <v>0</v>
      </c>
      <c r="O356" s="33" t="b">
        <f t="shared" si="116"/>
        <v>0</v>
      </c>
    </row>
    <row r="357" spans="1:15" x14ac:dyDescent="0.25">
      <c r="A357" s="10">
        <v>41988</v>
      </c>
      <c r="B357" s="34">
        <v>349</v>
      </c>
      <c r="C357" s="12">
        <f t="shared" si="123"/>
        <v>8.4666666666666668</v>
      </c>
      <c r="D357" s="22">
        <f t="shared" si="105"/>
        <v>26.161999999999999</v>
      </c>
      <c r="E357" s="32" t="b">
        <f t="shared" si="106"/>
        <v>0</v>
      </c>
      <c r="F357" s="33" t="b">
        <f t="shared" si="107"/>
        <v>0</v>
      </c>
      <c r="G357" s="31">
        <f t="shared" si="108"/>
        <v>76.708000000000013</v>
      </c>
      <c r="H357" s="12" t="b">
        <f t="shared" si="109"/>
        <v>0</v>
      </c>
      <c r="I357" s="33" t="b">
        <f t="shared" si="110"/>
        <v>0</v>
      </c>
      <c r="J357" s="31">
        <f t="shared" si="111"/>
        <v>159.00399999999999</v>
      </c>
      <c r="K357" s="29" t="b">
        <f t="shared" si="112"/>
        <v>0</v>
      </c>
      <c r="L357" s="33" t="b">
        <f t="shared" si="113"/>
        <v>0</v>
      </c>
      <c r="M357" s="31">
        <f t="shared" si="114"/>
        <v>271.01799999999997</v>
      </c>
      <c r="N357" s="29" t="b">
        <f t="shared" si="115"/>
        <v>0</v>
      </c>
      <c r="O357" s="33" t="b">
        <f t="shared" si="116"/>
        <v>0</v>
      </c>
    </row>
    <row r="358" spans="1:15" x14ac:dyDescent="0.25">
      <c r="A358" s="10">
        <v>41989</v>
      </c>
      <c r="B358" s="34">
        <v>350</v>
      </c>
      <c r="C358" s="12">
        <f>5.8*25.4</f>
        <v>147.32</v>
      </c>
      <c r="D358" s="22">
        <f t="shared" si="105"/>
        <v>173.482</v>
      </c>
      <c r="E358" s="32" t="b">
        <f t="shared" si="106"/>
        <v>0</v>
      </c>
      <c r="F358" s="33" t="b">
        <f t="shared" si="107"/>
        <v>1</v>
      </c>
      <c r="G358" s="31">
        <f t="shared" si="108"/>
        <v>203.708</v>
      </c>
      <c r="H358" s="12" t="b">
        <f t="shared" si="109"/>
        <v>0</v>
      </c>
      <c r="I358" s="33" t="b">
        <f t="shared" si="110"/>
        <v>0</v>
      </c>
      <c r="J358" s="31">
        <f t="shared" si="111"/>
        <v>293.87799999999999</v>
      </c>
      <c r="K358" s="29" t="b">
        <f t="shared" si="112"/>
        <v>0</v>
      </c>
      <c r="L358" s="33" t="b">
        <f t="shared" si="113"/>
        <v>0</v>
      </c>
      <c r="M358" s="31">
        <f t="shared" si="114"/>
        <v>415.54399999999998</v>
      </c>
      <c r="N358" s="29" t="b">
        <f t="shared" si="115"/>
        <v>0</v>
      </c>
      <c r="O358" s="33" t="b">
        <f t="shared" si="116"/>
        <v>0</v>
      </c>
    </row>
    <row r="359" spans="1:15" x14ac:dyDescent="0.25">
      <c r="A359" s="10">
        <v>41990</v>
      </c>
      <c r="B359" s="34">
        <v>351</v>
      </c>
      <c r="C359" s="12">
        <f>0.04*25.4</f>
        <v>1.016</v>
      </c>
      <c r="D359" s="22">
        <f t="shared" si="105"/>
        <v>174.49799999999999</v>
      </c>
      <c r="E359" s="32" t="b">
        <f t="shared" si="106"/>
        <v>0</v>
      </c>
      <c r="F359" s="33" t="b">
        <f t="shared" si="107"/>
        <v>1</v>
      </c>
      <c r="G359" s="31">
        <f t="shared" si="108"/>
        <v>195.83399999999997</v>
      </c>
      <c r="H359" s="12" t="b">
        <f t="shared" si="109"/>
        <v>0</v>
      </c>
      <c r="I359" s="33" t="b">
        <f t="shared" si="110"/>
        <v>0</v>
      </c>
      <c r="J359" s="31">
        <f t="shared" si="111"/>
        <v>278.38400000000001</v>
      </c>
      <c r="K359" s="29" t="b">
        <f t="shared" si="112"/>
        <v>0</v>
      </c>
      <c r="L359" s="33" t="b">
        <f t="shared" si="113"/>
        <v>0</v>
      </c>
      <c r="M359" s="31">
        <f t="shared" si="114"/>
        <v>402.209</v>
      </c>
      <c r="N359" s="29" t="b">
        <f t="shared" si="115"/>
        <v>0</v>
      </c>
      <c r="O359" s="33" t="b">
        <f t="shared" si="116"/>
        <v>0</v>
      </c>
    </row>
    <row r="360" spans="1:15" x14ac:dyDescent="0.25">
      <c r="A360" s="10">
        <v>41991</v>
      </c>
      <c r="B360" s="34">
        <v>352</v>
      </c>
      <c r="C360" s="12">
        <f>0.53*25.4</f>
        <v>13.462</v>
      </c>
      <c r="D360" s="22">
        <f t="shared" si="105"/>
        <v>187.95999999999998</v>
      </c>
      <c r="E360" s="32" t="b">
        <f t="shared" si="106"/>
        <v>0</v>
      </c>
      <c r="F360" s="33" t="b">
        <f t="shared" si="107"/>
        <v>1</v>
      </c>
      <c r="G360" s="31">
        <f t="shared" si="108"/>
        <v>209.29599999999996</v>
      </c>
      <c r="H360" s="12" t="b">
        <f t="shared" si="109"/>
        <v>0</v>
      </c>
      <c r="I360" s="33" t="b">
        <f t="shared" si="110"/>
        <v>0</v>
      </c>
      <c r="J360" s="31">
        <f t="shared" si="111"/>
        <v>281.178</v>
      </c>
      <c r="K360" s="29" t="b">
        <f t="shared" si="112"/>
        <v>0</v>
      </c>
      <c r="L360" s="33" t="b">
        <f t="shared" si="113"/>
        <v>0</v>
      </c>
      <c r="M360" s="31">
        <f t="shared" si="114"/>
        <v>401.32</v>
      </c>
      <c r="N360" s="29" t="b">
        <f t="shared" si="115"/>
        <v>0</v>
      </c>
      <c r="O360" s="33" t="b">
        <f t="shared" si="116"/>
        <v>0</v>
      </c>
    </row>
    <row r="361" spans="1:15" x14ac:dyDescent="0.25">
      <c r="A361" s="10">
        <v>41992</v>
      </c>
      <c r="B361" s="34">
        <v>353</v>
      </c>
      <c r="C361" s="12">
        <v>0</v>
      </c>
      <c r="D361" s="22">
        <f t="shared" si="105"/>
        <v>187.19799999999998</v>
      </c>
      <c r="E361" s="32" t="b">
        <f t="shared" si="106"/>
        <v>0</v>
      </c>
      <c r="F361" s="33" t="b">
        <f t="shared" si="107"/>
        <v>1</v>
      </c>
      <c r="G361" s="31">
        <f t="shared" si="108"/>
        <v>203.96199999999996</v>
      </c>
      <c r="H361" s="12" t="b">
        <f t="shared" si="109"/>
        <v>0</v>
      </c>
      <c r="I361" s="33" t="b">
        <f t="shared" si="110"/>
        <v>0</v>
      </c>
      <c r="J361" s="31">
        <f t="shared" si="111"/>
        <v>270.51000000000005</v>
      </c>
      <c r="K361" s="29" t="b">
        <f t="shared" si="112"/>
        <v>0</v>
      </c>
      <c r="L361" s="33" t="b">
        <f t="shared" si="113"/>
        <v>0</v>
      </c>
      <c r="M361" s="31">
        <f t="shared" si="114"/>
        <v>399.54200000000003</v>
      </c>
      <c r="N361" s="29" t="b">
        <f t="shared" si="115"/>
        <v>0</v>
      </c>
      <c r="O361" s="33" t="b">
        <f t="shared" si="116"/>
        <v>0</v>
      </c>
    </row>
    <row r="362" spans="1:15" x14ac:dyDescent="0.25">
      <c r="A362" s="10">
        <v>41993</v>
      </c>
      <c r="B362" s="34">
        <v>354</v>
      </c>
      <c r="C362" s="12">
        <f>(0.02*25.4)/3</f>
        <v>0.16933333333333334</v>
      </c>
      <c r="D362" s="22">
        <f t="shared" si="105"/>
        <v>178.90066666666664</v>
      </c>
      <c r="E362" s="32" t="b">
        <f t="shared" si="106"/>
        <v>0</v>
      </c>
      <c r="F362" s="33" t="b">
        <f t="shared" si="107"/>
        <v>1</v>
      </c>
      <c r="G362" s="31">
        <f t="shared" si="108"/>
        <v>198.79733333333331</v>
      </c>
      <c r="H362" s="12" t="b">
        <f t="shared" si="109"/>
        <v>0</v>
      </c>
      <c r="I362" s="33" t="b">
        <f t="shared" si="110"/>
        <v>0</v>
      </c>
      <c r="J362" s="31">
        <f t="shared" si="111"/>
        <v>260.01133333333331</v>
      </c>
      <c r="K362" s="29" t="b">
        <f t="shared" si="112"/>
        <v>0</v>
      </c>
      <c r="L362" s="33" t="b">
        <f t="shared" si="113"/>
        <v>0</v>
      </c>
      <c r="M362" s="31">
        <f t="shared" si="114"/>
        <v>373.46466666666669</v>
      </c>
      <c r="N362" s="29" t="b">
        <f t="shared" si="115"/>
        <v>0</v>
      </c>
      <c r="O362" s="33" t="b">
        <f t="shared" si="116"/>
        <v>0</v>
      </c>
    </row>
    <row r="363" spans="1:15" x14ac:dyDescent="0.25">
      <c r="A363" s="10">
        <v>41994</v>
      </c>
      <c r="B363" s="34">
        <v>355</v>
      </c>
      <c r="C363" s="12">
        <f t="shared" ref="C363:C364" si="124">(0.02*25.4)/3</f>
        <v>0.16933333333333334</v>
      </c>
      <c r="D363" s="22">
        <f t="shared" si="105"/>
        <v>170.6033333333333</v>
      </c>
      <c r="E363" s="32" t="b">
        <f t="shared" si="106"/>
        <v>0</v>
      </c>
      <c r="F363" s="33" t="b">
        <f t="shared" si="107"/>
        <v>1</v>
      </c>
      <c r="G363" s="31">
        <f t="shared" si="108"/>
        <v>193.63266666666664</v>
      </c>
      <c r="H363" s="12" t="b">
        <f t="shared" si="109"/>
        <v>0</v>
      </c>
      <c r="I363" s="33" t="b">
        <f t="shared" si="110"/>
        <v>0</v>
      </c>
      <c r="J363" s="31">
        <f t="shared" si="111"/>
        <v>249.51266666666666</v>
      </c>
      <c r="K363" s="29" t="b">
        <f t="shared" si="112"/>
        <v>0</v>
      </c>
      <c r="L363" s="33" t="b">
        <f t="shared" si="113"/>
        <v>0</v>
      </c>
      <c r="M363" s="31">
        <f t="shared" si="114"/>
        <v>347.38733333333334</v>
      </c>
      <c r="N363" s="29" t="b">
        <f t="shared" si="115"/>
        <v>0</v>
      </c>
      <c r="O363" s="33" t="b">
        <f t="shared" si="116"/>
        <v>0</v>
      </c>
    </row>
    <row r="364" spans="1:15" x14ac:dyDescent="0.25">
      <c r="A364" s="10">
        <v>41995</v>
      </c>
      <c r="B364" s="34">
        <v>356</v>
      </c>
      <c r="C364" s="12">
        <f t="shared" si="124"/>
        <v>0.16933333333333334</v>
      </c>
      <c r="D364" s="22">
        <f t="shared" si="105"/>
        <v>162.30599999999995</v>
      </c>
      <c r="E364" s="32" t="b">
        <f t="shared" si="106"/>
        <v>0</v>
      </c>
      <c r="F364" s="33" t="b">
        <f t="shared" si="107"/>
        <v>1</v>
      </c>
      <c r="G364" s="31">
        <f t="shared" si="108"/>
        <v>188.46799999999996</v>
      </c>
      <c r="H364" s="12" t="b">
        <f t="shared" si="109"/>
        <v>0</v>
      </c>
      <c r="I364" s="33" t="b">
        <f t="shared" si="110"/>
        <v>0</v>
      </c>
      <c r="J364" s="31">
        <f t="shared" si="111"/>
        <v>239.01399999999998</v>
      </c>
      <c r="K364" s="29" t="b">
        <f t="shared" si="112"/>
        <v>0</v>
      </c>
      <c r="L364" s="33" t="b">
        <f t="shared" si="113"/>
        <v>0</v>
      </c>
      <c r="M364" s="31">
        <f t="shared" si="114"/>
        <v>321.30999999999995</v>
      </c>
      <c r="N364" s="29" t="b">
        <f t="shared" si="115"/>
        <v>0</v>
      </c>
      <c r="O364" s="33" t="b">
        <f t="shared" si="116"/>
        <v>0</v>
      </c>
    </row>
    <row r="365" spans="1:15" x14ac:dyDescent="0.25">
      <c r="A365" s="10">
        <v>41996</v>
      </c>
      <c r="B365" s="34">
        <v>357</v>
      </c>
      <c r="C365" s="12">
        <v>0</v>
      </c>
      <c r="D365" s="22">
        <f t="shared" si="105"/>
        <v>14.986000000000001</v>
      </c>
      <c r="E365" s="32" t="b">
        <f t="shared" si="106"/>
        <v>0</v>
      </c>
      <c r="F365" s="33" t="b">
        <f t="shared" si="107"/>
        <v>0</v>
      </c>
      <c r="G365" s="31">
        <f t="shared" si="108"/>
        <v>188.46799999999996</v>
      </c>
      <c r="H365" s="12" t="b">
        <f t="shared" si="109"/>
        <v>0</v>
      </c>
      <c r="I365" s="33" t="b">
        <f t="shared" si="110"/>
        <v>0</v>
      </c>
      <c r="J365" s="31">
        <f t="shared" si="111"/>
        <v>218.69399999999996</v>
      </c>
      <c r="K365" s="29" t="b">
        <f t="shared" si="112"/>
        <v>0</v>
      </c>
      <c r="L365" s="33" t="b">
        <f t="shared" si="113"/>
        <v>0</v>
      </c>
      <c r="M365" s="31">
        <f t="shared" si="114"/>
        <v>308.86399999999998</v>
      </c>
      <c r="N365" s="29" t="b">
        <f t="shared" si="115"/>
        <v>0</v>
      </c>
      <c r="O365" s="33" t="b">
        <f t="shared" si="116"/>
        <v>0</v>
      </c>
    </row>
    <row r="366" spans="1:15" x14ac:dyDescent="0.25">
      <c r="A366" s="10">
        <v>41997</v>
      </c>
      <c r="B366" s="34">
        <v>358</v>
      </c>
      <c r="C366" s="12">
        <f>(0.7*25.4)/6</f>
        <v>2.9633333333333329</v>
      </c>
      <c r="D366" s="22">
        <f t="shared" si="105"/>
        <v>16.933333333333337</v>
      </c>
      <c r="E366" s="32" t="b">
        <f t="shared" si="106"/>
        <v>0</v>
      </c>
      <c r="F366" s="33" t="b">
        <f t="shared" si="107"/>
        <v>0</v>
      </c>
      <c r="G366" s="31">
        <f t="shared" si="108"/>
        <v>191.4313333333333</v>
      </c>
      <c r="H366" s="12" t="b">
        <f t="shared" si="109"/>
        <v>0</v>
      </c>
      <c r="I366" s="33" t="b">
        <f t="shared" si="110"/>
        <v>0</v>
      </c>
      <c r="J366" s="31">
        <f t="shared" si="111"/>
        <v>212.76733333333328</v>
      </c>
      <c r="K366" s="29" t="b">
        <f t="shared" si="112"/>
        <v>0</v>
      </c>
      <c r="L366" s="33" t="b">
        <f t="shared" si="113"/>
        <v>0</v>
      </c>
      <c r="M366" s="31">
        <f t="shared" si="114"/>
        <v>295.31733333333329</v>
      </c>
      <c r="N366" s="29" t="b">
        <f t="shared" si="115"/>
        <v>0</v>
      </c>
      <c r="O366" s="33" t="b">
        <f t="shared" si="116"/>
        <v>0</v>
      </c>
    </row>
    <row r="367" spans="1:15" x14ac:dyDescent="0.25">
      <c r="A367" s="10">
        <v>41998</v>
      </c>
      <c r="B367" s="34">
        <v>359</v>
      </c>
      <c r="C367" s="12">
        <f t="shared" ref="C367:C371" si="125">(0.7*25.4)/6</f>
        <v>2.9633333333333329</v>
      </c>
      <c r="D367" s="22">
        <f t="shared" si="105"/>
        <v>6.4346666666666659</v>
      </c>
      <c r="E367" s="32" t="b">
        <f t="shared" si="106"/>
        <v>1</v>
      </c>
      <c r="F367" s="33" t="b">
        <f t="shared" si="107"/>
        <v>0</v>
      </c>
      <c r="G367" s="31">
        <f t="shared" si="108"/>
        <v>194.39466666666664</v>
      </c>
      <c r="H367" s="12" t="b">
        <f t="shared" si="109"/>
        <v>0</v>
      </c>
      <c r="I367" s="33" t="b">
        <f t="shared" si="110"/>
        <v>0</v>
      </c>
      <c r="J367" s="31">
        <f t="shared" si="111"/>
        <v>215.73066666666662</v>
      </c>
      <c r="K367" s="29" t="b">
        <f t="shared" si="112"/>
        <v>0</v>
      </c>
      <c r="L367" s="33" t="b">
        <f t="shared" si="113"/>
        <v>0</v>
      </c>
      <c r="M367" s="31">
        <f t="shared" si="114"/>
        <v>287.6126666666666</v>
      </c>
      <c r="N367" s="29" t="b">
        <f t="shared" si="115"/>
        <v>0</v>
      </c>
      <c r="O367" s="33" t="b">
        <f t="shared" si="116"/>
        <v>0</v>
      </c>
    </row>
    <row r="368" spans="1:15" x14ac:dyDescent="0.25">
      <c r="A368" s="10">
        <v>41999</v>
      </c>
      <c r="B368" s="34">
        <v>360</v>
      </c>
      <c r="C368" s="12">
        <f t="shared" si="125"/>
        <v>2.9633333333333329</v>
      </c>
      <c r="D368" s="22">
        <f t="shared" si="105"/>
        <v>9.3979999999999997</v>
      </c>
      <c r="E368" s="32" t="b">
        <f t="shared" si="106"/>
        <v>0</v>
      </c>
      <c r="F368" s="33" t="b">
        <f t="shared" si="107"/>
        <v>0</v>
      </c>
      <c r="G368" s="31">
        <f t="shared" si="108"/>
        <v>196.59599999999998</v>
      </c>
      <c r="H368" s="12" t="b">
        <f t="shared" si="109"/>
        <v>0</v>
      </c>
      <c r="I368" s="33" t="b">
        <f t="shared" si="110"/>
        <v>0</v>
      </c>
      <c r="J368" s="31">
        <f t="shared" si="111"/>
        <v>213.35999999999996</v>
      </c>
      <c r="K368" s="29" t="b">
        <f t="shared" si="112"/>
        <v>0</v>
      </c>
      <c r="L368" s="33" t="b">
        <f t="shared" si="113"/>
        <v>0</v>
      </c>
      <c r="M368" s="31">
        <f t="shared" si="114"/>
        <v>279.90799999999996</v>
      </c>
      <c r="N368" s="29" t="b">
        <f t="shared" si="115"/>
        <v>0</v>
      </c>
      <c r="O368" s="33" t="b">
        <f t="shared" si="116"/>
        <v>0</v>
      </c>
    </row>
    <row r="369" spans="1:15" x14ac:dyDescent="0.25">
      <c r="A369" s="10">
        <v>42000</v>
      </c>
      <c r="B369" s="34">
        <v>361</v>
      </c>
      <c r="C369" s="12">
        <f t="shared" si="125"/>
        <v>2.9633333333333329</v>
      </c>
      <c r="D369" s="22">
        <f t="shared" si="105"/>
        <v>12.191999999999998</v>
      </c>
      <c r="E369" s="32" t="b">
        <f t="shared" si="106"/>
        <v>0</v>
      </c>
      <c r="F369" s="33" t="b">
        <f t="shared" si="107"/>
        <v>0</v>
      </c>
      <c r="G369" s="31">
        <f t="shared" si="108"/>
        <v>191.09266666666664</v>
      </c>
      <c r="H369" s="12" t="b">
        <f t="shared" si="109"/>
        <v>0</v>
      </c>
      <c r="I369" s="33" t="b">
        <f t="shared" si="110"/>
        <v>0</v>
      </c>
      <c r="J369" s="31">
        <f t="shared" si="111"/>
        <v>210.98933333333332</v>
      </c>
      <c r="K369" s="29" t="b">
        <f t="shared" si="112"/>
        <v>0</v>
      </c>
      <c r="L369" s="33" t="b">
        <f t="shared" si="113"/>
        <v>0</v>
      </c>
      <c r="M369" s="31">
        <f t="shared" si="114"/>
        <v>272.20333333333321</v>
      </c>
      <c r="N369" s="29" t="b">
        <f t="shared" si="115"/>
        <v>0</v>
      </c>
      <c r="O369" s="33" t="b">
        <f t="shared" si="116"/>
        <v>0</v>
      </c>
    </row>
    <row r="370" spans="1:15" x14ac:dyDescent="0.25">
      <c r="A370" s="10">
        <v>42001</v>
      </c>
      <c r="B370" s="34">
        <v>362</v>
      </c>
      <c r="C370" s="12">
        <f t="shared" si="125"/>
        <v>2.9633333333333329</v>
      </c>
      <c r="D370" s="22">
        <f t="shared" si="105"/>
        <v>14.985999999999997</v>
      </c>
      <c r="E370" s="32" t="b">
        <f t="shared" si="106"/>
        <v>0</v>
      </c>
      <c r="F370" s="33" t="b">
        <f t="shared" si="107"/>
        <v>0</v>
      </c>
      <c r="G370" s="31">
        <f t="shared" si="108"/>
        <v>185.58933333333331</v>
      </c>
      <c r="H370" s="12" t="b">
        <f t="shared" si="109"/>
        <v>0</v>
      </c>
      <c r="I370" s="33" t="b">
        <f t="shared" si="110"/>
        <v>0</v>
      </c>
      <c r="J370" s="31">
        <f t="shared" si="111"/>
        <v>208.61866666666666</v>
      </c>
      <c r="K370" s="29" t="b">
        <f t="shared" si="112"/>
        <v>0</v>
      </c>
      <c r="L370" s="33" t="b">
        <f t="shared" si="113"/>
        <v>0</v>
      </c>
      <c r="M370" s="31">
        <f t="shared" si="114"/>
        <v>264.49866666666662</v>
      </c>
      <c r="N370" s="29" t="b">
        <f t="shared" si="115"/>
        <v>0</v>
      </c>
      <c r="O370" s="33" t="b">
        <f t="shared" si="116"/>
        <v>0</v>
      </c>
    </row>
    <row r="371" spans="1:15" x14ac:dyDescent="0.25">
      <c r="A371" s="10">
        <v>42002</v>
      </c>
      <c r="B371" s="34">
        <v>363</v>
      </c>
      <c r="C371" s="12">
        <f t="shared" si="125"/>
        <v>2.9633333333333329</v>
      </c>
      <c r="D371" s="22">
        <f t="shared" si="105"/>
        <v>17.779999999999998</v>
      </c>
      <c r="E371" s="32" t="b">
        <f t="shared" si="106"/>
        <v>0</v>
      </c>
      <c r="F371" s="33" t="b">
        <f t="shared" si="107"/>
        <v>0</v>
      </c>
      <c r="G371" s="31">
        <f t="shared" si="108"/>
        <v>180.08599999999998</v>
      </c>
      <c r="H371" s="12" t="b">
        <f t="shared" si="109"/>
        <v>0</v>
      </c>
      <c r="I371" s="33" t="b">
        <f t="shared" si="110"/>
        <v>0</v>
      </c>
      <c r="J371" s="31">
        <f t="shared" si="111"/>
        <v>206.24799999999999</v>
      </c>
      <c r="K371" s="29" t="b">
        <f t="shared" si="112"/>
        <v>0</v>
      </c>
      <c r="L371" s="33" t="b">
        <f t="shared" si="113"/>
        <v>0</v>
      </c>
      <c r="M371" s="31">
        <f t="shared" si="114"/>
        <v>256.79399999999998</v>
      </c>
      <c r="N371" s="29" t="b">
        <f t="shared" si="115"/>
        <v>0</v>
      </c>
      <c r="O371" s="33" t="b">
        <f t="shared" si="116"/>
        <v>0</v>
      </c>
    </row>
    <row r="372" spans="1:15" x14ac:dyDescent="0.25">
      <c r="A372" s="10">
        <v>42003</v>
      </c>
      <c r="B372" s="34">
        <v>364</v>
      </c>
      <c r="C372" s="12">
        <f>0.19*25.4</f>
        <v>4.8259999999999996</v>
      </c>
      <c r="D372" s="22">
        <f t="shared" si="105"/>
        <v>22.605999999999998</v>
      </c>
      <c r="E372" s="32" t="b">
        <f t="shared" si="106"/>
        <v>0</v>
      </c>
      <c r="F372" s="33" t="b">
        <f t="shared" si="107"/>
        <v>0</v>
      </c>
      <c r="G372" s="31">
        <f t="shared" si="108"/>
        <v>37.591999999999992</v>
      </c>
      <c r="H372" s="12" t="b">
        <f t="shared" si="109"/>
        <v>0</v>
      </c>
      <c r="I372" s="33" t="b">
        <f t="shared" si="110"/>
        <v>0</v>
      </c>
      <c r="J372" s="31">
        <f t="shared" si="111"/>
        <v>211.07399999999998</v>
      </c>
      <c r="K372" s="29" t="b">
        <f t="shared" si="112"/>
        <v>0</v>
      </c>
      <c r="L372" s="33" t="b">
        <f t="shared" si="113"/>
        <v>0</v>
      </c>
      <c r="M372" s="31">
        <f t="shared" si="114"/>
        <v>241.29999999999998</v>
      </c>
      <c r="N372" s="29" t="b">
        <f t="shared" si="115"/>
        <v>0</v>
      </c>
      <c r="O372" s="33" t="b">
        <f t="shared" si="116"/>
        <v>0</v>
      </c>
    </row>
    <row r="373" spans="1:15" ht="15.75" thickBot="1" x14ac:dyDescent="0.3">
      <c r="A373" s="36">
        <v>42004</v>
      </c>
      <c r="B373" s="35">
        <v>365</v>
      </c>
      <c r="C373" s="25">
        <f>0.12*25.4</f>
        <v>3.0479999999999996</v>
      </c>
      <c r="D373" s="22">
        <f t="shared" si="105"/>
        <v>22.690666666666662</v>
      </c>
      <c r="E373" s="32" t="b">
        <f t="shared" si="106"/>
        <v>0</v>
      </c>
      <c r="F373" s="33" t="b">
        <f t="shared" si="107"/>
        <v>0</v>
      </c>
      <c r="G373" s="31">
        <f t="shared" si="108"/>
        <v>39.623999999999995</v>
      </c>
      <c r="H373" s="12" t="b">
        <f t="shared" si="109"/>
        <v>0</v>
      </c>
      <c r="I373" s="33" t="b">
        <f t="shared" si="110"/>
        <v>0</v>
      </c>
      <c r="J373" s="31">
        <f t="shared" si="111"/>
        <v>214.12199999999999</v>
      </c>
      <c r="K373" s="29" t="b">
        <f t="shared" si="112"/>
        <v>0</v>
      </c>
      <c r="L373" s="33" t="b">
        <f t="shared" si="113"/>
        <v>0</v>
      </c>
      <c r="M373" s="31">
        <f t="shared" si="114"/>
        <v>235.45799999999997</v>
      </c>
      <c r="N373" s="29" t="b">
        <f t="shared" si="115"/>
        <v>0</v>
      </c>
      <c r="O373" s="33" t="b">
        <f t="shared" si="116"/>
        <v>0</v>
      </c>
    </row>
    <row r="374" spans="1:15" x14ac:dyDescent="0.25">
      <c r="I374" s="8"/>
      <c r="J374" s="8"/>
    </row>
    <row r="375" spans="1:15" x14ac:dyDescent="0.25">
      <c r="I375" s="8"/>
      <c r="J375" s="8"/>
    </row>
    <row r="376" spans="1:15" x14ac:dyDescent="0.25">
      <c r="I376" s="8"/>
      <c r="J376" s="8"/>
    </row>
    <row r="377" spans="1:15" x14ac:dyDescent="0.25">
      <c r="I377" s="8"/>
      <c r="J377" s="8"/>
    </row>
    <row r="378" spans="1:15" x14ac:dyDescent="0.25">
      <c r="I378" s="8"/>
      <c r="J378" s="8"/>
    </row>
    <row r="379" spans="1:15" x14ac:dyDescent="0.25">
      <c r="I379" s="8"/>
      <c r="J379" s="8"/>
    </row>
    <row r="380" spans="1:15" x14ac:dyDescent="0.25">
      <c r="I380" s="8"/>
      <c r="J380" s="8"/>
    </row>
    <row r="381" spans="1:15" x14ac:dyDescent="0.25">
      <c r="I381" s="8"/>
      <c r="J381" s="8"/>
    </row>
    <row r="382" spans="1:15" x14ac:dyDescent="0.25">
      <c r="I382" s="8"/>
      <c r="J382" s="8"/>
    </row>
    <row r="383" spans="1:15" x14ac:dyDescent="0.25">
      <c r="I383" s="8"/>
      <c r="J383" s="8"/>
    </row>
    <row r="384" spans="1:15" x14ac:dyDescent="0.25">
      <c r="I384" s="8"/>
      <c r="J384" s="8"/>
    </row>
    <row r="385" spans="9:10" x14ac:dyDescent="0.25">
      <c r="I385" s="8"/>
      <c r="J385" s="8"/>
    </row>
    <row r="386" spans="9:10" x14ac:dyDescent="0.25">
      <c r="I386" s="8"/>
      <c r="J386" s="8"/>
    </row>
    <row r="387" spans="9:10" x14ac:dyDescent="0.25">
      <c r="I387" s="8"/>
      <c r="J387" s="8"/>
    </row>
    <row r="388" spans="9:10" x14ac:dyDescent="0.25">
      <c r="I388" s="8"/>
    </row>
    <row r="389" spans="9:10" x14ac:dyDescent="0.25">
      <c r="I389" s="8"/>
    </row>
    <row r="390" spans="9:10" x14ac:dyDescent="0.25">
      <c r="I390" s="8"/>
    </row>
    <row r="391" spans="9:10" x14ac:dyDescent="0.25">
      <c r="I391" s="8"/>
    </row>
    <row r="392" spans="9:10" x14ac:dyDescent="0.25">
      <c r="I392" s="8"/>
    </row>
    <row r="393" spans="9:10" x14ac:dyDescent="0.25">
      <c r="I393" s="8"/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4"/>
  <sheetViews>
    <sheetView tabSelected="1" workbookViewId="0">
      <pane xSplit="9" ySplit="19" topLeftCell="J323" activePane="bottomRight" state="frozen"/>
      <selection pane="topRight" activeCell="J1" sqref="J1"/>
      <selection pane="bottomLeft" activeCell="A20" sqref="A20"/>
      <selection pane="bottomRight" activeCell="C335" sqref="C335"/>
    </sheetView>
  </sheetViews>
  <sheetFormatPr defaultRowHeight="15" x14ac:dyDescent="0.25"/>
  <cols>
    <col min="1" max="1" width="11.85546875" customWidth="1"/>
  </cols>
  <sheetData>
    <row r="1" spans="1:15" x14ac:dyDescent="0.25">
      <c r="A1" s="1" t="s">
        <v>1</v>
      </c>
    </row>
    <row r="2" spans="1:15" x14ac:dyDescent="0.25">
      <c r="A2" s="1"/>
    </row>
    <row r="3" spans="1:15" x14ac:dyDescent="0.25">
      <c r="B3" t="s">
        <v>2</v>
      </c>
      <c r="C3" t="s">
        <v>11</v>
      </c>
    </row>
    <row r="4" spans="1:15" x14ac:dyDescent="0.25">
      <c r="C4" t="s">
        <v>12</v>
      </c>
    </row>
    <row r="5" spans="1:15" x14ac:dyDescent="0.25">
      <c r="C5" t="s">
        <v>13</v>
      </c>
    </row>
    <row r="6" spans="1:15" x14ac:dyDescent="0.25">
      <c r="C6" s="37" t="s">
        <v>29</v>
      </c>
    </row>
    <row r="7" spans="1:15" ht="15.75" thickBot="1" x14ac:dyDescent="0.3"/>
    <row r="8" spans="1:15" ht="15.75" thickBot="1" x14ac:dyDescent="0.3">
      <c r="A8" s="5" t="s">
        <v>3</v>
      </c>
      <c r="B8" s="6" t="s">
        <v>4</v>
      </c>
      <c r="C8" s="6" t="s">
        <v>5</v>
      </c>
      <c r="D8" s="5" t="s">
        <v>7</v>
      </c>
      <c r="E8" s="6" t="s">
        <v>9</v>
      </c>
      <c r="F8" s="7" t="s">
        <v>10</v>
      </c>
      <c r="G8" s="5" t="s">
        <v>0</v>
      </c>
      <c r="H8" s="6" t="s">
        <v>9</v>
      </c>
      <c r="I8" s="7" t="s">
        <v>10</v>
      </c>
      <c r="J8" s="6" t="s">
        <v>6</v>
      </c>
      <c r="K8" s="6" t="s">
        <v>9</v>
      </c>
      <c r="L8" s="7" t="s">
        <v>10</v>
      </c>
      <c r="M8" s="5" t="s">
        <v>8</v>
      </c>
      <c r="N8" s="6" t="s">
        <v>9</v>
      </c>
      <c r="O8" s="7" t="s">
        <v>10</v>
      </c>
    </row>
    <row r="9" spans="1:15" x14ac:dyDescent="0.25">
      <c r="A9" s="10">
        <v>41974</v>
      </c>
      <c r="B9" s="34">
        <v>335</v>
      </c>
      <c r="C9" s="12">
        <f t="shared" ref="C9" si="0">(2.1*25.4)/5</f>
        <v>10.667999999999999</v>
      </c>
      <c r="D9" s="22"/>
      <c r="E9" s="12"/>
      <c r="F9" s="23"/>
    </row>
    <row r="10" spans="1:15" x14ac:dyDescent="0.25">
      <c r="A10" s="10">
        <v>41975</v>
      </c>
      <c r="B10" s="34">
        <v>336</v>
      </c>
      <c r="C10" s="12">
        <f>0.8*25.4</f>
        <v>20.32</v>
      </c>
      <c r="F10" s="38"/>
    </row>
    <row r="11" spans="1:15" x14ac:dyDescent="0.25">
      <c r="A11" s="10">
        <v>41976</v>
      </c>
      <c r="B11" s="34">
        <v>337</v>
      </c>
      <c r="C11" s="12">
        <f>0.35*25.4</f>
        <v>8.8899999999999988</v>
      </c>
      <c r="F11" s="38"/>
    </row>
    <row r="12" spans="1:15" x14ac:dyDescent="0.25">
      <c r="A12" s="10">
        <v>41977</v>
      </c>
      <c r="B12" s="34">
        <v>338</v>
      </c>
      <c r="C12" s="12">
        <v>0</v>
      </c>
      <c r="F12" s="38"/>
    </row>
    <row r="13" spans="1:15" x14ac:dyDescent="0.25">
      <c r="A13" s="10">
        <v>41978</v>
      </c>
      <c r="B13" s="34">
        <v>339</v>
      </c>
      <c r="C13" s="12">
        <f>(0.84*25.4)/4</f>
        <v>5.3339999999999996</v>
      </c>
      <c r="F13" s="38"/>
    </row>
    <row r="14" spans="1:15" x14ac:dyDescent="0.25">
      <c r="A14" s="10">
        <v>41979</v>
      </c>
      <c r="B14" s="34">
        <v>340</v>
      </c>
      <c r="C14" s="12">
        <f t="shared" ref="C14:C16" si="1">(0.84*25.4)/4</f>
        <v>5.3339999999999996</v>
      </c>
      <c r="F14" s="38"/>
    </row>
    <row r="15" spans="1:15" x14ac:dyDescent="0.25">
      <c r="A15" s="10">
        <v>41980</v>
      </c>
      <c r="B15" s="34">
        <v>341</v>
      </c>
      <c r="C15" s="12">
        <f t="shared" si="1"/>
        <v>5.3339999999999996</v>
      </c>
      <c r="D15" s="22">
        <f t="shared" ref="D15" si="2">SUM(C9:C15)</f>
        <v>55.88000000000001</v>
      </c>
      <c r="E15" s="12" t="b">
        <f>OR(D15&lt;8.3)</f>
        <v>0</v>
      </c>
      <c r="F15" s="39" t="b">
        <f>OR(D15&gt;150.62)</f>
        <v>0</v>
      </c>
    </row>
    <row r="16" spans="1:15" x14ac:dyDescent="0.25">
      <c r="A16" s="10">
        <v>41981</v>
      </c>
      <c r="B16" s="34">
        <v>342</v>
      </c>
      <c r="C16" s="12">
        <f t="shared" si="1"/>
        <v>5.3339999999999996</v>
      </c>
      <c r="D16" s="22">
        <f t="shared" ref="D16:D44" si="3">SUM(C10:C16)</f>
        <v>50.546000000000006</v>
      </c>
      <c r="E16" s="12" t="b">
        <f t="shared" ref="E16:E45" si="4">OR(D16&lt;8.3)</f>
        <v>0</v>
      </c>
      <c r="F16" s="23" t="b">
        <f t="shared" ref="F16:F44" si="5">OR(D16&gt;150.62)</f>
        <v>0</v>
      </c>
    </row>
    <row r="17" spans="1:12" x14ac:dyDescent="0.25">
      <c r="A17" s="10">
        <v>41982</v>
      </c>
      <c r="B17" s="34">
        <v>343</v>
      </c>
      <c r="C17" s="12">
        <v>0</v>
      </c>
      <c r="D17" s="22">
        <f t="shared" si="3"/>
        <v>30.225999999999999</v>
      </c>
      <c r="E17" s="12" t="b">
        <f t="shared" si="4"/>
        <v>0</v>
      </c>
      <c r="F17" s="23" t="b">
        <f t="shared" si="5"/>
        <v>0</v>
      </c>
    </row>
    <row r="18" spans="1:12" x14ac:dyDescent="0.25">
      <c r="A18" s="10">
        <v>41983</v>
      </c>
      <c r="B18" s="34">
        <v>344</v>
      </c>
      <c r="C18" s="12">
        <v>0</v>
      </c>
      <c r="D18" s="22">
        <f t="shared" si="3"/>
        <v>21.335999999999999</v>
      </c>
      <c r="E18" s="12" t="b">
        <f t="shared" si="4"/>
        <v>0</v>
      </c>
      <c r="F18" s="23" t="b">
        <f t="shared" si="5"/>
        <v>0</v>
      </c>
    </row>
    <row r="19" spans="1:12" x14ac:dyDescent="0.25">
      <c r="A19" s="10">
        <v>41984</v>
      </c>
      <c r="B19" s="34">
        <v>345</v>
      </c>
      <c r="C19" s="12">
        <v>0</v>
      </c>
      <c r="D19" s="22">
        <f t="shared" si="3"/>
        <v>21.335999999999999</v>
      </c>
      <c r="E19" s="12" t="b">
        <f t="shared" si="4"/>
        <v>0</v>
      </c>
      <c r="F19" s="23" t="b">
        <f t="shared" si="5"/>
        <v>0</v>
      </c>
    </row>
    <row r="20" spans="1:12" x14ac:dyDescent="0.25">
      <c r="A20" s="10">
        <v>41985</v>
      </c>
      <c r="B20" s="34">
        <v>346</v>
      </c>
      <c r="C20" s="12">
        <f>0.03*25.4</f>
        <v>0.7619999999999999</v>
      </c>
      <c r="D20" s="22">
        <f t="shared" si="3"/>
        <v>16.763999999999999</v>
      </c>
      <c r="E20" s="12" t="b">
        <f t="shared" si="4"/>
        <v>0</v>
      </c>
      <c r="F20" s="23" t="b">
        <f t="shared" si="5"/>
        <v>0</v>
      </c>
    </row>
    <row r="21" spans="1:12" x14ac:dyDescent="0.25">
      <c r="A21" s="10">
        <v>41986</v>
      </c>
      <c r="B21" s="34">
        <v>347</v>
      </c>
      <c r="C21" s="12">
        <f>(1*25.4)/3</f>
        <v>8.4666666666666668</v>
      </c>
      <c r="D21" s="22">
        <f t="shared" si="3"/>
        <v>19.896666666666668</v>
      </c>
      <c r="E21" s="12" t="b">
        <f t="shared" si="4"/>
        <v>0</v>
      </c>
      <c r="F21" s="23" t="b">
        <f t="shared" si="5"/>
        <v>0</v>
      </c>
    </row>
    <row r="22" spans="1:12" x14ac:dyDescent="0.25">
      <c r="A22" s="10">
        <v>41987</v>
      </c>
      <c r="B22" s="34">
        <v>348</v>
      </c>
      <c r="C22" s="12">
        <f t="shared" ref="C22:C23" si="6">(1*25.4)/3</f>
        <v>8.4666666666666668</v>
      </c>
      <c r="D22" s="22">
        <f t="shared" si="3"/>
        <v>23.029333333333334</v>
      </c>
      <c r="E22" s="12" t="b">
        <f t="shared" si="4"/>
        <v>0</v>
      </c>
      <c r="F22" s="23" t="b">
        <f t="shared" si="5"/>
        <v>0</v>
      </c>
      <c r="G22" s="22">
        <f t="shared" ref="G22" si="7">SUM(C9:C22)</f>
        <v>78.90933333333335</v>
      </c>
      <c r="H22" s="12" t="b">
        <f>OR(G22&lt;33.9)</f>
        <v>0</v>
      </c>
      <c r="I22" s="23" t="b">
        <f>OR(G22&gt;277.6)</f>
        <v>0</v>
      </c>
    </row>
    <row r="23" spans="1:12" x14ac:dyDescent="0.25">
      <c r="A23" s="10">
        <v>41988</v>
      </c>
      <c r="B23" s="34">
        <v>349</v>
      </c>
      <c r="C23" s="12">
        <f t="shared" si="6"/>
        <v>8.4666666666666668</v>
      </c>
      <c r="D23" s="22">
        <f t="shared" si="3"/>
        <v>26.161999999999999</v>
      </c>
      <c r="E23" s="12" t="b">
        <f t="shared" si="4"/>
        <v>0</v>
      </c>
      <c r="F23" s="23" t="b">
        <f t="shared" si="5"/>
        <v>0</v>
      </c>
      <c r="G23" s="22">
        <f t="shared" ref="G23:G52" si="8">SUM(C10:C23)</f>
        <v>76.708000000000013</v>
      </c>
      <c r="H23" s="12" t="b">
        <f t="shared" ref="H23:H52" si="9">OR(G23&lt;33.9)</f>
        <v>0</v>
      </c>
      <c r="I23" s="23" t="b">
        <f t="shared" ref="I23:I52" si="10">OR(G23&gt;277.6)</f>
        <v>0</v>
      </c>
    </row>
    <row r="24" spans="1:12" x14ac:dyDescent="0.25">
      <c r="A24" s="10">
        <v>41989</v>
      </c>
      <c r="B24" s="34">
        <v>350</v>
      </c>
      <c r="C24" s="12">
        <f>5.8*25.4</f>
        <v>147.32</v>
      </c>
      <c r="D24" s="22">
        <f t="shared" si="3"/>
        <v>173.482</v>
      </c>
      <c r="E24" s="12" t="b">
        <f t="shared" si="4"/>
        <v>0</v>
      </c>
      <c r="F24" s="23" t="b">
        <f t="shared" si="5"/>
        <v>1</v>
      </c>
      <c r="G24" s="22">
        <f t="shared" si="8"/>
        <v>203.708</v>
      </c>
      <c r="H24" s="12" t="b">
        <f t="shared" si="9"/>
        <v>0</v>
      </c>
      <c r="I24" s="23" t="b">
        <f t="shared" si="10"/>
        <v>0</v>
      </c>
    </row>
    <row r="25" spans="1:12" x14ac:dyDescent="0.25">
      <c r="A25" s="10">
        <v>41990</v>
      </c>
      <c r="B25" s="34">
        <v>351</v>
      </c>
      <c r="C25" s="12">
        <f>0.04*25.4</f>
        <v>1.016</v>
      </c>
      <c r="D25" s="22">
        <f t="shared" si="3"/>
        <v>174.49799999999999</v>
      </c>
      <c r="E25" s="12" t="b">
        <f t="shared" si="4"/>
        <v>0</v>
      </c>
      <c r="F25" s="23" t="b">
        <f t="shared" si="5"/>
        <v>1</v>
      </c>
      <c r="G25" s="22">
        <f t="shared" si="8"/>
        <v>195.83399999999997</v>
      </c>
      <c r="H25" s="12" t="b">
        <f t="shared" si="9"/>
        <v>0</v>
      </c>
      <c r="I25" s="23" t="b">
        <f t="shared" si="10"/>
        <v>0</v>
      </c>
    </row>
    <row r="26" spans="1:12" x14ac:dyDescent="0.25">
      <c r="A26" s="10">
        <v>41991</v>
      </c>
      <c r="B26" s="34">
        <v>352</v>
      </c>
      <c r="C26" s="12">
        <f>0.53*25.4</f>
        <v>13.462</v>
      </c>
      <c r="D26" s="22">
        <f t="shared" si="3"/>
        <v>187.95999999999998</v>
      </c>
      <c r="E26" s="12" t="b">
        <f t="shared" si="4"/>
        <v>0</v>
      </c>
      <c r="F26" s="23" t="b">
        <f t="shared" si="5"/>
        <v>1</v>
      </c>
      <c r="G26" s="22">
        <f t="shared" si="8"/>
        <v>209.29599999999996</v>
      </c>
      <c r="H26" s="12" t="b">
        <f t="shared" si="9"/>
        <v>0</v>
      </c>
      <c r="I26" s="23" t="b">
        <f t="shared" si="10"/>
        <v>0</v>
      </c>
    </row>
    <row r="27" spans="1:12" x14ac:dyDescent="0.25">
      <c r="A27" s="10">
        <v>41992</v>
      </c>
      <c r="B27" s="34">
        <v>353</v>
      </c>
      <c r="C27" s="12">
        <v>0</v>
      </c>
      <c r="D27" s="22">
        <f t="shared" si="3"/>
        <v>187.19799999999998</v>
      </c>
      <c r="E27" s="12" t="b">
        <f t="shared" si="4"/>
        <v>0</v>
      </c>
      <c r="F27" s="23" t="b">
        <f t="shared" si="5"/>
        <v>1</v>
      </c>
      <c r="G27" s="22">
        <f t="shared" si="8"/>
        <v>203.96199999999996</v>
      </c>
      <c r="H27" s="12" t="b">
        <f t="shared" si="9"/>
        <v>0</v>
      </c>
      <c r="I27" s="23" t="b">
        <f t="shared" si="10"/>
        <v>0</v>
      </c>
    </row>
    <row r="28" spans="1:12" x14ac:dyDescent="0.25">
      <c r="A28" s="10">
        <v>41993</v>
      </c>
      <c r="B28" s="34">
        <v>354</v>
      </c>
      <c r="C28" s="12">
        <f>(0.02*25.4)/3</f>
        <v>0.16933333333333334</v>
      </c>
      <c r="D28" s="22">
        <f t="shared" si="3"/>
        <v>178.90066666666664</v>
      </c>
      <c r="E28" s="12" t="b">
        <f t="shared" si="4"/>
        <v>0</v>
      </c>
      <c r="F28" s="23" t="b">
        <f t="shared" si="5"/>
        <v>1</v>
      </c>
      <c r="G28" s="22">
        <f t="shared" si="8"/>
        <v>198.79733333333331</v>
      </c>
      <c r="H28" s="12" t="b">
        <f t="shared" si="9"/>
        <v>0</v>
      </c>
      <c r="I28" s="23" t="b">
        <f t="shared" si="10"/>
        <v>0</v>
      </c>
      <c r="J28" s="22">
        <f t="shared" ref="J28" si="11">SUM(C8:C28)</f>
        <v>249.34333333333333</v>
      </c>
      <c r="K28" s="12" t="b">
        <f>OR(J28&lt;67.04)</f>
        <v>0</v>
      </c>
      <c r="L28" s="23" t="b">
        <f>OR(J28&gt;385.07)</f>
        <v>0</v>
      </c>
    </row>
    <row r="29" spans="1:12" x14ac:dyDescent="0.25">
      <c r="A29" s="10">
        <v>41994</v>
      </c>
      <c r="B29" s="34">
        <v>355</v>
      </c>
      <c r="C29" s="12">
        <f t="shared" ref="C29:C30" si="12">(0.02*25.4)/3</f>
        <v>0.16933333333333334</v>
      </c>
      <c r="D29" s="22">
        <f t="shared" si="3"/>
        <v>170.6033333333333</v>
      </c>
      <c r="E29" s="12" t="b">
        <f t="shared" si="4"/>
        <v>0</v>
      </c>
      <c r="F29" s="23" t="b">
        <f t="shared" si="5"/>
        <v>1</v>
      </c>
      <c r="G29" s="22">
        <f t="shared" si="8"/>
        <v>193.63266666666664</v>
      </c>
      <c r="H29" s="12" t="b">
        <f t="shared" si="9"/>
        <v>0</v>
      </c>
      <c r="I29" s="23" t="b">
        <f t="shared" si="10"/>
        <v>0</v>
      </c>
      <c r="J29" s="22">
        <f t="shared" ref="J29:J59" si="13">SUM(C9:C29)</f>
        <v>249.51266666666666</v>
      </c>
      <c r="K29" s="12" t="b">
        <f t="shared" ref="K29:K59" si="14">OR(J29&lt;67.04)</f>
        <v>0</v>
      </c>
      <c r="L29" s="23" t="b">
        <f t="shared" ref="L29:L59" si="15">OR(J29&gt;385.07)</f>
        <v>0</v>
      </c>
    </row>
    <row r="30" spans="1:12" x14ac:dyDescent="0.25">
      <c r="A30" s="10">
        <v>41995</v>
      </c>
      <c r="B30" s="34">
        <v>356</v>
      </c>
      <c r="C30" s="12">
        <f t="shared" si="12"/>
        <v>0.16933333333333334</v>
      </c>
      <c r="D30" s="22">
        <f t="shared" si="3"/>
        <v>162.30599999999995</v>
      </c>
      <c r="E30" s="12" t="b">
        <f t="shared" si="4"/>
        <v>0</v>
      </c>
      <c r="F30" s="23" t="b">
        <f t="shared" si="5"/>
        <v>1</v>
      </c>
      <c r="G30" s="22">
        <f t="shared" si="8"/>
        <v>188.46799999999996</v>
      </c>
      <c r="H30" s="12" t="b">
        <f t="shared" si="9"/>
        <v>0</v>
      </c>
      <c r="I30" s="23" t="b">
        <f t="shared" si="10"/>
        <v>0</v>
      </c>
      <c r="J30" s="22">
        <f t="shared" si="13"/>
        <v>239.01399999999998</v>
      </c>
      <c r="K30" s="12" t="b">
        <f t="shared" si="14"/>
        <v>0</v>
      </c>
      <c r="L30" s="23" t="b">
        <f t="shared" si="15"/>
        <v>0</v>
      </c>
    </row>
    <row r="31" spans="1:12" x14ac:dyDescent="0.25">
      <c r="A31" s="10">
        <v>41996</v>
      </c>
      <c r="B31" s="34">
        <v>357</v>
      </c>
      <c r="C31" s="12">
        <v>0</v>
      </c>
      <c r="D31" s="22">
        <f t="shared" si="3"/>
        <v>14.986000000000001</v>
      </c>
      <c r="E31" s="12" t="b">
        <f t="shared" si="4"/>
        <v>0</v>
      </c>
      <c r="F31" s="23" t="b">
        <f t="shared" si="5"/>
        <v>0</v>
      </c>
      <c r="G31" s="22">
        <f t="shared" si="8"/>
        <v>188.46799999999996</v>
      </c>
      <c r="H31" s="12" t="b">
        <f t="shared" si="9"/>
        <v>0</v>
      </c>
      <c r="I31" s="23" t="b">
        <f t="shared" si="10"/>
        <v>0</v>
      </c>
      <c r="J31" s="22">
        <f t="shared" si="13"/>
        <v>218.69399999999996</v>
      </c>
      <c r="K31" s="12" t="b">
        <f t="shared" si="14"/>
        <v>0</v>
      </c>
      <c r="L31" s="23" t="b">
        <f t="shared" si="15"/>
        <v>0</v>
      </c>
    </row>
    <row r="32" spans="1:12" x14ac:dyDescent="0.25">
      <c r="A32" s="10">
        <v>41997</v>
      </c>
      <c r="B32" s="34">
        <v>358</v>
      </c>
      <c r="C32" s="12">
        <f>(0.7*25.4)/6</f>
        <v>2.9633333333333329</v>
      </c>
      <c r="D32" s="22">
        <f t="shared" si="3"/>
        <v>16.933333333333337</v>
      </c>
      <c r="E32" s="12" t="b">
        <f t="shared" si="4"/>
        <v>0</v>
      </c>
      <c r="F32" s="23" t="b">
        <f t="shared" si="5"/>
        <v>0</v>
      </c>
      <c r="G32" s="22">
        <f t="shared" si="8"/>
        <v>191.4313333333333</v>
      </c>
      <c r="H32" s="12" t="b">
        <f t="shared" si="9"/>
        <v>0</v>
      </c>
      <c r="I32" s="23" t="b">
        <f t="shared" si="10"/>
        <v>0</v>
      </c>
      <c r="J32" s="22">
        <f t="shared" si="13"/>
        <v>212.76733333333328</v>
      </c>
      <c r="K32" s="12" t="b">
        <f t="shared" si="14"/>
        <v>0</v>
      </c>
      <c r="L32" s="23" t="b">
        <f t="shared" si="15"/>
        <v>0</v>
      </c>
    </row>
    <row r="33" spans="1:15" x14ac:dyDescent="0.25">
      <c r="A33" s="10">
        <v>41998</v>
      </c>
      <c r="B33" s="34">
        <v>359</v>
      </c>
      <c r="C33" s="12">
        <f t="shared" ref="C33:C37" si="16">(0.7*25.4)/6</f>
        <v>2.9633333333333329</v>
      </c>
      <c r="D33" s="22">
        <f t="shared" si="3"/>
        <v>6.4346666666666659</v>
      </c>
      <c r="E33" s="12" t="b">
        <f t="shared" si="4"/>
        <v>1</v>
      </c>
      <c r="F33" s="23" t="b">
        <f t="shared" si="5"/>
        <v>0</v>
      </c>
      <c r="G33" s="22">
        <f t="shared" si="8"/>
        <v>194.39466666666664</v>
      </c>
      <c r="H33" s="12" t="b">
        <f t="shared" si="9"/>
        <v>0</v>
      </c>
      <c r="I33" s="23" t="b">
        <f t="shared" si="10"/>
        <v>0</v>
      </c>
      <c r="J33" s="22">
        <f t="shared" si="13"/>
        <v>215.73066666666662</v>
      </c>
      <c r="K33" s="12" t="b">
        <f t="shared" si="14"/>
        <v>0</v>
      </c>
      <c r="L33" s="23" t="b">
        <f t="shared" si="15"/>
        <v>0</v>
      </c>
    </row>
    <row r="34" spans="1:15" x14ac:dyDescent="0.25">
      <c r="A34" s="10">
        <v>41999</v>
      </c>
      <c r="B34" s="34">
        <v>360</v>
      </c>
      <c r="C34" s="12">
        <f t="shared" si="16"/>
        <v>2.9633333333333329</v>
      </c>
      <c r="D34" s="22">
        <f t="shared" si="3"/>
        <v>9.3979999999999997</v>
      </c>
      <c r="E34" s="12" t="b">
        <f t="shared" si="4"/>
        <v>0</v>
      </c>
      <c r="F34" s="23" t="b">
        <f t="shared" si="5"/>
        <v>0</v>
      </c>
      <c r="G34" s="22">
        <f t="shared" si="8"/>
        <v>196.59599999999998</v>
      </c>
      <c r="H34" s="12" t="b">
        <f t="shared" si="9"/>
        <v>0</v>
      </c>
      <c r="I34" s="23" t="b">
        <f t="shared" si="10"/>
        <v>0</v>
      </c>
      <c r="J34" s="22">
        <f t="shared" si="13"/>
        <v>213.35999999999996</v>
      </c>
      <c r="K34" s="12" t="b">
        <f t="shared" si="14"/>
        <v>0</v>
      </c>
      <c r="L34" s="23" t="b">
        <f t="shared" si="15"/>
        <v>0</v>
      </c>
    </row>
    <row r="35" spans="1:15" x14ac:dyDescent="0.25">
      <c r="A35" s="10">
        <v>42000</v>
      </c>
      <c r="B35" s="34">
        <v>361</v>
      </c>
      <c r="C35" s="12">
        <f t="shared" si="16"/>
        <v>2.9633333333333329</v>
      </c>
      <c r="D35" s="22">
        <f t="shared" si="3"/>
        <v>12.191999999999998</v>
      </c>
      <c r="E35" s="12" t="b">
        <f t="shared" si="4"/>
        <v>0</v>
      </c>
      <c r="F35" s="23" t="b">
        <f t="shared" si="5"/>
        <v>0</v>
      </c>
      <c r="G35" s="22">
        <f t="shared" si="8"/>
        <v>191.09266666666664</v>
      </c>
      <c r="H35" s="12" t="b">
        <f t="shared" si="9"/>
        <v>0</v>
      </c>
      <c r="I35" s="23" t="b">
        <f t="shared" si="10"/>
        <v>0</v>
      </c>
      <c r="J35" s="22">
        <f t="shared" si="13"/>
        <v>210.98933333333332</v>
      </c>
      <c r="K35" s="12" t="b">
        <f t="shared" si="14"/>
        <v>0</v>
      </c>
      <c r="L35" s="23" t="b">
        <f t="shared" si="15"/>
        <v>0</v>
      </c>
    </row>
    <row r="36" spans="1:15" x14ac:dyDescent="0.25">
      <c r="A36" s="10">
        <v>42001</v>
      </c>
      <c r="B36" s="34">
        <v>362</v>
      </c>
      <c r="C36" s="12">
        <f t="shared" si="16"/>
        <v>2.9633333333333329</v>
      </c>
      <c r="D36" s="22">
        <f t="shared" si="3"/>
        <v>14.985999999999997</v>
      </c>
      <c r="E36" s="12" t="b">
        <f t="shared" si="4"/>
        <v>0</v>
      </c>
      <c r="F36" s="23" t="b">
        <f t="shared" si="5"/>
        <v>0</v>
      </c>
      <c r="G36" s="22">
        <f t="shared" si="8"/>
        <v>185.58933333333331</v>
      </c>
      <c r="H36" s="12" t="b">
        <f t="shared" si="9"/>
        <v>0</v>
      </c>
      <c r="I36" s="23" t="b">
        <f t="shared" si="10"/>
        <v>0</v>
      </c>
      <c r="J36" s="22">
        <f t="shared" si="13"/>
        <v>208.61866666666666</v>
      </c>
      <c r="K36" s="12" t="b">
        <f t="shared" si="14"/>
        <v>0</v>
      </c>
      <c r="L36" s="23" t="b">
        <f t="shared" si="15"/>
        <v>0</v>
      </c>
      <c r="M36" s="22">
        <f t="shared" ref="M36" si="17">SUM(C9:C36)</f>
        <v>264.49866666666662</v>
      </c>
      <c r="N36" s="12" t="b">
        <f>OR(M36&lt;107.69)</f>
        <v>0</v>
      </c>
      <c r="O36" s="23" t="b">
        <f>OR(M36&gt;485.86)</f>
        <v>0</v>
      </c>
    </row>
    <row r="37" spans="1:15" x14ac:dyDescent="0.25">
      <c r="A37" s="10">
        <v>42002</v>
      </c>
      <c r="B37" s="34">
        <v>363</v>
      </c>
      <c r="C37" s="12">
        <f t="shared" si="16"/>
        <v>2.9633333333333329</v>
      </c>
      <c r="D37" s="22">
        <f t="shared" si="3"/>
        <v>17.779999999999998</v>
      </c>
      <c r="E37" s="12" t="b">
        <f t="shared" si="4"/>
        <v>0</v>
      </c>
      <c r="F37" s="23" t="b">
        <f t="shared" si="5"/>
        <v>0</v>
      </c>
      <c r="G37" s="22">
        <f t="shared" si="8"/>
        <v>180.08599999999998</v>
      </c>
      <c r="H37" s="12" t="b">
        <f t="shared" si="9"/>
        <v>0</v>
      </c>
      <c r="I37" s="23" t="b">
        <f t="shared" si="10"/>
        <v>0</v>
      </c>
      <c r="J37" s="22">
        <f t="shared" si="13"/>
        <v>206.24799999999999</v>
      </c>
      <c r="K37" s="12" t="b">
        <f t="shared" si="14"/>
        <v>0</v>
      </c>
      <c r="L37" s="23" t="b">
        <f t="shared" si="15"/>
        <v>0</v>
      </c>
      <c r="M37" s="22">
        <f t="shared" ref="M37:M66" si="18">SUM(C10:C37)</f>
        <v>256.79399999999998</v>
      </c>
      <c r="N37" s="12" t="b">
        <f t="shared" ref="N37:N66" si="19">OR(M37&lt;107.69)</f>
        <v>0</v>
      </c>
      <c r="O37" s="23" t="b">
        <f t="shared" ref="O37:O66" si="20">OR(M37&gt;485.86)</f>
        <v>0</v>
      </c>
    </row>
    <row r="38" spans="1:15" x14ac:dyDescent="0.25">
      <c r="A38" s="10">
        <v>42003</v>
      </c>
      <c r="B38" s="34">
        <v>364</v>
      </c>
      <c r="C38" s="12">
        <f>0.19*25.4</f>
        <v>4.8259999999999996</v>
      </c>
      <c r="D38" s="22">
        <f t="shared" si="3"/>
        <v>22.605999999999998</v>
      </c>
      <c r="E38" s="12" t="b">
        <f t="shared" si="4"/>
        <v>0</v>
      </c>
      <c r="F38" s="23" t="b">
        <f t="shared" si="5"/>
        <v>0</v>
      </c>
      <c r="G38" s="22">
        <f t="shared" si="8"/>
        <v>37.591999999999992</v>
      </c>
      <c r="H38" s="12" t="b">
        <f t="shared" si="9"/>
        <v>0</v>
      </c>
      <c r="I38" s="23" t="b">
        <f t="shared" si="10"/>
        <v>0</v>
      </c>
      <c r="J38" s="22">
        <f t="shared" si="13"/>
        <v>211.07399999999998</v>
      </c>
      <c r="K38" s="12" t="b">
        <f t="shared" si="14"/>
        <v>0</v>
      </c>
      <c r="L38" s="23" t="b">
        <f t="shared" si="15"/>
        <v>0</v>
      </c>
      <c r="M38" s="22">
        <f t="shared" si="18"/>
        <v>241.29999999999998</v>
      </c>
      <c r="N38" s="12" t="b">
        <f t="shared" si="19"/>
        <v>0</v>
      </c>
      <c r="O38" s="23" t="b">
        <f t="shared" si="20"/>
        <v>0</v>
      </c>
    </row>
    <row r="39" spans="1:15" ht="15.75" thickBot="1" x14ac:dyDescent="0.3">
      <c r="A39" s="36">
        <v>42004</v>
      </c>
      <c r="B39" s="35">
        <v>365</v>
      </c>
      <c r="C39" s="25">
        <f>0.12*25.4</f>
        <v>3.0479999999999996</v>
      </c>
      <c r="D39" s="22">
        <f t="shared" si="3"/>
        <v>22.690666666666662</v>
      </c>
      <c r="E39" s="12" t="b">
        <f t="shared" si="4"/>
        <v>0</v>
      </c>
      <c r="F39" s="23" t="b">
        <f t="shared" si="5"/>
        <v>0</v>
      </c>
      <c r="G39" s="22">
        <f t="shared" si="8"/>
        <v>39.623999999999995</v>
      </c>
      <c r="H39" s="12" t="b">
        <f t="shared" si="9"/>
        <v>0</v>
      </c>
      <c r="I39" s="23" t="b">
        <f t="shared" si="10"/>
        <v>0</v>
      </c>
      <c r="J39" s="22">
        <f t="shared" si="13"/>
        <v>214.12199999999999</v>
      </c>
      <c r="K39" s="12" t="b">
        <f t="shared" si="14"/>
        <v>0</v>
      </c>
      <c r="L39" s="23" t="b">
        <f t="shared" si="15"/>
        <v>0</v>
      </c>
      <c r="M39" s="22">
        <f t="shared" si="18"/>
        <v>235.45799999999997</v>
      </c>
      <c r="N39" s="12" t="b">
        <f t="shared" si="19"/>
        <v>0</v>
      </c>
      <c r="O39" s="23" t="b">
        <f t="shared" si="20"/>
        <v>0</v>
      </c>
    </row>
    <row r="40" spans="1:15" x14ac:dyDescent="0.25">
      <c r="A40" s="10">
        <v>42005</v>
      </c>
      <c r="B40" s="8">
        <v>1</v>
      </c>
      <c r="C40" s="12">
        <f>(0.4*25.4)/5</f>
        <v>2.032</v>
      </c>
      <c r="D40" s="22">
        <f t="shared" si="3"/>
        <v>21.759333333333331</v>
      </c>
      <c r="E40" s="12" t="b">
        <f t="shared" si="4"/>
        <v>0</v>
      </c>
      <c r="F40" s="23" t="b">
        <f t="shared" si="5"/>
        <v>0</v>
      </c>
      <c r="G40" s="22">
        <f t="shared" si="8"/>
        <v>28.193999999999996</v>
      </c>
      <c r="H40" s="12" t="b">
        <f t="shared" si="9"/>
        <v>1</v>
      </c>
      <c r="I40" s="23" t="b">
        <f t="shared" si="10"/>
        <v>0</v>
      </c>
      <c r="J40" s="22">
        <f t="shared" si="13"/>
        <v>216.154</v>
      </c>
      <c r="K40" s="12" t="b">
        <f t="shared" si="14"/>
        <v>0</v>
      </c>
      <c r="L40" s="23" t="b">
        <f t="shared" si="15"/>
        <v>0</v>
      </c>
      <c r="M40" s="22">
        <f t="shared" si="18"/>
        <v>237.48999999999998</v>
      </c>
      <c r="N40" s="12" t="b">
        <f t="shared" si="19"/>
        <v>0</v>
      </c>
      <c r="O40" s="23" t="b">
        <f t="shared" si="20"/>
        <v>0</v>
      </c>
    </row>
    <row r="41" spans="1:15" x14ac:dyDescent="0.25">
      <c r="A41" s="10">
        <v>42006</v>
      </c>
      <c r="B41" s="8">
        <v>2</v>
      </c>
      <c r="C41" s="12">
        <f t="shared" ref="C41:C44" si="21">(0.4*25.4)/5</f>
        <v>2.032</v>
      </c>
      <c r="D41" s="22">
        <f t="shared" si="3"/>
        <v>20.827999999999996</v>
      </c>
      <c r="E41" s="12" t="b">
        <f t="shared" si="4"/>
        <v>0</v>
      </c>
      <c r="F41" s="23" t="b">
        <f t="shared" si="5"/>
        <v>0</v>
      </c>
      <c r="G41" s="22">
        <f t="shared" si="8"/>
        <v>30.225999999999996</v>
      </c>
      <c r="H41" s="12" t="b">
        <f t="shared" si="9"/>
        <v>1</v>
      </c>
      <c r="I41" s="23" t="b">
        <f t="shared" si="10"/>
        <v>0</v>
      </c>
      <c r="J41" s="22">
        <f t="shared" si="13"/>
        <v>217.42400000000001</v>
      </c>
      <c r="K41" s="12" t="b">
        <f t="shared" si="14"/>
        <v>0</v>
      </c>
      <c r="L41" s="23" t="b">
        <f t="shared" si="15"/>
        <v>0</v>
      </c>
      <c r="M41" s="22">
        <f t="shared" si="18"/>
        <v>234.18799999999999</v>
      </c>
      <c r="N41" s="12" t="b">
        <f t="shared" si="19"/>
        <v>0</v>
      </c>
      <c r="O41" s="23" t="b">
        <f t="shared" si="20"/>
        <v>0</v>
      </c>
    </row>
    <row r="42" spans="1:15" x14ac:dyDescent="0.25">
      <c r="A42" s="10">
        <v>42007</v>
      </c>
      <c r="B42" s="8">
        <v>3</v>
      </c>
      <c r="C42" s="12">
        <f t="shared" si="21"/>
        <v>2.032</v>
      </c>
      <c r="D42" s="22">
        <f t="shared" si="3"/>
        <v>19.896666666666665</v>
      </c>
      <c r="E42" s="12" t="b">
        <f t="shared" si="4"/>
        <v>0</v>
      </c>
      <c r="F42" s="23" t="b">
        <f t="shared" si="5"/>
        <v>0</v>
      </c>
      <c r="G42" s="22">
        <f t="shared" si="8"/>
        <v>32.088666666666661</v>
      </c>
      <c r="H42" s="12" t="b">
        <f t="shared" si="9"/>
        <v>1</v>
      </c>
      <c r="I42" s="23" t="b">
        <f t="shared" si="10"/>
        <v>0</v>
      </c>
      <c r="J42" s="22">
        <f t="shared" si="13"/>
        <v>210.98933333333335</v>
      </c>
      <c r="K42" s="12" t="b">
        <f t="shared" si="14"/>
        <v>0</v>
      </c>
      <c r="L42" s="23" t="b">
        <f t="shared" si="15"/>
        <v>0</v>
      </c>
      <c r="M42" s="22">
        <f t="shared" si="18"/>
        <v>230.88600000000002</v>
      </c>
      <c r="N42" s="12" t="b">
        <f t="shared" si="19"/>
        <v>0</v>
      </c>
      <c r="O42" s="23" t="b">
        <f t="shared" si="20"/>
        <v>0</v>
      </c>
    </row>
    <row r="43" spans="1:15" x14ac:dyDescent="0.25">
      <c r="A43" s="10">
        <v>42008</v>
      </c>
      <c r="B43" s="34">
        <v>4</v>
      </c>
      <c r="C43" s="12">
        <f t="shared" si="21"/>
        <v>2.032</v>
      </c>
      <c r="D43" s="22">
        <f t="shared" si="3"/>
        <v>18.96533333333333</v>
      </c>
      <c r="E43" s="12" t="b">
        <f t="shared" si="4"/>
        <v>0</v>
      </c>
      <c r="F43" s="23" t="b">
        <f t="shared" si="5"/>
        <v>0</v>
      </c>
      <c r="G43" s="22">
        <f t="shared" si="8"/>
        <v>33.951333333333324</v>
      </c>
      <c r="H43" s="12" t="b">
        <f t="shared" si="9"/>
        <v>0</v>
      </c>
      <c r="I43" s="23" t="b">
        <f t="shared" si="10"/>
        <v>0</v>
      </c>
      <c r="J43" s="22">
        <f t="shared" si="13"/>
        <v>204.55466666666669</v>
      </c>
      <c r="K43" s="12" t="b">
        <f t="shared" si="14"/>
        <v>0</v>
      </c>
      <c r="L43" s="23" t="b">
        <f t="shared" si="15"/>
        <v>0</v>
      </c>
      <c r="M43" s="22">
        <f t="shared" si="18"/>
        <v>227.58400000000003</v>
      </c>
      <c r="N43" s="12" t="b">
        <f t="shared" si="19"/>
        <v>0</v>
      </c>
      <c r="O43" s="23" t="b">
        <f t="shared" si="20"/>
        <v>0</v>
      </c>
    </row>
    <row r="44" spans="1:15" x14ac:dyDescent="0.25">
      <c r="A44" s="10">
        <v>42009</v>
      </c>
      <c r="B44" s="34">
        <v>5</v>
      </c>
      <c r="C44" s="12">
        <f t="shared" si="21"/>
        <v>2.032</v>
      </c>
      <c r="D44" s="22">
        <f t="shared" si="3"/>
        <v>18.033999999999999</v>
      </c>
      <c r="E44" s="12" t="b">
        <f t="shared" si="4"/>
        <v>0</v>
      </c>
      <c r="F44" s="23" t="b">
        <f t="shared" si="5"/>
        <v>0</v>
      </c>
      <c r="G44" s="22">
        <f t="shared" si="8"/>
        <v>35.813999999999993</v>
      </c>
      <c r="H44" s="12" t="b">
        <f t="shared" si="9"/>
        <v>0</v>
      </c>
      <c r="I44" s="23" t="b">
        <f t="shared" si="10"/>
        <v>0</v>
      </c>
      <c r="J44" s="22">
        <f t="shared" si="13"/>
        <v>198.12000000000003</v>
      </c>
      <c r="K44" s="12" t="b">
        <f t="shared" si="14"/>
        <v>0</v>
      </c>
      <c r="L44" s="23" t="b">
        <f t="shared" si="15"/>
        <v>0</v>
      </c>
      <c r="M44" s="22">
        <f t="shared" si="18"/>
        <v>224.28200000000004</v>
      </c>
      <c r="N44" s="12" t="b">
        <f t="shared" si="19"/>
        <v>0</v>
      </c>
      <c r="O44" s="23" t="b">
        <f t="shared" si="20"/>
        <v>0</v>
      </c>
    </row>
    <row r="45" spans="1:15" x14ac:dyDescent="0.25">
      <c r="A45" s="10">
        <v>42010</v>
      </c>
      <c r="B45" s="34">
        <v>6</v>
      </c>
      <c r="C45" s="12">
        <f>(0.18*25.4)/4</f>
        <v>1.1429999999999998</v>
      </c>
      <c r="D45" s="22">
        <f t="shared" ref="D45" si="22">SUM(C39:C45)</f>
        <v>14.350999999999999</v>
      </c>
      <c r="E45" s="12" t="b">
        <f t="shared" si="4"/>
        <v>0</v>
      </c>
      <c r="F45" s="23" t="b">
        <f t="shared" ref="F45" si="23">OR(D45&gt;150.62)</f>
        <v>0</v>
      </c>
      <c r="G45" s="22">
        <f t="shared" si="8"/>
        <v>36.956999999999994</v>
      </c>
      <c r="H45" s="12" t="b">
        <f t="shared" si="9"/>
        <v>0</v>
      </c>
      <c r="I45" s="23" t="b">
        <f t="shared" si="10"/>
        <v>0</v>
      </c>
      <c r="J45" s="22">
        <f t="shared" si="13"/>
        <v>51.942999999999984</v>
      </c>
      <c r="K45" s="12" t="b">
        <f t="shared" si="14"/>
        <v>1</v>
      </c>
      <c r="L45" s="23" t="b">
        <f t="shared" si="15"/>
        <v>0</v>
      </c>
      <c r="M45" s="22">
        <f t="shared" si="18"/>
        <v>225.42500000000004</v>
      </c>
      <c r="N45" s="12" t="b">
        <f t="shared" si="19"/>
        <v>0</v>
      </c>
      <c r="O45" s="23" t="b">
        <f t="shared" si="20"/>
        <v>0</v>
      </c>
    </row>
    <row r="46" spans="1:15" x14ac:dyDescent="0.25">
      <c r="A46" s="10">
        <v>42011</v>
      </c>
      <c r="B46" s="34">
        <v>7</v>
      </c>
      <c r="C46" s="12">
        <f t="shared" ref="C46:C48" si="24">(0.18*25.4)/4</f>
        <v>1.1429999999999998</v>
      </c>
      <c r="D46" s="22">
        <f t="shared" ref="D46:D109" si="25">SUM(C40:C46)</f>
        <v>12.446000000000002</v>
      </c>
      <c r="E46" s="12" t="b">
        <f>OR(D46&lt;8.3)</f>
        <v>0</v>
      </c>
      <c r="F46" s="23" t="b">
        <f>OR(D46&gt;150.62)</f>
        <v>0</v>
      </c>
      <c r="G46" s="22">
        <f t="shared" si="8"/>
        <v>35.136666666666663</v>
      </c>
      <c r="H46" s="12" t="b">
        <f t="shared" si="9"/>
        <v>0</v>
      </c>
      <c r="I46" s="23" t="b">
        <f t="shared" si="10"/>
        <v>0</v>
      </c>
      <c r="J46" s="22">
        <f t="shared" si="13"/>
        <v>52.069999999999979</v>
      </c>
      <c r="K46" s="12" t="b">
        <f t="shared" si="14"/>
        <v>1</v>
      </c>
      <c r="L46" s="23" t="b">
        <f t="shared" si="15"/>
        <v>0</v>
      </c>
      <c r="M46" s="22">
        <f t="shared" si="18"/>
        <v>226.56800000000004</v>
      </c>
      <c r="N46" s="12" t="b">
        <f t="shared" si="19"/>
        <v>0</v>
      </c>
      <c r="O46" s="23" t="b">
        <f t="shared" si="20"/>
        <v>0</v>
      </c>
    </row>
    <row r="47" spans="1:15" x14ac:dyDescent="0.25">
      <c r="A47" s="10">
        <v>42012</v>
      </c>
      <c r="B47" s="34">
        <v>8</v>
      </c>
      <c r="C47" s="12">
        <f t="shared" si="24"/>
        <v>1.1429999999999998</v>
      </c>
      <c r="D47" s="22">
        <f t="shared" si="25"/>
        <v>11.557000000000002</v>
      </c>
      <c r="E47" s="12" t="b">
        <f t="shared" ref="E47:E90" si="26">OR(D47&lt;8.3)</f>
        <v>0</v>
      </c>
      <c r="F47" s="23" t="b">
        <f t="shared" ref="F47:F90" si="27">OR(D47&gt;150.62)</f>
        <v>0</v>
      </c>
      <c r="G47" s="22">
        <f t="shared" si="8"/>
        <v>33.316333333333333</v>
      </c>
      <c r="H47" s="12" t="b">
        <f t="shared" si="9"/>
        <v>1</v>
      </c>
      <c r="I47" s="23" t="b">
        <f t="shared" si="10"/>
        <v>0</v>
      </c>
      <c r="J47" s="22">
        <f t="shared" si="13"/>
        <v>39.750999999999991</v>
      </c>
      <c r="K47" s="12" t="b">
        <f t="shared" si="14"/>
        <v>1</v>
      </c>
      <c r="L47" s="23" t="b">
        <f t="shared" si="15"/>
        <v>0</v>
      </c>
      <c r="M47" s="22">
        <f t="shared" si="18"/>
        <v>227.71100000000004</v>
      </c>
      <c r="N47" s="12" t="b">
        <f t="shared" si="19"/>
        <v>0</v>
      </c>
      <c r="O47" s="23" t="b">
        <f t="shared" si="20"/>
        <v>0</v>
      </c>
    </row>
    <row r="48" spans="1:15" x14ac:dyDescent="0.25">
      <c r="A48" s="10">
        <v>42013</v>
      </c>
      <c r="B48" s="34">
        <v>9</v>
      </c>
      <c r="C48" s="12">
        <f t="shared" si="24"/>
        <v>1.1429999999999998</v>
      </c>
      <c r="D48" s="22">
        <f t="shared" si="25"/>
        <v>10.667999999999999</v>
      </c>
      <c r="E48" s="12" t="b">
        <f t="shared" si="26"/>
        <v>0</v>
      </c>
      <c r="F48" s="23" t="b">
        <f t="shared" si="27"/>
        <v>0</v>
      </c>
      <c r="G48" s="22">
        <f t="shared" si="8"/>
        <v>31.495999999999999</v>
      </c>
      <c r="H48" s="12" t="b">
        <f t="shared" si="9"/>
        <v>1</v>
      </c>
      <c r="I48" s="23" t="b">
        <f t="shared" si="10"/>
        <v>0</v>
      </c>
      <c r="J48" s="22">
        <f t="shared" si="13"/>
        <v>40.893999999999991</v>
      </c>
      <c r="K48" s="12" t="b">
        <f t="shared" si="14"/>
        <v>1</v>
      </c>
      <c r="L48" s="23" t="b">
        <f t="shared" si="15"/>
        <v>0</v>
      </c>
      <c r="M48" s="22">
        <f t="shared" si="18"/>
        <v>228.09200000000004</v>
      </c>
      <c r="N48" s="12" t="b">
        <f t="shared" si="19"/>
        <v>0</v>
      </c>
      <c r="O48" s="23" t="b">
        <f t="shared" si="20"/>
        <v>0</v>
      </c>
    </row>
    <row r="49" spans="1:15" x14ac:dyDescent="0.25">
      <c r="A49" s="10">
        <v>42014</v>
      </c>
      <c r="B49" s="34">
        <v>10</v>
      </c>
      <c r="C49" s="12">
        <f>(2.1*25.4)/4</f>
        <v>13.334999999999999</v>
      </c>
      <c r="D49" s="22">
        <f t="shared" si="25"/>
        <v>21.970999999999997</v>
      </c>
      <c r="E49" s="12" t="b">
        <f t="shared" si="26"/>
        <v>0</v>
      </c>
      <c r="F49" s="23" t="b">
        <f t="shared" si="27"/>
        <v>0</v>
      </c>
      <c r="G49" s="22">
        <f t="shared" si="8"/>
        <v>41.867666666666665</v>
      </c>
      <c r="H49" s="12" t="b">
        <f t="shared" si="9"/>
        <v>0</v>
      </c>
      <c r="I49" s="23" t="b">
        <f t="shared" si="10"/>
        <v>0</v>
      </c>
      <c r="J49" s="22">
        <f t="shared" si="13"/>
        <v>54.059666666666665</v>
      </c>
      <c r="K49" s="12" t="b">
        <f t="shared" si="14"/>
        <v>1</v>
      </c>
      <c r="L49" s="23" t="b">
        <f t="shared" si="15"/>
        <v>0</v>
      </c>
      <c r="M49" s="22">
        <f t="shared" si="18"/>
        <v>232.96033333333338</v>
      </c>
      <c r="N49" s="12" t="b">
        <f t="shared" si="19"/>
        <v>0</v>
      </c>
      <c r="O49" s="23" t="b">
        <f t="shared" si="20"/>
        <v>0</v>
      </c>
    </row>
    <row r="50" spans="1:15" x14ac:dyDescent="0.25">
      <c r="A50" s="10">
        <v>42015</v>
      </c>
      <c r="B50" s="34">
        <v>11</v>
      </c>
      <c r="C50" s="12">
        <f t="shared" ref="C50:C52" si="28">(2.1*25.4)/4</f>
        <v>13.334999999999999</v>
      </c>
      <c r="D50" s="22">
        <f t="shared" si="25"/>
        <v>33.274000000000001</v>
      </c>
      <c r="E50" s="12" t="b">
        <f t="shared" si="26"/>
        <v>0</v>
      </c>
      <c r="F50" s="23" t="b">
        <f t="shared" si="27"/>
        <v>0</v>
      </c>
      <c r="G50" s="22">
        <f t="shared" si="8"/>
        <v>52.239333333333335</v>
      </c>
      <c r="H50" s="12" t="b">
        <f t="shared" si="9"/>
        <v>0</v>
      </c>
      <c r="I50" s="23" t="b">
        <f t="shared" si="10"/>
        <v>0</v>
      </c>
      <c r="J50" s="22">
        <f t="shared" si="13"/>
        <v>67.225333333333325</v>
      </c>
      <c r="K50" s="12" t="b">
        <f t="shared" si="14"/>
        <v>0</v>
      </c>
      <c r="L50" s="23" t="b">
        <f t="shared" si="15"/>
        <v>0</v>
      </c>
      <c r="M50" s="22">
        <f t="shared" si="18"/>
        <v>237.82866666666672</v>
      </c>
      <c r="N50" s="12" t="b">
        <f t="shared" si="19"/>
        <v>0</v>
      </c>
      <c r="O50" s="23" t="b">
        <f t="shared" si="20"/>
        <v>0</v>
      </c>
    </row>
    <row r="51" spans="1:15" x14ac:dyDescent="0.25">
      <c r="A51" s="10">
        <v>42016</v>
      </c>
      <c r="B51" s="34">
        <v>12</v>
      </c>
      <c r="C51" s="12">
        <f t="shared" si="28"/>
        <v>13.334999999999999</v>
      </c>
      <c r="D51" s="22">
        <f t="shared" si="25"/>
        <v>44.576999999999998</v>
      </c>
      <c r="E51" s="12" t="b">
        <f t="shared" si="26"/>
        <v>0</v>
      </c>
      <c r="F51" s="23" t="b">
        <f t="shared" si="27"/>
        <v>0</v>
      </c>
      <c r="G51" s="22">
        <f t="shared" si="8"/>
        <v>62.611000000000004</v>
      </c>
      <c r="H51" s="12" t="b">
        <f t="shared" si="9"/>
        <v>0</v>
      </c>
      <c r="I51" s="23" t="b">
        <f t="shared" si="10"/>
        <v>0</v>
      </c>
      <c r="J51" s="22">
        <f t="shared" si="13"/>
        <v>80.390999999999991</v>
      </c>
      <c r="K51" s="12" t="b">
        <f t="shared" si="14"/>
        <v>0</v>
      </c>
      <c r="L51" s="23" t="b">
        <f t="shared" si="15"/>
        <v>0</v>
      </c>
      <c r="M51" s="22">
        <f t="shared" si="18"/>
        <v>242.69700000000006</v>
      </c>
      <c r="N51" s="12" t="b">
        <f t="shared" si="19"/>
        <v>0</v>
      </c>
      <c r="O51" s="23" t="b">
        <f t="shared" si="20"/>
        <v>0</v>
      </c>
    </row>
    <row r="52" spans="1:15" x14ac:dyDescent="0.25">
      <c r="A52" s="10">
        <v>42017</v>
      </c>
      <c r="B52" s="34">
        <v>13</v>
      </c>
      <c r="C52" s="12">
        <f t="shared" si="28"/>
        <v>13.334999999999999</v>
      </c>
      <c r="D52" s="22">
        <f t="shared" si="25"/>
        <v>56.768999999999998</v>
      </c>
      <c r="E52" s="12" t="b">
        <f t="shared" si="26"/>
        <v>0</v>
      </c>
      <c r="F52" s="23" t="b">
        <f t="shared" si="27"/>
        <v>0</v>
      </c>
      <c r="G52" s="22">
        <f t="shared" si="8"/>
        <v>71.12</v>
      </c>
      <c r="H52" s="12" t="b">
        <f t="shared" si="9"/>
        <v>0</v>
      </c>
      <c r="I52" s="23" t="b">
        <f t="shared" si="10"/>
        <v>0</v>
      </c>
      <c r="J52" s="22">
        <f t="shared" si="13"/>
        <v>93.725999999999985</v>
      </c>
      <c r="K52" s="12" t="b">
        <f t="shared" si="14"/>
        <v>0</v>
      </c>
      <c r="L52" s="23" t="b">
        <f t="shared" si="15"/>
        <v>0</v>
      </c>
      <c r="M52" s="22">
        <f t="shared" si="18"/>
        <v>108.71199999999996</v>
      </c>
      <c r="N52" s="12" t="b">
        <f t="shared" si="19"/>
        <v>0</v>
      </c>
      <c r="O52" s="23" t="b">
        <f t="shared" si="20"/>
        <v>0</v>
      </c>
    </row>
    <row r="53" spans="1:15" x14ac:dyDescent="0.25">
      <c r="A53" s="10">
        <v>42018</v>
      </c>
      <c r="B53" s="34">
        <v>14</v>
      </c>
      <c r="C53" s="12">
        <f>0.1*25.4</f>
        <v>2.54</v>
      </c>
      <c r="D53" s="22">
        <f t="shared" si="25"/>
        <v>58.165999999999997</v>
      </c>
      <c r="E53" s="12" t="b">
        <f t="shared" si="26"/>
        <v>0</v>
      </c>
      <c r="F53" s="23" t="b">
        <f t="shared" si="27"/>
        <v>0</v>
      </c>
      <c r="G53" s="22">
        <f t="shared" ref="G53:G116" si="29">SUM(C40:C53)</f>
        <v>70.612000000000009</v>
      </c>
      <c r="H53" s="12" t="b">
        <f>OR(G53&lt;33.9)</f>
        <v>0</v>
      </c>
      <c r="I53" s="23" t="b">
        <f>OR(G53&gt;277.6)</f>
        <v>0</v>
      </c>
      <c r="J53" s="22">
        <f t="shared" si="13"/>
        <v>93.302666666666653</v>
      </c>
      <c r="K53" s="12" t="b">
        <f t="shared" si="14"/>
        <v>0</v>
      </c>
      <c r="L53" s="23" t="b">
        <f t="shared" si="15"/>
        <v>0</v>
      </c>
      <c r="M53" s="22">
        <f t="shared" si="18"/>
        <v>110.23599999999996</v>
      </c>
      <c r="N53" s="12" t="b">
        <f t="shared" si="19"/>
        <v>0</v>
      </c>
      <c r="O53" s="23" t="b">
        <f t="shared" si="20"/>
        <v>0</v>
      </c>
    </row>
    <row r="54" spans="1:15" x14ac:dyDescent="0.25">
      <c r="A54" s="10">
        <v>42019</v>
      </c>
      <c r="B54" s="34">
        <v>15</v>
      </c>
      <c r="C54" s="12">
        <f>0.6*25.4</f>
        <v>15.239999999999998</v>
      </c>
      <c r="D54" s="22">
        <f t="shared" si="25"/>
        <v>72.262999999999991</v>
      </c>
      <c r="E54" s="12" t="b">
        <f t="shared" si="26"/>
        <v>0</v>
      </c>
      <c r="F54" s="23" t="b">
        <f t="shared" si="27"/>
        <v>0</v>
      </c>
      <c r="G54" s="22">
        <f t="shared" si="29"/>
        <v>83.820000000000007</v>
      </c>
      <c r="H54" s="12" t="b">
        <f t="shared" ref="H54:H90" si="30">OR(G54&lt;33.9)</f>
        <v>0</v>
      </c>
      <c r="I54" s="23" t="b">
        <f t="shared" ref="I54:I90" si="31">OR(G54&gt;277.6)</f>
        <v>0</v>
      </c>
      <c r="J54" s="22">
        <f t="shared" si="13"/>
        <v>105.57933333333332</v>
      </c>
      <c r="K54" s="12" t="b">
        <f t="shared" si="14"/>
        <v>0</v>
      </c>
      <c r="L54" s="23" t="b">
        <f t="shared" si="15"/>
        <v>0</v>
      </c>
      <c r="M54" s="22">
        <f t="shared" si="18"/>
        <v>112.01399999999998</v>
      </c>
      <c r="N54" s="12" t="b">
        <f t="shared" si="19"/>
        <v>0</v>
      </c>
      <c r="O54" s="23" t="b">
        <f t="shared" si="20"/>
        <v>0</v>
      </c>
    </row>
    <row r="55" spans="1:15" x14ac:dyDescent="0.25">
      <c r="A55" s="10">
        <v>42020</v>
      </c>
      <c r="B55" s="34">
        <v>16</v>
      </c>
      <c r="C55" s="12">
        <v>0</v>
      </c>
      <c r="D55" s="22">
        <f t="shared" si="25"/>
        <v>71.11999999999999</v>
      </c>
      <c r="E55" s="12" t="b">
        <f t="shared" si="26"/>
        <v>0</v>
      </c>
      <c r="F55" s="23" t="b">
        <f t="shared" si="27"/>
        <v>0</v>
      </c>
      <c r="G55" s="22">
        <f t="shared" si="29"/>
        <v>81.787999999999997</v>
      </c>
      <c r="H55" s="12" t="b">
        <f t="shared" si="30"/>
        <v>0</v>
      </c>
      <c r="I55" s="23" t="b">
        <f t="shared" si="31"/>
        <v>0</v>
      </c>
      <c r="J55" s="22">
        <f t="shared" si="13"/>
        <v>102.61599999999999</v>
      </c>
      <c r="K55" s="12" t="b">
        <f t="shared" si="14"/>
        <v>0</v>
      </c>
      <c r="L55" s="23" t="b">
        <f t="shared" si="15"/>
        <v>0</v>
      </c>
      <c r="M55" s="22">
        <f t="shared" si="18"/>
        <v>112.01399999999998</v>
      </c>
      <c r="N55" s="12" t="b">
        <f t="shared" si="19"/>
        <v>0</v>
      </c>
      <c r="O55" s="23" t="b">
        <f t="shared" si="20"/>
        <v>0</v>
      </c>
    </row>
    <row r="56" spans="1:15" x14ac:dyDescent="0.25">
      <c r="A56" s="10">
        <v>42021</v>
      </c>
      <c r="B56" s="34">
        <v>17</v>
      </c>
      <c r="C56" s="12">
        <f>(1.47*25.4)/4</f>
        <v>9.3344999999999985</v>
      </c>
      <c r="D56" s="22">
        <f t="shared" si="25"/>
        <v>67.119499999999988</v>
      </c>
      <c r="E56" s="12" t="b">
        <f t="shared" si="26"/>
        <v>0</v>
      </c>
      <c r="F56" s="23" t="b">
        <f t="shared" si="27"/>
        <v>0</v>
      </c>
      <c r="G56" s="22">
        <f t="shared" si="29"/>
        <v>89.090499999999992</v>
      </c>
      <c r="H56" s="12" t="b">
        <f t="shared" si="30"/>
        <v>0</v>
      </c>
      <c r="I56" s="23" t="b">
        <f t="shared" si="31"/>
        <v>0</v>
      </c>
      <c r="J56" s="22">
        <f t="shared" si="13"/>
        <v>108.98716666666667</v>
      </c>
      <c r="K56" s="12" t="b">
        <f t="shared" si="14"/>
        <v>0</v>
      </c>
      <c r="L56" s="23" t="b">
        <f t="shared" si="15"/>
        <v>0</v>
      </c>
      <c r="M56" s="22">
        <f t="shared" si="18"/>
        <v>121.17916666666665</v>
      </c>
      <c r="N56" s="12" t="b">
        <f t="shared" si="19"/>
        <v>0</v>
      </c>
      <c r="O56" s="23" t="b">
        <f t="shared" si="20"/>
        <v>0</v>
      </c>
    </row>
    <row r="57" spans="1:15" x14ac:dyDescent="0.25">
      <c r="A57" s="10">
        <v>42022</v>
      </c>
      <c r="B57" s="34">
        <v>18</v>
      </c>
      <c r="C57" s="12">
        <f t="shared" ref="C57:C59" si="32">(1.47*25.4)/4</f>
        <v>9.3344999999999985</v>
      </c>
      <c r="D57" s="22">
        <f t="shared" si="25"/>
        <v>63.118999999999993</v>
      </c>
      <c r="E57" s="12" t="b">
        <f t="shared" si="26"/>
        <v>0</v>
      </c>
      <c r="F57" s="23" t="b">
        <f t="shared" si="27"/>
        <v>0</v>
      </c>
      <c r="G57" s="22">
        <f t="shared" si="29"/>
        <v>96.393000000000001</v>
      </c>
      <c r="H57" s="12" t="b">
        <f t="shared" si="30"/>
        <v>0</v>
      </c>
      <c r="I57" s="23" t="b">
        <f t="shared" si="31"/>
        <v>0</v>
      </c>
      <c r="J57" s="22">
        <f t="shared" si="13"/>
        <v>115.35833333333332</v>
      </c>
      <c r="K57" s="12" t="b">
        <f t="shared" si="14"/>
        <v>0</v>
      </c>
      <c r="L57" s="23" t="b">
        <f t="shared" si="15"/>
        <v>0</v>
      </c>
      <c r="M57" s="22">
        <f t="shared" si="18"/>
        <v>130.34433333333331</v>
      </c>
      <c r="N57" s="12" t="b">
        <f t="shared" si="19"/>
        <v>0</v>
      </c>
      <c r="O57" s="23" t="b">
        <f t="shared" si="20"/>
        <v>0</v>
      </c>
    </row>
    <row r="58" spans="1:15" x14ac:dyDescent="0.25">
      <c r="A58" s="10">
        <v>42023</v>
      </c>
      <c r="B58" s="34">
        <v>19</v>
      </c>
      <c r="C58" s="12">
        <f t="shared" si="32"/>
        <v>9.3344999999999985</v>
      </c>
      <c r="D58" s="22">
        <f t="shared" si="25"/>
        <v>59.118499999999997</v>
      </c>
      <c r="E58" s="12" t="b">
        <f t="shared" si="26"/>
        <v>0</v>
      </c>
      <c r="F58" s="23" t="b">
        <f t="shared" si="27"/>
        <v>0</v>
      </c>
      <c r="G58" s="22">
        <f t="shared" si="29"/>
        <v>103.69549999999998</v>
      </c>
      <c r="H58" s="12" t="b">
        <f t="shared" si="30"/>
        <v>0</v>
      </c>
      <c r="I58" s="23" t="b">
        <f t="shared" si="31"/>
        <v>0</v>
      </c>
      <c r="J58" s="22">
        <f t="shared" si="13"/>
        <v>121.72949999999997</v>
      </c>
      <c r="K58" s="12" t="b">
        <f t="shared" si="14"/>
        <v>0</v>
      </c>
      <c r="L58" s="23" t="b">
        <f t="shared" si="15"/>
        <v>0</v>
      </c>
      <c r="M58" s="22">
        <f t="shared" si="18"/>
        <v>139.50949999999997</v>
      </c>
      <c r="N58" s="12" t="b">
        <f t="shared" si="19"/>
        <v>0</v>
      </c>
      <c r="O58" s="23" t="b">
        <f t="shared" si="20"/>
        <v>0</v>
      </c>
    </row>
    <row r="59" spans="1:15" x14ac:dyDescent="0.25">
      <c r="A59" s="10">
        <v>42024</v>
      </c>
      <c r="B59" s="34">
        <v>20</v>
      </c>
      <c r="C59" s="12">
        <f t="shared" si="32"/>
        <v>9.3344999999999985</v>
      </c>
      <c r="D59" s="22">
        <f t="shared" si="25"/>
        <v>55.117999999999995</v>
      </c>
      <c r="E59" s="12" t="b">
        <f t="shared" si="26"/>
        <v>0</v>
      </c>
      <c r="F59" s="23" t="b">
        <f t="shared" si="27"/>
        <v>0</v>
      </c>
      <c r="G59" s="22">
        <f t="shared" si="29"/>
        <v>111.88699999999997</v>
      </c>
      <c r="H59" s="12" t="b">
        <f t="shared" si="30"/>
        <v>0</v>
      </c>
      <c r="I59" s="23" t="b">
        <f t="shared" si="31"/>
        <v>0</v>
      </c>
      <c r="J59" s="22">
        <f t="shared" si="13"/>
        <v>126.23799999999997</v>
      </c>
      <c r="K59" s="12" t="b">
        <f t="shared" si="14"/>
        <v>0</v>
      </c>
      <c r="L59" s="23" t="b">
        <f t="shared" si="15"/>
        <v>0</v>
      </c>
      <c r="M59" s="22">
        <f t="shared" si="18"/>
        <v>148.84399999999997</v>
      </c>
      <c r="N59" s="12" t="b">
        <f t="shared" si="19"/>
        <v>0</v>
      </c>
      <c r="O59" s="23" t="b">
        <f t="shared" si="20"/>
        <v>0</v>
      </c>
    </row>
    <row r="60" spans="1:15" x14ac:dyDescent="0.25">
      <c r="A60" s="10">
        <v>42025</v>
      </c>
      <c r="B60" s="34">
        <v>21</v>
      </c>
      <c r="C60" s="12">
        <f>0.05*25.4</f>
        <v>1.27</v>
      </c>
      <c r="D60" s="22">
        <f t="shared" si="25"/>
        <v>53.847999999999992</v>
      </c>
      <c r="E60" s="12" t="b">
        <f t="shared" si="26"/>
        <v>0</v>
      </c>
      <c r="F60" s="23" t="b">
        <f t="shared" si="27"/>
        <v>0</v>
      </c>
      <c r="G60" s="22">
        <f t="shared" si="29"/>
        <v>112.01399999999997</v>
      </c>
      <c r="H60" s="12" t="b">
        <f t="shared" si="30"/>
        <v>0</v>
      </c>
      <c r="I60" s="23" t="b">
        <f t="shared" si="31"/>
        <v>0</v>
      </c>
      <c r="J60" s="22">
        <f t="shared" ref="J60:J118" si="33">SUM(C40:C60)</f>
        <v>124.45999999999997</v>
      </c>
      <c r="K60" s="12" t="b">
        <f>OR(J60&lt;67.04)</f>
        <v>0</v>
      </c>
      <c r="L60" s="23" t="b">
        <f>OR(J60&gt;385.07)</f>
        <v>0</v>
      </c>
      <c r="M60" s="22">
        <f t="shared" si="18"/>
        <v>147.15066666666664</v>
      </c>
      <c r="N60" s="12" t="b">
        <f t="shared" si="19"/>
        <v>0</v>
      </c>
      <c r="O60" s="23" t="b">
        <f t="shared" si="20"/>
        <v>0</v>
      </c>
    </row>
    <row r="61" spans="1:15" x14ac:dyDescent="0.25">
      <c r="A61" s="10">
        <v>42026</v>
      </c>
      <c r="B61" s="34">
        <v>22</v>
      </c>
      <c r="C61" s="12">
        <f>0.37*25.4</f>
        <v>9.3979999999999997</v>
      </c>
      <c r="D61" s="22">
        <f t="shared" si="25"/>
        <v>48.006</v>
      </c>
      <c r="E61" s="12" t="b">
        <f t="shared" si="26"/>
        <v>0</v>
      </c>
      <c r="F61" s="23" t="b">
        <f t="shared" si="27"/>
        <v>0</v>
      </c>
      <c r="G61" s="22">
        <f t="shared" si="29"/>
        <v>120.26899999999996</v>
      </c>
      <c r="H61" s="12" t="b">
        <f t="shared" si="30"/>
        <v>0</v>
      </c>
      <c r="I61" s="23" t="b">
        <f t="shared" si="31"/>
        <v>0</v>
      </c>
      <c r="J61" s="22">
        <f t="shared" si="33"/>
        <v>131.82599999999999</v>
      </c>
      <c r="K61" s="12" t="b">
        <f t="shared" ref="K61:K90" si="34">OR(J61&lt;67.04)</f>
        <v>0</v>
      </c>
      <c r="L61" s="23" t="b">
        <f t="shared" ref="L61:L90" si="35">OR(J61&gt;385.07)</f>
        <v>0</v>
      </c>
      <c r="M61" s="22">
        <f t="shared" si="18"/>
        <v>153.5853333333333</v>
      </c>
      <c r="N61" s="12" t="b">
        <f t="shared" si="19"/>
        <v>0</v>
      </c>
      <c r="O61" s="23" t="b">
        <f t="shared" si="20"/>
        <v>0</v>
      </c>
    </row>
    <row r="62" spans="1:15" x14ac:dyDescent="0.25">
      <c r="A62" s="10">
        <v>42027</v>
      </c>
      <c r="B62" s="34">
        <v>23</v>
      </c>
      <c r="C62" s="12">
        <f>0.92*25.4</f>
        <v>23.367999999999999</v>
      </c>
      <c r="D62" s="22">
        <f t="shared" si="25"/>
        <v>71.373999999999995</v>
      </c>
      <c r="E62" s="12" t="b">
        <f t="shared" si="26"/>
        <v>0</v>
      </c>
      <c r="F62" s="23" t="b">
        <f t="shared" si="27"/>
        <v>0</v>
      </c>
      <c r="G62" s="22">
        <f t="shared" si="29"/>
        <v>142.49399999999997</v>
      </c>
      <c r="H62" s="12" t="b">
        <f t="shared" si="30"/>
        <v>0</v>
      </c>
      <c r="I62" s="23" t="b">
        <f t="shared" si="31"/>
        <v>0</v>
      </c>
      <c r="J62" s="22">
        <f t="shared" si="33"/>
        <v>153.16199999999998</v>
      </c>
      <c r="K62" s="12" t="b">
        <f t="shared" si="34"/>
        <v>0</v>
      </c>
      <c r="L62" s="23" t="b">
        <f t="shared" si="35"/>
        <v>0</v>
      </c>
      <c r="M62" s="22">
        <f t="shared" si="18"/>
        <v>173.98999999999995</v>
      </c>
      <c r="N62" s="12" t="b">
        <f t="shared" si="19"/>
        <v>0</v>
      </c>
      <c r="O62" s="23" t="b">
        <f t="shared" si="20"/>
        <v>0</v>
      </c>
    </row>
    <row r="63" spans="1:15" x14ac:dyDescent="0.25">
      <c r="A63" s="10">
        <v>42028</v>
      </c>
      <c r="B63" s="34">
        <v>24</v>
      </c>
      <c r="C63" s="12">
        <f>(1.69*25.4)/3</f>
        <v>14.308666666666666</v>
      </c>
      <c r="D63" s="22">
        <f t="shared" si="25"/>
        <v>76.348166666666657</v>
      </c>
      <c r="E63" s="12" t="b">
        <f t="shared" si="26"/>
        <v>0</v>
      </c>
      <c r="F63" s="23" t="b">
        <f t="shared" si="27"/>
        <v>0</v>
      </c>
      <c r="G63" s="22">
        <f t="shared" si="29"/>
        <v>143.46766666666662</v>
      </c>
      <c r="H63" s="12" t="b">
        <f t="shared" si="30"/>
        <v>0</v>
      </c>
      <c r="I63" s="23" t="b">
        <f t="shared" si="31"/>
        <v>0</v>
      </c>
      <c r="J63" s="22">
        <f t="shared" si="33"/>
        <v>165.43866666666662</v>
      </c>
      <c r="K63" s="12" t="b">
        <f t="shared" si="34"/>
        <v>0</v>
      </c>
      <c r="L63" s="23" t="b">
        <f t="shared" si="35"/>
        <v>0</v>
      </c>
      <c r="M63" s="22">
        <f t="shared" si="18"/>
        <v>185.3353333333333</v>
      </c>
      <c r="N63" s="12" t="b">
        <f t="shared" si="19"/>
        <v>0</v>
      </c>
      <c r="O63" s="23" t="b">
        <f t="shared" si="20"/>
        <v>0</v>
      </c>
    </row>
    <row r="64" spans="1:15" x14ac:dyDescent="0.25">
      <c r="A64" s="10">
        <v>42029</v>
      </c>
      <c r="B64" s="34">
        <v>25</v>
      </c>
      <c r="C64" s="12">
        <f t="shared" ref="C64:C65" si="36">(1.69*25.4)/3</f>
        <v>14.308666666666666</v>
      </c>
      <c r="D64" s="22">
        <f t="shared" si="25"/>
        <v>81.322333333333333</v>
      </c>
      <c r="E64" s="12" t="b">
        <f t="shared" si="26"/>
        <v>0</v>
      </c>
      <c r="F64" s="23" t="b">
        <f t="shared" si="27"/>
        <v>0</v>
      </c>
      <c r="G64" s="22">
        <f t="shared" si="29"/>
        <v>144.44133333333329</v>
      </c>
      <c r="H64" s="12" t="b">
        <f t="shared" si="30"/>
        <v>0</v>
      </c>
      <c r="I64" s="23" t="b">
        <f t="shared" si="31"/>
        <v>0</v>
      </c>
      <c r="J64" s="22">
        <f t="shared" si="33"/>
        <v>177.71533333333329</v>
      </c>
      <c r="K64" s="12" t="b">
        <f t="shared" si="34"/>
        <v>0</v>
      </c>
      <c r="L64" s="23" t="b">
        <f t="shared" si="35"/>
        <v>0</v>
      </c>
      <c r="M64" s="22">
        <f t="shared" si="18"/>
        <v>196.68066666666661</v>
      </c>
      <c r="N64" s="12" t="b">
        <f t="shared" si="19"/>
        <v>0</v>
      </c>
      <c r="O64" s="23" t="b">
        <f t="shared" si="20"/>
        <v>0</v>
      </c>
    </row>
    <row r="65" spans="1:15" x14ac:dyDescent="0.25">
      <c r="A65" s="10">
        <v>42030</v>
      </c>
      <c r="B65" s="34">
        <v>26</v>
      </c>
      <c r="C65" s="12">
        <f t="shared" si="36"/>
        <v>14.308666666666666</v>
      </c>
      <c r="D65" s="22">
        <f t="shared" si="25"/>
        <v>86.296499999999995</v>
      </c>
      <c r="E65" s="12" t="b">
        <f t="shared" si="26"/>
        <v>0</v>
      </c>
      <c r="F65" s="23" t="b">
        <f t="shared" si="27"/>
        <v>0</v>
      </c>
      <c r="G65" s="22">
        <f t="shared" si="29"/>
        <v>145.41499999999996</v>
      </c>
      <c r="H65" s="12" t="b">
        <f t="shared" si="30"/>
        <v>0</v>
      </c>
      <c r="I65" s="23" t="b">
        <f t="shared" si="31"/>
        <v>0</v>
      </c>
      <c r="J65" s="22">
        <f t="shared" si="33"/>
        <v>189.99199999999993</v>
      </c>
      <c r="K65" s="12" t="b">
        <f t="shared" si="34"/>
        <v>0</v>
      </c>
      <c r="L65" s="23" t="b">
        <f t="shared" si="35"/>
        <v>0</v>
      </c>
      <c r="M65" s="22">
        <f t="shared" si="18"/>
        <v>208.02599999999993</v>
      </c>
      <c r="N65" s="12" t="b">
        <f t="shared" si="19"/>
        <v>0</v>
      </c>
      <c r="O65" s="23" t="b">
        <f t="shared" si="20"/>
        <v>0</v>
      </c>
    </row>
    <row r="66" spans="1:15" x14ac:dyDescent="0.25">
      <c r="A66" s="10">
        <v>42031</v>
      </c>
      <c r="B66" s="34">
        <v>27</v>
      </c>
      <c r="C66" s="12">
        <f>0.02*25.4</f>
        <v>0.50800000000000001</v>
      </c>
      <c r="D66" s="22">
        <f t="shared" si="25"/>
        <v>77.47</v>
      </c>
      <c r="E66" s="12" t="b">
        <f t="shared" si="26"/>
        <v>0</v>
      </c>
      <c r="F66" s="23" t="b">
        <f t="shared" si="27"/>
        <v>0</v>
      </c>
      <c r="G66" s="22">
        <f t="shared" si="29"/>
        <v>132.58799999999999</v>
      </c>
      <c r="H66" s="12" t="b">
        <f t="shared" si="30"/>
        <v>0</v>
      </c>
      <c r="I66" s="23" t="b">
        <f t="shared" si="31"/>
        <v>0</v>
      </c>
      <c r="J66" s="22">
        <f t="shared" si="33"/>
        <v>189.35699999999994</v>
      </c>
      <c r="K66" s="12" t="b">
        <f t="shared" si="34"/>
        <v>0</v>
      </c>
      <c r="L66" s="23" t="b">
        <f t="shared" si="35"/>
        <v>0</v>
      </c>
      <c r="M66" s="22">
        <f t="shared" si="18"/>
        <v>203.70799999999994</v>
      </c>
      <c r="N66" s="12" t="b">
        <f t="shared" si="19"/>
        <v>0</v>
      </c>
      <c r="O66" s="23" t="b">
        <f t="shared" si="20"/>
        <v>0</v>
      </c>
    </row>
    <row r="67" spans="1:15" x14ac:dyDescent="0.25">
      <c r="A67" s="10">
        <v>42032</v>
      </c>
      <c r="B67" s="34">
        <v>28</v>
      </c>
      <c r="C67" s="12">
        <v>0</v>
      </c>
      <c r="D67" s="22">
        <f t="shared" si="25"/>
        <v>76.199999999999989</v>
      </c>
      <c r="E67" s="12" t="b">
        <f t="shared" si="26"/>
        <v>0</v>
      </c>
      <c r="F67" s="23" t="b">
        <f t="shared" si="27"/>
        <v>0</v>
      </c>
      <c r="G67" s="22">
        <f t="shared" si="29"/>
        <v>130.048</v>
      </c>
      <c r="H67" s="12" t="b">
        <f t="shared" si="30"/>
        <v>0</v>
      </c>
      <c r="I67" s="23" t="b">
        <f t="shared" si="31"/>
        <v>0</v>
      </c>
      <c r="J67" s="22">
        <f t="shared" si="33"/>
        <v>188.21399999999994</v>
      </c>
      <c r="K67" s="12" t="b">
        <f t="shared" si="34"/>
        <v>0</v>
      </c>
      <c r="L67" s="23" t="b">
        <f t="shared" si="35"/>
        <v>0</v>
      </c>
      <c r="M67" s="22">
        <f t="shared" ref="M67:M118" si="37">SUM(C40:C67)</f>
        <v>200.65999999999994</v>
      </c>
      <c r="N67" s="12" t="b">
        <f>OR(M67&lt;107.69)</f>
        <v>0</v>
      </c>
      <c r="O67" s="23" t="b">
        <f>OR(M67&gt;485.86)</f>
        <v>0</v>
      </c>
    </row>
    <row r="68" spans="1:15" x14ac:dyDescent="0.25">
      <c r="A68" s="10">
        <v>42033</v>
      </c>
      <c r="B68" s="34">
        <v>29</v>
      </c>
      <c r="C68" s="12">
        <f>0.12*25.4</f>
        <v>3.0479999999999996</v>
      </c>
      <c r="D68" s="22">
        <f t="shared" si="25"/>
        <v>69.849999999999994</v>
      </c>
      <c r="E68" s="12" t="b">
        <f t="shared" si="26"/>
        <v>0</v>
      </c>
      <c r="F68" s="23" t="b">
        <f t="shared" si="27"/>
        <v>0</v>
      </c>
      <c r="G68" s="22">
        <f t="shared" si="29"/>
        <v>117.85599999999999</v>
      </c>
      <c r="H68" s="12" t="b">
        <f t="shared" si="30"/>
        <v>0</v>
      </c>
      <c r="I68" s="23" t="b">
        <f t="shared" si="31"/>
        <v>0</v>
      </c>
      <c r="J68" s="22">
        <f t="shared" si="33"/>
        <v>190.11899999999994</v>
      </c>
      <c r="K68" s="12" t="b">
        <f t="shared" si="34"/>
        <v>0</v>
      </c>
      <c r="L68" s="23" t="b">
        <f t="shared" si="35"/>
        <v>0</v>
      </c>
      <c r="M68" s="22">
        <f t="shared" si="37"/>
        <v>201.67599999999996</v>
      </c>
      <c r="N68" s="12" t="b">
        <f t="shared" ref="N68:N90" si="38">OR(M68&lt;107.69)</f>
        <v>0</v>
      </c>
      <c r="O68" s="23" t="b">
        <f t="shared" ref="O68:O90" si="39">OR(M68&gt;485.86)</f>
        <v>0</v>
      </c>
    </row>
    <row r="69" spans="1:15" x14ac:dyDescent="0.25">
      <c r="A69" s="10">
        <v>42034</v>
      </c>
      <c r="B69" s="34">
        <v>30</v>
      </c>
      <c r="C69" s="12">
        <v>0</v>
      </c>
      <c r="D69" s="22">
        <f t="shared" si="25"/>
        <v>46.481999999999999</v>
      </c>
      <c r="E69" s="12" t="b">
        <f t="shared" si="26"/>
        <v>0</v>
      </c>
      <c r="F69" s="23" t="b">
        <f t="shared" si="27"/>
        <v>0</v>
      </c>
      <c r="G69" s="22">
        <f t="shared" si="29"/>
        <v>117.85599999999999</v>
      </c>
      <c r="H69" s="12" t="b">
        <f t="shared" si="30"/>
        <v>0</v>
      </c>
      <c r="I69" s="23" t="b">
        <f t="shared" si="31"/>
        <v>0</v>
      </c>
      <c r="J69" s="22">
        <f t="shared" si="33"/>
        <v>188.97599999999994</v>
      </c>
      <c r="K69" s="12" t="b">
        <f t="shared" si="34"/>
        <v>0</v>
      </c>
      <c r="L69" s="23" t="b">
        <f t="shared" si="35"/>
        <v>0</v>
      </c>
      <c r="M69" s="22">
        <f t="shared" si="37"/>
        <v>199.64399999999995</v>
      </c>
      <c r="N69" s="12" t="b">
        <f t="shared" si="38"/>
        <v>0</v>
      </c>
      <c r="O69" s="23" t="b">
        <f t="shared" si="39"/>
        <v>0</v>
      </c>
    </row>
    <row r="70" spans="1:15" x14ac:dyDescent="0.25">
      <c r="A70" s="10">
        <v>42035</v>
      </c>
      <c r="B70" s="34">
        <v>31</v>
      </c>
      <c r="C70" s="12">
        <f>(0.26*25.4)/3</f>
        <v>2.2013333333333334</v>
      </c>
      <c r="D70" s="22">
        <f t="shared" si="25"/>
        <v>34.374666666666663</v>
      </c>
      <c r="E70" s="12" t="b">
        <f t="shared" si="26"/>
        <v>0</v>
      </c>
      <c r="F70" s="23" t="b">
        <f t="shared" si="27"/>
        <v>0</v>
      </c>
      <c r="G70" s="22">
        <f t="shared" si="29"/>
        <v>110.72283333333333</v>
      </c>
      <c r="H70" s="12" t="b">
        <f t="shared" si="30"/>
        <v>0</v>
      </c>
      <c r="I70" s="23" t="b">
        <f t="shared" si="31"/>
        <v>0</v>
      </c>
      <c r="J70" s="22">
        <f t="shared" si="33"/>
        <v>177.84233333333327</v>
      </c>
      <c r="K70" s="12" t="b">
        <f t="shared" si="34"/>
        <v>0</v>
      </c>
      <c r="L70" s="23" t="b">
        <f t="shared" si="35"/>
        <v>0</v>
      </c>
      <c r="M70" s="22">
        <f t="shared" si="37"/>
        <v>199.81333333333328</v>
      </c>
      <c r="N70" s="12" t="b">
        <f t="shared" si="38"/>
        <v>0</v>
      </c>
      <c r="O70" s="23" t="b">
        <f t="shared" si="39"/>
        <v>0</v>
      </c>
    </row>
    <row r="71" spans="1:15" x14ac:dyDescent="0.25">
      <c r="A71" s="10">
        <v>42036</v>
      </c>
      <c r="B71" s="34">
        <v>32</v>
      </c>
      <c r="C71" s="12">
        <f t="shared" ref="C71:C72" si="40">(0.26*25.4)/3</f>
        <v>2.2013333333333334</v>
      </c>
      <c r="D71" s="22">
        <f t="shared" si="25"/>
        <v>22.267333333333333</v>
      </c>
      <c r="E71" s="12" t="b">
        <f t="shared" si="26"/>
        <v>0</v>
      </c>
      <c r="F71" s="23" t="b">
        <f t="shared" si="27"/>
        <v>0</v>
      </c>
      <c r="G71" s="22">
        <f t="shared" si="29"/>
        <v>103.58966666666667</v>
      </c>
      <c r="H71" s="12" t="b">
        <f t="shared" si="30"/>
        <v>0</v>
      </c>
      <c r="I71" s="23" t="b">
        <f t="shared" si="31"/>
        <v>0</v>
      </c>
      <c r="J71" s="22">
        <f t="shared" si="33"/>
        <v>166.70866666666663</v>
      </c>
      <c r="K71" s="12" t="b">
        <f t="shared" si="34"/>
        <v>0</v>
      </c>
      <c r="L71" s="23" t="b">
        <f t="shared" si="35"/>
        <v>0</v>
      </c>
      <c r="M71" s="22">
        <f t="shared" si="37"/>
        <v>199.98266666666663</v>
      </c>
      <c r="N71" s="12" t="b">
        <f t="shared" si="38"/>
        <v>0</v>
      </c>
      <c r="O71" s="23" t="b">
        <f t="shared" si="39"/>
        <v>0</v>
      </c>
    </row>
    <row r="72" spans="1:15" x14ac:dyDescent="0.25">
      <c r="A72" s="10">
        <v>42037</v>
      </c>
      <c r="B72" s="34">
        <v>33</v>
      </c>
      <c r="C72" s="12">
        <f t="shared" si="40"/>
        <v>2.2013333333333334</v>
      </c>
      <c r="D72" s="22">
        <f t="shared" si="25"/>
        <v>10.16</v>
      </c>
      <c r="E72" s="12" t="b">
        <f t="shared" si="26"/>
        <v>0</v>
      </c>
      <c r="F72" s="23" t="b">
        <f t="shared" si="27"/>
        <v>0</v>
      </c>
      <c r="G72" s="22">
        <f t="shared" si="29"/>
        <v>96.456500000000005</v>
      </c>
      <c r="H72" s="12" t="b">
        <f t="shared" si="30"/>
        <v>0</v>
      </c>
      <c r="I72" s="23" t="b">
        <f t="shared" si="31"/>
        <v>0</v>
      </c>
      <c r="J72" s="22">
        <f t="shared" si="33"/>
        <v>155.57499999999999</v>
      </c>
      <c r="K72" s="12" t="b">
        <f t="shared" si="34"/>
        <v>0</v>
      </c>
      <c r="L72" s="23" t="b">
        <f t="shared" si="35"/>
        <v>0</v>
      </c>
      <c r="M72" s="22">
        <f t="shared" si="37"/>
        <v>200.15199999999996</v>
      </c>
      <c r="N72" s="12" t="b">
        <f t="shared" si="38"/>
        <v>0</v>
      </c>
      <c r="O72" s="23" t="b">
        <f t="shared" si="39"/>
        <v>0</v>
      </c>
    </row>
    <row r="73" spans="1:15" x14ac:dyDescent="0.25">
      <c r="A73" s="10">
        <v>42038</v>
      </c>
      <c r="B73" s="34">
        <v>34</v>
      </c>
      <c r="C73" s="12">
        <f>0.13*25.4</f>
        <v>3.302</v>
      </c>
      <c r="D73" s="22">
        <f t="shared" si="25"/>
        <v>12.953999999999999</v>
      </c>
      <c r="E73" s="12" t="b">
        <f t="shared" si="26"/>
        <v>0</v>
      </c>
      <c r="F73" s="23" t="b">
        <f t="shared" si="27"/>
        <v>0</v>
      </c>
      <c r="G73" s="22">
        <f t="shared" si="29"/>
        <v>90.424000000000021</v>
      </c>
      <c r="H73" s="12" t="b">
        <f t="shared" si="30"/>
        <v>0</v>
      </c>
      <c r="I73" s="23" t="b">
        <f t="shared" si="31"/>
        <v>0</v>
      </c>
      <c r="J73" s="22">
        <f t="shared" si="33"/>
        <v>145.542</v>
      </c>
      <c r="K73" s="12" t="b">
        <f t="shared" si="34"/>
        <v>0</v>
      </c>
      <c r="L73" s="23" t="b">
        <f t="shared" si="35"/>
        <v>0</v>
      </c>
      <c r="M73" s="22">
        <f t="shared" si="37"/>
        <v>202.31099999999995</v>
      </c>
      <c r="N73" s="12" t="b">
        <f t="shared" si="38"/>
        <v>0</v>
      </c>
      <c r="O73" s="23" t="b">
        <f t="shared" si="39"/>
        <v>0</v>
      </c>
    </row>
    <row r="74" spans="1:15" x14ac:dyDescent="0.25">
      <c r="A74" s="10">
        <v>42039</v>
      </c>
      <c r="B74" s="34">
        <v>35</v>
      </c>
      <c r="C74" s="12">
        <f>0.03*25.4</f>
        <v>0.7619999999999999</v>
      </c>
      <c r="D74" s="22">
        <f t="shared" si="25"/>
        <v>13.715999999999999</v>
      </c>
      <c r="E74" s="12" t="b">
        <f t="shared" si="26"/>
        <v>0</v>
      </c>
      <c r="F74" s="23" t="b">
        <f t="shared" si="27"/>
        <v>0</v>
      </c>
      <c r="G74" s="22">
        <f t="shared" si="29"/>
        <v>89.916000000000011</v>
      </c>
      <c r="H74" s="12" t="b">
        <f t="shared" si="30"/>
        <v>0</v>
      </c>
      <c r="I74" s="23" t="b">
        <f t="shared" si="31"/>
        <v>0</v>
      </c>
      <c r="J74" s="22">
        <f t="shared" si="33"/>
        <v>143.76400000000001</v>
      </c>
      <c r="K74" s="12" t="b">
        <f t="shared" si="34"/>
        <v>0</v>
      </c>
      <c r="L74" s="23" t="b">
        <f t="shared" si="35"/>
        <v>0</v>
      </c>
      <c r="M74" s="22">
        <f t="shared" si="37"/>
        <v>201.92999999999995</v>
      </c>
      <c r="N74" s="12" t="b">
        <f t="shared" si="38"/>
        <v>0</v>
      </c>
      <c r="O74" s="23" t="b">
        <f t="shared" si="39"/>
        <v>0</v>
      </c>
    </row>
    <row r="75" spans="1:15" x14ac:dyDescent="0.25">
      <c r="A75" s="10">
        <v>42040</v>
      </c>
      <c r="B75" s="34">
        <v>36</v>
      </c>
      <c r="C75" s="12">
        <f>0.22*25.4</f>
        <v>5.5880000000000001</v>
      </c>
      <c r="D75" s="22">
        <f t="shared" si="25"/>
        <v>16.256</v>
      </c>
      <c r="E75" s="12" t="b">
        <f t="shared" si="26"/>
        <v>0</v>
      </c>
      <c r="F75" s="23" t="b">
        <f t="shared" si="27"/>
        <v>0</v>
      </c>
      <c r="G75" s="22">
        <f t="shared" si="29"/>
        <v>86.106000000000009</v>
      </c>
      <c r="H75" s="12" t="b">
        <f t="shared" si="30"/>
        <v>0</v>
      </c>
      <c r="I75" s="23" t="b">
        <f t="shared" si="31"/>
        <v>0</v>
      </c>
      <c r="J75" s="22">
        <f t="shared" si="33"/>
        <v>134.11199999999999</v>
      </c>
      <c r="K75" s="12" t="b">
        <f t="shared" si="34"/>
        <v>0</v>
      </c>
      <c r="L75" s="23" t="b">
        <f t="shared" si="35"/>
        <v>0</v>
      </c>
      <c r="M75" s="22">
        <f t="shared" si="37"/>
        <v>206.37499999999994</v>
      </c>
      <c r="N75" s="12" t="b">
        <f t="shared" si="38"/>
        <v>0</v>
      </c>
      <c r="O75" s="23" t="b">
        <f t="shared" si="39"/>
        <v>0</v>
      </c>
    </row>
    <row r="76" spans="1:15" x14ac:dyDescent="0.25">
      <c r="A76" s="10">
        <v>42041</v>
      </c>
      <c r="B76" s="34">
        <v>37</v>
      </c>
      <c r="C76" s="12">
        <f>0.02*25.4</f>
        <v>0.50800000000000001</v>
      </c>
      <c r="D76" s="22">
        <f t="shared" si="25"/>
        <v>16.763999999999999</v>
      </c>
      <c r="E76" s="12" t="b">
        <f t="shared" si="26"/>
        <v>0</v>
      </c>
      <c r="F76" s="23" t="b">
        <f t="shared" si="27"/>
        <v>0</v>
      </c>
      <c r="G76" s="22">
        <f t="shared" si="29"/>
        <v>63.245999999999995</v>
      </c>
      <c r="H76" s="12" t="b">
        <f t="shared" si="30"/>
        <v>0</v>
      </c>
      <c r="I76" s="23" t="b">
        <f t="shared" si="31"/>
        <v>0</v>
      </c>
      <c r="J76" s="22">
        <f t="shared" si="33"/>
        <v>134.62</v>
      </c>
      <c r="K76" s="12" t="b">
        <f t="shared" si="34"/>
        <v>0</v>
      </c>
      <c r="L76" s="23" t="b">
        <f t="shared" si="35"/>
        <v>0</v>
      </c>
      <c r="M76" s="22">
        <f t="shared" si="37"/>
        <v>205.73999999999995</v>
      </c>
      <c r="N76" s="12" t="b">
        <f t="shared" si="38"/>
        <v>0</v>
      </c>
      <c r="O76" s="23" t="b">
        <f t="shared" si="39"/>
        <v>0</v>
      </c>
    </row>
    <row r="77" spans="1:15" x14ac:dyDescent="0.25">
      <c r="A77" s="10">
        <v>42042</v>
      </c>
      <c r="B77" s="34">
        <v>38</v>
      </c>
      <c r="C77" s="12">
        <f>(0.92*25.4)/3</f>
        <v>7.7893333333333326</v>
      </c>
      <c r="D77" s="22">
        <f t="shared" si="25"/>
        <v>22.351999999999997</v>
      </c>
      <c r="E77" s="12" t="b">
        <f t="shared" si="26"/>
        <v>0</v>
      </c>
      <c r="F77" s="23" t="b">
        <f t="shared" si="27"/>
        <v>0</v>
      </c>
      <c r="G77" s="22">
        <f t="shared" si="29"/>
        <v>56.726666666666659</v>
      </c>
      <c r="H77" s="12" t="b">
        <f t="shared" si="30"/>
        <v>0</v>
      </c>
      <c r="I77" s="23" t="b">
        <f t="shared" si="31"/>
        <v>0</v>
      </c>
      <c r="J77" s="22">
        <f t="shared" si="33"/>
        <v>133.07483333333334</v>
      </c>
      <c r="K77" s="12" t="b">
        <f t="shared" si="34"/>
        <v>0</v>
      </c>
      <c r="L77" s="23" t="b">
        <f t="shared" si="35"/>
        <v>0</v>
      </c>
      <c r="M77" s="22">
        <f t="shared" si="37"/>
        <v>200.19433333333328</v>
      </c>
      <c r="N77" s="12" t="b">
        <f t="shared" si="38"/>
        <v>0</v>
      </c>
      <c r="O77" s="23" t="b">
        <f t="shared" si="39"/>
        <v>0</v>
      </c>
    </row>
    <row r="78" spans="1:15" x14ac:dyDescent="0.25">
      <c r="A78" s="10">
        <v>42043</v>
      </c>
      <c r="B78" s="34">
        <v>39</v>
      </c>
      <c r="C78" s="12">
        <f t="shared" ref="C78:C79" si="41">(0.92*25.4)/3</f>
        <v>7.7893333333333326</v>
      </c>
      <c r="D78" s="22">
        <f t="shared" si="25"/>
        <v>27.939999999999998</v>
      </c>
      <c r="E78" s="12" t="b">
        <f t="shared" si="26"/>
        <v>0</v>
      </c>
      <c r="F78" s="23" t="b">
        <f t="shared" si="27"/>
        <v>0</v>
      </c>
      <c r="G78" s="22">
        <f t="shared" si="29"/>
        <v>50.207333333333331</v>
      </c>
      <c r="H78" s="12" t="b">
        <f t="shared" si="30"/>
        <v>0</v>
      </c>
      <c r="I78" s="23" t="b">
        <f t="shared" si="31"/>
        <v>0</v>
      </c>
      <c r="J78" s="22">
        <f t="shared" si="33"/>
        <v>131.52966666666669</v>
      </c>
      <c r="K78" s="12" t="b">
        <f t="shared" si="34"/>
        <v>0</v>
      </c>
      <c r="L78" s="23" t="b">
        <f t="shared" si="35"/>
        <v>0</v>
      </c>
      <c r="M78" s="22">
        <f t="shared" si="37"/>
        <v>194.64866666666663</v>
      </c>
      <c r="N78" s="12" t="b">
        <f t="shared" si="38"/>
        <v>0</v>
      </c>
      <c r="O78" s="23" t="b">
        <f t="shared" si="39"/>
        <v>0</v>
      </c>
    </row>
    <row r="79" spans="1:15" x14ac:dyDescent="0.25">
      <c r="A79" s="10">
        <v>42044</v>
      </c>
      <c r="B79" s="34">
        <v>40</v>
      </c>
      <c r="C79" s="12">
        <f t="shared" si="41"/>
        <v>7.7893333333333326</v>
      </c>
      <c r="D79" s="22">
        <f t="shared" si="25"/>
        <v>33.527999999999999</v>
      </c>
      <c r="E79" s="12" t="b">
        <f t="shared" si="26"/>
        <v>0</v>
      </c>
      <c r="F79" s="23" t="b">
        <f t="shared" si="27"/>
        <v>0</v>
      </c>
      <c r="G79" s="22">
        <f t="shared" si="29"/>
        <v>43.687999999999995</v>
      </c>
      <c r="H79" s="12" t="b">
        <f t="shared" si="30"/>
        <v>0</v>
      </c>
      <c r="I79" s="23" t="b">
        <f t="shared" si="31"/>
        <v>0</v>
      </c>
      <c r="J79" s="22">
        <f t="shared" si="33"/>
        <v>129.9845</v>
      </c>
      <c r="K79" s="12" t="b">
        <f t="shared" si="34"/>
        <v>0</v>
      </c>
      <c r="L79" s="23" t="b">
        <f t="shared" si="35"/>
        <v>0</v>
      </c>
      <c r="M79" s="22">
        <f t="shared" si="37"/>
        <v>189.10299999999998</v>
      </c>
      <c r="N79" s="12" t="b">
        <f t="shared" si="38"/>
        <v>0</v>
      </c>
      <c r="O79" s="23" t="b">
        <f t="shared" si="39"/>
        <v>0</v>
      </c>
    </row>
    <row r="80" spans="1:15" x14ac:dyDescent="0.25">
      <c r="A80" s="10">
        <v>42045</v>
      </c>
      <c r="B80" s="34">
        <v>41</v>
      </c>
      <c r="C80" s="12">
        <f>0.03*25.4</f>
        <v>0.7619999999999999</v>
      </c>
      <c r="D80" s="22">
        <f t="shared" si="25"/>
        <v>30.987999999999996</v>
      </c>
      <c r="E80" s="12" t="b">
        <f t="shared" si="26"/>
        <v>0</v>
      </c>
      <c r="F80" s="23" t="b">
        <f t="shared" si="27"/>
        <v>0</v>
      </c>
      <c r="G80" s="22">
        <f t="shared" si="29"/>
        <v>43.941999999999993</v>
      </c>
      <c r="H80" s="12" t="b">
        <f t="shared" si="30"/>
        <v>0</v>
      </c>
      <c r="I80" s="23" t="b">
        <f t="shared" si="31"/>
        <v>0</v>
      </c>
      <c r="J80" s="22">
        <f t="shared" si="33"/>
        <v>121.41200000000001</v>
      </c>
      <c r="K80" s="12" t="b">
        <f t="shared" si="34"/>
        <v>0</v>
      </c>
      <c r="L80" s="23" t="b">
        <f t="shared" si="35"/>
        <v>0</v>
      </c>
      <c r="M80" s="22">
        <f t="shared" si="37"/>
        <v>176.53</v>
      </c>
      <c r="N80" s="12" t="b">
        <f t="shared" si="38"/>
        <v>0</v>
      </c>
      <c r="O80" s="23" t="b">
        <f t="shared" si="39"/>
        <v>0</v>
      </c>
    </row>
    <row r="81" spans="1:15" x14ac:dyDescent="0.25">
      <c r="A81" s="10">
        <v>42046</v>
      </c>
      <c r="B81" s="34">
        <v>42</v>
      </c>
      <c r="C81" s="12">
        <v>0</v>
      </c>
      <c r="D81" s="22">
        <f t="shared" si="25"/>
        <v>30.225999999999996</v>
      </c>
      <c r="E81" s="12" t="b">
        <f t="shared" si="26"/>
        <v>0</v>
      </c>
      <c r="F81" s="23" t="b">
        <f t="shared" si="27"/>
        <v>0</v>
      </c>
      <c r="G81" s="22">
        <f t="shared" si="29"/>
        <v>43.941999999999993</v>
      </c>
      <c r="H81" s="12" t="b">
        <f t="shared" si="30"/>
        <v>0</v>
      </c>
      <c r="I81" s="23" t="b">
        <f t="shared" si="31"/>
        <v>0</v>
      </c>
      <c r="J81" s="22">
        <f t="shared" si="33"/>
        <v>120.142</v>
      </c>
      <c r="K81" s="12" t="b">
        <f t="shared" si="34"/>
        <v>0</v>
      </c>
      <c r="L81" s="23" t="b">
        <f t="shared" si="35"/>
        <v>0</v>
      </c>
      <c r="M81" s="22">
        <f t="shared" si="37"/>
        <v>173.99</v>
      </c>
      <c r="N81" s="12" t="b">
        <f t="shared" si="38"/>
        <v>0</v>
      </c>
      <c r="O81" s="23" t="b">
        <f t="shared" si="39"/>
        <v>0</v>
      </c>
    </row>
    <row r="82" spans="1:15" x14ac:dyDescent="0.25">
      <c r="A82" s="10">
        <v>42047</v>
      </c>
      <c r="B82" s="34">
        <v>43</v>
      </c>
      <c r="C82" s="12">
        <f>0.08*25.4</f>
        <v>2.032</v>
      </c>
      <c r="D82" s="22">
        <f t="shared" si="25"/>
        <v>26.669999999999998</v>
      </c>
      <c r="E82" s="12" t="b">
        <f t="shared" si="26"/>
        <v>0</v>
      </c>
      <c r="F82" s="23" t="b">
        <f t="shared" si="27"/>
        <v>0</v>
      </c>
      <c r="G82" s="22">
        <f t="shared" si="29"/>
        <v>42.926000000000002</v>
      </c>
      <c r="H82" s="12" t="b">
        <f t="shared" si="30"/>
        <v>0</v>
      </c>
      <c r="I82" s="23" t="b">
        <f t="shared" si="31"/>
        <v>0</v>
      </c>
      <c r="J82" s="22">
        <f t="shared" si="33"/>
        <v>112.776</v>
      </c>
      <c r="K82" s="12" t="b">
        <f t="shared" si="34"/>
        <v>0</v>
      </c>
      <c r="L82" s="23" t="b">
        <f t="shared" si="35"/>
        <v>0</v>
      </c>
      <c r="M82" s="22">
        <f t="shared" si="37"/>
        <v>160.78200000000001</v>
      </c>
      <c r="N82" s="12" t="b">
        <f t="shared" si="38"/>
        <v>0</v>
      </c>
      <c r="O82" s="23" t="b">
        <f t="shared" si="39"/>
        <v>0</v>
      </c>
    </row>
    <row r="83" spans="1:15" x14ac:dyDescent="0.25">
      <c r="A83" s="10">
        <v>42048</v>
      </c>
      <c r="B83" s="34">
        <v>44</v>
      </c>
      <c r="C83" s="12">
        <v>0</v>
      </c>
      <c r="D83" s="22">
        <f t="shared" si="25"/>
        <v>26.161999999999999</v>
      </c>
      <c r="E83" s="12" t="b">
        <f t="shared" si="26"/>
        <v>0</v>
      </c>
      <c r="F83" s="23" t="b">
        <f t="shared" si="27"/>
        <v>0</v>
      </c>
      <c r="G83" s="22">
        <f t="shared" si="29"/>
        <v>42.926000000000002</v>
      </c>
      <c r="H83" s="12" t="b">
        <f t="shared" si="30"/>
        <v>0</v>
      </c>
      <c r="I83" s="23" t="b">
        <f t="shared" si="31"/>
        <v>0</v>
      </c>
      <c r="J83" s="22">
        <f t="shared" si="33"/>
        <v>89.407999999999987</v>
      </c>
      <c r="K83" s="12" t="b">
        <f t="shared" si="34"/>
        <v>0</v>
      </c>
      <c r="L83" s="23" t="b">
        <f t="shared" si="35"/>
        <v>0</v>
      </c>
      <c r="M83" s="22">
        <f t="shared" si="37"/>
        <v>160.78200000000001</v>
      </c>
      <c r="N83" s="12" t="b">
        <f t="shared" si="38"/>
        <v>0</v>
      </c>
      <c r="O83" s="23" t="b">
        <f t="shared" si="39"/>
        <v>0</v>
      </c>
    </row>
    <row r="84" spans="1:15" x14ac:dyDescent="0.25">
      <c r="A84" s="10">
        <v>42049</v>
      </c>
      <c r="B84" s="34">
        <v>45</v>
      </c>
      <c r="C84" s="12">
        <f>(4.87*25.4)/4</f>
        <v>30.924499999999998</v>
      </c>
      <c r="D84" s="22">
        <f t="shared" si="25"/>
        <v>49.297166666666662</v>
      </c>
      <c r="E84" s="12" t="b">
        <f t="shared" si="26"/>
        <v>0</v>
      </c>
      <c r="F84" s="23" t="b">
        <f t="shared" si="27"/>
        <v>0</v>
      </c>
      <c r="G84" s="22">
        <f t="shared" si="29"/>
        <v>71.649166666666659</v>
      </c>
      <c r="H84" s="12" t="b">
        <f t="shared" si="30"/>
        <v>0</v>
      </c>
      <c r="I84" s="23" t="b">
        <f t="shared" si="31"/>
        <v>0</v>
      </c>
      <c r="J84" s="22">
        <f t="shared" si="33"/>
        <v>106.02383333333331</v>
      </c>
      <c r="K84" s="12" t="b">
        <f t="shared" si="34"/>
        <v>0</v>
      </c>
      <c r="L84" s="23" t="b">
        <f t="shared" si="35"/>
        <v>0</v>
      </c>
      <c r="M84" s="22">
        <f t="shared" si="37"/>
        <v>182.37200000000001</v>
      </c>
      <c r="N84" s="12" t="b">
        <f t="shared" si="38"/>
        <v>0</v>
      </c>
      <c r="O84" s="23" t="b">
        <f t="shared" si="39"/>
        <v>0</v>
      </c>
    </row>
    <row r="85" spans="1:15" x14ac:dyDescent="0.25">
      <c r="A85" s="10">
        <v>42050</v>
      </c>
      <c r="B85" s="34">
        <v>46</v>
      </c>
      <c r="C85" s="12">
        <f t="shared" ref="C85:C87" si="42">(4.87*25.4)/4</f>
        <v>30.924499999999998</v>
      </c>
      <c r="D85" s="22">
        <f t="shared" si="25"/>
        <v>72.432333333333332</v>
      </c>
      <c r="E85" s="12" t="b">
        <f t="shared" si="26"/>
        <v>0</v>
      </c>
      <c r="F85" s="23" t="b">
        <f t="shared" si="27"/>
        <v>0</v>
      </c>
      <c r="G85" s="22">
        <f t="shared" si="29"/>
        <v>100.37233333333332</v>
      </c>
      <c r="H85" s="12" t="b">
        <f t="shared" si="30"/>
        <v>0</v>
      </c>
      <c r="I85" s="23" t="b">
        <f t="shared" si="31"/>
        <v>0</v>
      </c>
      <c r="J85" s="22">
        <f t="shared" si="33"/>
        <v>122.63966666666666</v>
      </c>
      <c r="K85" s="12" t="b">
        <f t="shared" si="34"/>
        <v>0</v>
      </c>
      <c r="L85" s="23" t="b">
        <f t="shared" si="35"/>
        <v>0</v>
      </c>
      <c r="M85" s="22">
        <f t="shared" si="37"/>
        <v>203.96200000000002</v>
      </c>
      <c r="N85" s="12" t="b">
        <f t="shared" si="38"/>
        <v>0</v>
      </c>
      <c r="O85" s="23" t="b">
        <f t="shared" si="39"/>
        <v>0</v>
      </c>
    </row>
    <row r="86" spans="1:15" x14ac:dyDescent="0.25">
      <c r="A86" s="10">
        <v>42051</v>
      </c>
      <c r="B86" s="34">
        <v>47</v>
      </c>
      <c r="C86" s="12">
        <f t="shared" si="42"/>
        <v>30.924499999999998</v>
      </c>
      <c r="D86" s="22">
        <f t="shared" si="25"/>
        <v>95.567499999999995</v>
      </c>
      <c r="E86" s="12" t="b">
        <f t="shared" si="26"/>
        <v>0</v>
      </c>
      <c r="F86" s="23" t="b">
        <f t="shared" si="27"/>
        <v>0</v>
      </c>
      <c r="G86" s="22">
        <f t="shared" si="29"/>
        <v>129.09549999999999</v>
      </c>
      <c r="H86" s="12" t="b">
        <f t="shared" si="30"/>
        <v>0</v>
      </c>
      <c r="I86" s="23" t="b">
        <f t="shared" si="31"/>
        <v>0</v>
      </c>
      <c r="J86" s="22">
        <f t="shared" si="33"/>
        <v>139.25549999999998</v>
      </c>
      <c r="K86" s="12" t="b">
        <f t="shared" si="34"/>
        <v>0</v>
      </c>
      <c r="L86" s="23" t="b">
        <f t="shared" si="35"/>
        <v>0</v>
      </c>
      <c r="M86" s="22">
        <f t="shared" si="37"/>
        <v>225.55199999999999</v>
      </c>
      <c r="N86" s="12" t="b">
        <f t="shared" si="38"/>
        <v>0</v>
      </c>
      <c r="O86" s="23" t="b">
        <f t="shared" si="39"/>
        <v>0</v>
      </c>
    </row>
    <row r="87" spans="1:15" x14ac:dyDescent="0.25">
      <c r="A87" s="10">
        <v>42052</v>
      </c>
      <c r="B87" s="34">
        <v>48</v>
      </c>
      <c r="C87" s="12">
        <f t="shared" si="42"/>
        <v>30.924499999999998</v>
      </c>
      <c r="D87" s="22">
        <f t="shared" si="25"/>
        <v>125.72999999999999</v>
      </c>
      <c r="E87" s="12" t="b">
        <f t="shared" si="26"/>
        <v>0</v>
      </c>
      <c r="F87" s="23" t="b">
        <f t="shared" si="27"/>
        <v>0</v>
      </c>
      <c r="G87" s="22">
        <f t="shared" si="29"/>
        <v>156.71799999999999</v>
      </c>
      <c r="H87" s="12" t="b">
        <f t="shared" si="30"/>
        <v>0</v>
      </c>
      <c r="I87" s="23" t="b">
        <f t="shared" si="31"/>
        <v>0</v>
      </c>
      <c r="J87" s="22">
        <f t="shared" si="33"/>
        <v>169.67199999999997</v>
      </c>
      <c r="K87" s="12" t="b">
        <f t="shared" si="34"/>
        <v>0</v>
      </c>
      <c r="L87" s="23" t="b">
        <f t="shared" si="35"/>
        <v>0</v>
      </c>
      <c r="M87" s="22">
        <f t="shared" si="37"/>
        <v>247.142</v>
      </c>
      <c r="N87" s="12" t="b">
        <f t="shared" si="38"/>
        <v>0</v>
      </c>
      <c r="O87" s="23" t="b">
        <f t="shared" si="39"/>
        <v>0</v>
      </c>
    </row>
    <row r="88" spans="1:15" x14ac:dyDescent="0.25">
      <c r="A88" s="10">
        <v>42053</v>
      </c>
      <c r="B88" s="34">
        <v>49</v>
      </c>
      <c r="C88" s="12">
        <f>0.02*25.4</f>
        <v>0.50800000000000001</v>
      </c>
      <c r="D88" s="22">
        <f t="shared" si="25"/>
        <v>126.23799999999999</v>
      </c>
      <c r="E88" s="12" t="b">
        <f t="shared" si="26"/>
        <v>0</v>
      </c>
      <c r="F88" s="23" t="b">
        <f t="shared" si="27"/>
        <v>0</v>
      </c>
      <c r="G88" s="22">
        <f t="shared" si="29"/>
        <v>156.464</v>
      </c>
      <c r="H88" s="12" t="b">
        <f t="shared" si="30"/>
        <v>0</v>
      </c>
      <c r="I88" s="23" t="b">
        <f t="shared" si="31"/>
        <v>0</v>
      </c>
      <c r="J88" s="22">
        <f t="shared" si="33"/>
        <v>170.17999999999998</v>
      </c>
      <c r="K88" s="12" t="b">
        <f t="shared" si="34"/>
        <v>0</v>
      </c>
      <c r="L88" s="23" t="b">
        <f t="shared" si="35"/>
        <v>0</v>
      </c>
      <c r="M88" s="22">
        <f t="shared" si="37"/>
        <v>246.38</v>
      </c>
      <c r="N88" s="12" t="b">
        <f t="shared" si="38"/>
        <v>0</v>
      </c>
      <c r="O88" s="23" t="b">
        <f t="shared" si="39"/>
        <v>0</v>
      </c>
    </row>
    <row r="89" spans="1:15" x14ac:dyDescent="0.25">
      <c r="A89" s="10">
        <v>42054</v>
      </c>
      <c r="B89" s="34">
        <v>50</v>
      </c>
      <c r="C89" s="12">
        <f>0.17*25.4</f>
        <v>4.3180000000000005</v>
      </c>
      <c r="D89" s="22">
        <f t="shared" si="25"/>
        <v>128.524</v>
      </c>
      <c r="E89" s="12" t="b">
        <f t="shared" si="26"/>
        <v>0</v>
      </c>
      <c r="F89" s="23" t="b">
        <f t="shared" si="27"/>
        <v>0</v>
      </c>
      <c r="G89" s="22">
        <f t="shared" si="29"/>
        <v>155.19400000000002</v>
      </c>
      <c r="H89" s="12" t="b">
        <f t="shared" si="30"/>
        <v>0</v>
      </c>
      <c r="I89" s="23" t="b">
        <f t="shared" si="31"/>
        <v>0</v>
      </c>
      <c r="J89" s="22">
        <f t="shared" si="33"/>
        <v>171.45000000000002</v>
      </c>
      <c r="K89" s="12" t="b">
        <f t="shared" si="34"/>
        <v>0</v>
      </c>
      <c r="L89" s="23" t="b">
        <f t="shared" si="35"/>
        <v>0</v>
      </c>
      <c r="M89" s="22">
        <f t="shared" si="37"/>
        <v>241.3</v>
      </c>
      <c r="N89" s="12" t="b">
        <f t="shared" si="38"/>
        <v>0</v>
      </c>
      <c r="O89" s="23" t="b">
        <f t="shared" si="39"/>
        <v>0</v>
      </c>
    </row>
    <row r="90" spans="1:15" x14ac:dyDescent="0.25">
      <c r="A90" s="10">
        <v>42055</v>
      </c>
      <c r="B90" s="34">
        <v>51</v>
      </c>
      <c r="C90" s="24">
        <v>0</v>
      </c>
      <c r="D90" s="22">
        <f t="shared" si="25"/>
        <v>128.524</v>
      </c>
      <c r="E90" s="12" t="b">
        <f t="shared" si="26"/>
        <v>0</v>
      </c>
      <c r="F90" s="23" t="b">
        <f t="shared" si="27"/>
        <v>0</v>
      </c>
      <c r="G90" s="22">
        <f t="shared" si="29"/>
        <v>154.68600000000001</v>
      </c>
      <c r="H90" s="12" t="b">
        <f t="shared" si="30"/>
        <v>0</v>
      </c>
      <c r="I90" s="23" t="b">
        <f t="shared" si="31"/>
        <v>0</v>
      </c>
      <c r="J90" s="22">
        <f t="shared" si="33"/>
        <v>171.45000000000002</v>
      </c>
      <c r="K90" s="12" t="b">
        <f t="shared" si="34"/>
        <v>0</v>
      </c>
      <c r="L90" s="23" t="b">
        <f t="shared" si="35"/>
        <v>0</v>
      </c>
      <c r="M90" s="22">
        <f t="shared" si="37"/>
        <v>217.93199999999999</v>
      </c>
      <c r="N90" s="12" t="b">
        <f t="shared" si="38"/>
        <v>0</v>
      </c>
      <c r="O90" s="23" t="b">
        <f t="shared" si="39"/>
        <v>0</v>
      </c>
    </row>
    <row r="91" spans="1:15" x14ac:dyDescent="0.25">
      <c r="A91" s="10">
        <v>42056</v>
      </c>
      <c r="B91" s="34">
        <v>52</v>
      </c>
      <c r="C91" s="24">
        <f>(2.17*25.4)/3</f>
        <v>18.372666666666664</v>
      </c>
      <c r="D91" s="22">
        <f t="shared" si="25"/>
        <v>115.97216666666665</v>
      </c>
      <c r="E91" s="12" t="b">
        <f t="shared" ref="E91:E118" si="43">OR(D91&lt;8.3)</f>
        <v>0</v>
      </c>
      <c r="F91" s="23" t="b">
        <f t="shared" ref="F91:F118" si="44">OR(D91&gt;150.62)</f>
        <v>0</v>
      </c>
      <c r="G91" s="22">
        <f t="shared" si="29"/>
        <v>165.26933333333335</v>
      </c>
      <c r="H91" s="12" t="b">
        <f t="shared" ref="H91:H118" si="45">OR(G91&lt;33.9)</f>
        <v>0</v>
      </c>
      <c r="I91" s="23" t="b">
        <f t="shared" ref="I91:I118" si="46">OR(G91&gt;277.6)</f>
        <v>0</v>
      </c>
      <c r="J91" s="22">
        <f t="shared" si="33"/>
        <v>187.62133333333335</v>
      </c>
      <c r="K91" s="12" t="b">
        <f t="shared" ref="K91:K118" si="47">OR(J91&lt;67.04)</f>
        <v>0</v>
      </c>
      <c r="L91" s="23" t="b">
        <f t="shared" ref="L91:L118" si="48">OR(J91&gt;385.07)</f>
        <v>0</v>
      </c>
      <c r="M91" s="22">
        <f t="shared" si="37"/>
        <v>221.99600000000001</v>
      </c>
      <c r="N91" s="12" t="b">
        <f t="shared" ref="N91:N118" si="49">OR(M91&lt;107.69)</f>
        <v>0</v>
      </c>
      <c r="O91" s="23" t="b">
        <f t="shared" ref="O91:O118" si="50">OR(M91&gt;485.86)</f>
        <v>0</v>
      </c>
    </row>
    <row r="92" spans="1:15" x14ac:dyDescent="0.25">
      <c r="A92" s="10">
        <v>42057</v>
      </c>
      <c r="B92" s="34">
        <v>53</v>
      </c>
      <c r="C92" s="24">
        <f t="shared" ref="C92:C93" si="51">(2.17*25.4)/3</f>
        <v>18.372666666666664</v>
      </c>
      <c r="D92" s="22">
        <f t="shared" si="25"/>
        <v>103.42033333333332</v>
      </c>
      <c r="E92" s="12" t="b">
        <f t="shared" si="43"/>
        <v>0</v>
      </c>
      <c r="F92" s="23" t="b">
        <f t="shared" si="44"/>
        <v>0</v>
      </c>
      <c r="G92" s="22">
        <f t="shared" si="29"/>
        <v>175.85266666666669</v>
      </c>
      <c r="H92" s="12" t="b">
        <f t="shared" si="45"/>
        <v>0</v>
      </c>
      <c r="I92" s="23" t="b">
        <f t="shared" si="46"/>
        <v>0</v>
      </c>
      <c r="J92" s="22">
        <f t="shared" si="33"/>
        <v>203.79266666666669</v>
      </c>
      <c r="K92" s="12" t="b">
        <f t="shared" si="47"/>
        <v>0</v>
      </c>
      <c r="L92" s="23" t="b">
        <f t="shared" si="48"/>
        <v>0</v>
      </c>
      <c r="M92" s="22">
        <f t="shared" si="37"/>
        <v>226.06000000000003</v>
      </c>
      <c r="N92" s="12" t="b">
        <f t="shared" si="49"/>
        <v>0</v>
      </c>
      <c r="O92" s="23" t="b">
        <f t="shared" si="50"/>
        <v>0</v>
      </c>
    </row>
    <row r="93" spans="1:15" x14ac:dyDescent="0.25">
      <c r="A93" s="10">
        <v>42058</v>
      </c>
      <c r="B93" s="34">
        <v>54</v>
      </c>
      <c r="C93" s="24">
        <f t="shared" si="51"/>
        <v>18.372666666666664</v>
      </c>
      <c r="D93" s="22">
        <f t="shared" si="25"/>
        <v>90.868499999999983</v>
      </c>
      <c r="E93" s="12" t="b">
        <f t="shared" si="43"/>
        <v>0</v>
      </c>
      <c r="F93" s="23" t="b">
        <f t="shared" si="44"/>
        <v>0</v>
      </c>
      <c r="G93" s="22">
        <f t="shared" si="29"/>
        <v>186.43600000000001</v>
      </c>
      <c r="H93" s="12" t="b">
        <f t="shared" si="45"/>
        <v>0</v>
      </c>
      <c r="I93" s="23" t="b">
        <f t="shared" si="46"/>
        <v>0</v>
      </c>
      <c r="J93" s="22">
        <f t="shared" si="33"/>
        <v>219.96400000000003</v>
      </c>
      <c r="K93" s="12" t="b">
        <f t="shared" si="47"/>
        <v>0</v>
      </c>
      <c r="L93" s="23" t="b">
        <f t="shared" si="48"/>
        <v>0</v>
      </c>
      <c r="M93" s="22">
        <f t="shared" si="37"/>
        <v>230.12400000000002</v>
      </c>
      <c r="N93" s="12" t="b">
        <f t="shared" si="49"/>
        <v>0</v>
      </c>
      <c r="O93" s="23" t="b">
        <f t="shared" si="50"/>
        <v>0</v>
      </c>
    </row>
    <row r="94" spans="1:15" x14ac:dyDescent="0.25">
      <c r="A94" s="10">
        <v>42059</v>
      </c>
      <c r="B94" s="34">
        <v>55</v>
      </c>
      <c r="C94" s="12">
        <f>0.39*25.4</f>
        <v>9.9060000000000006</v>
      </c>
      <c r="D94" s="22">
        <f t="shared" si="25"/>
        <v>69.849999999999994</v>
      </c>
      <c r="E94" s="12" t="b">
        <f t="shared" si="43"/>
        <v>0</v>
      </c>
      <c r="F94" s="23" t="b">
        <f t="shared" si="44"/>
        <v>0</v>
      </c>
      <c r="G94" s="22">
        <f t="shared" si="29"/>
        <v>195.58</v>
      </c>
      <c r="H94" s="12" t="b">
        <f t="shared" si="45"/>
        <v>0</v>
      </c>
      <c r="I94" s="23" t="b">
        <f t="shared" si="46"/>
        <v>0</v>
      </c>
      <c r="J94" s="22">
        <f t="shared" si="33"/>
        <v>226.56800000000004</v>
      </c>
      <c r="K94" s="12" t="b">
        <f t="shared" si="47"/>
        <v>0</v>
      </c>
      <c r="L94" s="23" t="b">
        <f t="shared" si="48"/>
        <v>0</v>
      </c>
      <c r="M94" s="22">
        <f t="shared" si="37"/>
        <v>239.52200000000002</v>
      </c>
      <c r="N94" s="12" t="b">
        <f t="shared" si="49"/>
        <v>0</v>
      </c>
      <c r="O94" s="23" t="b">
        <f t="shared" si="50"/>
        <v>0</v>
      </c>
    </row>
    <row r="95" spans="1:15" x14ac:dyDescent="0.25">
      <c r="A95" s="10">
        <v>42060</v>
      </c>
      <c r="B95" s="34">
        <v>56</v>
      </c>
      <c r="C95" s="12">
        <f>0.12*25.4</f>
        <v>3.0479999999999996</v>
      </c>
      <c r="D95" s="22">
        <f t="shared" si="25"/>
        <v>72.39</v>
      </c>
      <c r="E95" s="12" t="b">
        <f t="shared" si="43"/>
        <v>0</v>
      </c>
      <c r="F95" s="23" t="b">
        <f t="shared" si="44"/>
        <v>0</v>
      </c>
      <c r="G95" s="22">
        <f t="shared" si="29"/>
        <v>198.62800000000001</v>
      </c>
      <c r="H95" s="12" t="b">
        <f t="shared" si="45"/>
        <v>0</v>
      </c>
      <c r="I95" s="23" t="b">
        <f t="shared" si="46"/>
        <v>0</v>
      </c>
      <c r="J95" s="22">
        <f t="shared" si="33"/>
        <v>228.85400000000004</v>
      </c>
      <c r="K95" s="12" t="b">
        <f t="shared" si="47"/>
        <v>0</v>
      </c>
      <c r="L95" s="23" t="b">
        <f t="shared" si="48"/>
        <v>0</v>
      </c>
      <c r="M95" s="22">
        <f t="shared" si="37"/>
        <v>242.57000000000002</v>
      </c>
      <c r="N95" s="12" t="b">
        <f t="shared" si="49"/>
        <v>0</v>
      </c>
      <c r="O95" s="23" t="b">
        <f t="shared" si="50"/>
        <v>0</v>
      </c>
    </row>
    <row r="96" spans="1:15" x14ac:dyDescent="0.25">
      <c r="A96" s="10">
        <v>42061</v>
      </c>
      <c r="B96" s="34">
        <v>57</v>
      </c>
      <c r="C96" s="12">
        <f>0.03*25.4</f>
        <v>0.7619999999999999</v>
      </c>
      <c r="D96" s="22">
        <f t="shared" si="25"/>
        <v>68.834000000000003</v>
      </c>
      <c r="E96" s="12" t="b">
        <f t="shared" si="43"/>
        <v>0</v>
      </c>
      <c r="F96" s="23" t="b">
        <f t="shared" si="44"/>
        <v>0</v>
      </c>
      <c r="G96" s="22">
        <f t="shared" si="29"/>
        <v>197.35800000000003</v>
      </c>
      <c r="H96" s="12" t="b">
        <f t="shared" si="45"/>
        <v>0</v>
      </c>
      <c r="I96" s="23" t="b">
        <f t="shared" si="46"/>
        <v>0</v>
      </c>
      <c r="J96" s="22">
        <f t="shared" si="33"/>
        <v>224.02800000000005</v>
      </c>
      <c r="K96" s="12" t="b">
        <f t="shared" si="47"/>
        <v>0</v>
      </c>
      <c r="L96" s="23" t="b">
        <f t="shared" si="48"/>
        <v>0</v>
      </c>
      <c r="M96" s="22">
        <f t="shared" si="37"/>
        <v>240.28400000000005</v>
      </c>
      <c r="N96" s="12" t="b">
        <f t="shared" si="49"/>
        <v>0</v>
      </c>
      <c r="O96" s="23" t="b">
        <f t="shared" si="50"/>
        <v>0</v>
      </c>
    </row>
    <row r="97" spans="1:15" x14ac:dyDescent="0.25">
      <c r="A97" s="10">
        <v>42062</v>
      </c>
      <c r="B97" s="34">
        <v>58</v>
      </c>
      <c r="C97" s="12">
        <f>0.03*25.4</f>
        <v>0.7619999999999999</v>
      </c>
      <c r="D97" s="22">
        <f t="shared" si="25"/>
        <v>69.596000000000004</v>
      </c>
      <c r="E97" s="12" t="b">
        <f t="shared" si="43"/>
        <v>0</v>
      </c>
      <c r="F97" s="23" t="b">
        <f t="shared" si="44"/>
        <v>0</v>
      </c>
      <c r="G97" s="22">
        <f t="shared" si="29"/>
        <v>198.12000000000003</v>
      </c>
      <c r="H97" s="12" t="b">
        <f t="shared" si="45"/>
        <v>0</v>
      </c>
      <c r="I97" s="23" t="b">
        <f t="shared" si="46"/>
        <v>0</v>
      </c>
      <c r="J97" s="22">
        <f t="shared" si="33"/>
        <v>224.28200000000004</v>
      </c>
      <c r="K97" s="12" t="b">
        <f t="shared" si="47"/>
        <v>0</v>
      </c>
      <c r="L97" s="23" t="b">
        <f t="shared" si="48"/>
        <v>0</v>
      </c>
      <c r="M97" s="22">
        <f t="shared" si="37"/>
        <v>241.04600000000005</v>
      </c>
      <c r="N97" s="12" t="b">
        <f t="shared" si="49"/>
        <v>0</v>
      </c>
      <c r="O97" s="23" t="b">
        <f t="shared" si="50"/>
        <v>0</v>
      </c>
    </row>
    <row r="98" spans="1:15" x14ac:dyDescent="0.25">
      <c r="A98" s="10">
        <v>42063</v>
      </c>
      <c r="B98" s="34">
        <v>59</v>
      </c>
      <c r="C98" s="12">
        <f t="shared" ref="C98:C99" si="52">(1.25*25.4)/3</f>
        <v>10.583333333333334</v>
      </c>
      <c r="D98" s="22">
        <f t="shared" si="25"/>
        <v>61.806666666666665</v>
      </c>
      <c r="E98" s="12" t="b">
        <f t="shared" si="43"/>
        <v>0</v>
      </c>
      <c r="F98" s="23" t="b">
        <f t="shared" si="44"/>
        <v>0</v>
      </c>
      <c r="G98" s="22">
        <f t="shared" si="29"/>
        <v>177.77883333333335</v>
      </c>
      <c r="H98" s="12" t="b">
        <f t="shared" si="45"/>
        <v>0</v>
      </c>
      <c r="I98" s="23" t="b">
        <f t="shared" si="46"/>
        <v>0</v>
      </c>
      <c r="J98" s="22">
        <f t="shared" si="33"/>
        <v>227.07600000000005</v>
      </c>
      <c r="K98" s="12" t="b">
        <f t="shared" si="47"/>
        <v>0</v>
      </c>
      <c r="L98" s="23" t="b">
        <f t="shared" si="48"/>
        <v>0</v>
      </c>
      <c r="M98" s="22">
        <f t="shared" si="37"/>
        <v>249.42800000000005</v>
      </c>
      <c r="N98" s="12" t="b">
        <f t="shared" si="49"/>
        <v>0</v>
      </c>
      <c r="O98" s="23" t="b">
        <f t="shared" si="50"/>
        <v>0</v>
      </c>
    </row>
    <row r="99" spans="1:15" x14ac:dyDescent="0.25">
      <c r="A99" s="10">
        <v>42064</v>
      </c>
      <c r="B99" s="34">
        <v>60</v>
      </c>
      <c r="C99" s="12">
        <f t="shared" si="52"/>
        <v>10.583333333333334</v>
      </c>
      <c r="D99" s="22">
        <f t="shared" si="25"/>
        <v>54.017333333333333</v>
      </c>
      <c r="E99" s="12" t="b">
        <f t="shared" si="43"/>
        <v>0</v>
      </c>
      <c r="F99" s="23" t="b">
        <f t="shared" si="44"/>
        <v>0</v>
      </c>
      <c r="G99" s="22">
        <f t="shared" si="29"/>
        <v>157.43766666666667</v>
      </c>
      <c r="H99" s="12" t="b">
        <f t="shared" si="45"/>
        <v>0</v>
      </c>
      <c r="I99" s="23" t="b">
        <f t="shared" si="46"/>
        <v>0</v>
      </c>
      <c r="J99" s="22">
        <f t="shared" si="33"/>
        <v>229.87000000000006</v>
      </c>
      <c r="K99" s="12" t="b">
        <f t="shared" si="47"/>
        <v>0</v>
      </c>
      <c r="L99" s="23" t="b">
        <f t="shared" si="48"/>
        <v>0</v>
      </c>
      <c r="M99" s="22">
        <f t="shared" si="37"/>
        <v>257.81000000000006</v>
      </c>
      <c r="N99" s="12" t="b">
        <f t="shared" si="49"/>
        <v>0</v>
      </c>
      <c r="O99" s="23" t="b">
        <f t="shared" si="50"/>
        <v>0</v>
      </c>
    </row>
    <row r="100" spans="1:15" x14ac:dyDescent="0.25">
      <c r="A100" s="10">
        <v>42065</v>
      </c>
      <c r="B100" s="34">
        <v>61</v>
      </c>
      <c r="C100" s="12">
        <f>(1.25*25.4)/3</f>
        <v>10.583333333333334</v>
      </c>
      <c r="D100" s="22">
        <f t="shared" si="25"/>
        <v>46.228000000000009</v>
      </c>
      <c r="E100" s="12" t="b">
        <f t="shared" si="43"/>
        <v>0</v>
      </c>
      <c r="F100" s="23" t="b">
        <f t="shared" si="44"/>
        <v>0</v>
      </c>
      <c r="G100" s="22">
        <f t="shared" si="29"/>
        <v>137.09649999999999</v>
      </c>
      <c r="H100" s="12" t="b">
        <f t="shared" si="45"/>
        <v>0</v>
      </c>
      <c r="I100" s="23" t="b">
        <f t="shared" si="46"/>
        <v>0</v>
      </c>
      <c r="J100" s="22">
        <f t="shared" si="33"/>
        <v>232.66400000000004</v>
      </c>
      <c r="K100" s="12" t="b">
        <f t="shared" si="47"/>
        <v>0</v>
      </c>
      <c r="L100" s="23" t="b">
        <f t="shared" si="48"/>
        <v>0</v>
      </c>
      <c r="M100" s="22">
        <f t="shared" si="37"/>
        <v>266.19200000000006</v>
      </c>
      <c r="N100" s="12" t="b">
        <f t="shared" si="49"/>
        <v>0</v>
      </c>
      <c r="O100" s="23" t="b">
        <f t="shared" si="50"/>
        <v>0</v>
      </c>
    </row>
    <row r="101" spans="1:15" x14ac:dyDescent="0.25">
      <c r="A101" s="10">
        <v>42066</v>
      </c>
      <c r="B101" s="34">
        <v>62</v>
      </c>
      <c r="C101" s="12">
        <f>0.18*25.4</f>
        <v>4.5719999999999992</v>
      </c>
      <c r="D101" s="22">
        <f t="shared" si="25"/>
        <v>40.894000000000005</v>
      </c>
      <c r="E101" s="12" t="b">
        <f t="shared" si="43"/>
        <v>0</v>
      </c>
      <c r="F101" s="23" t="b">
        <f t="shared" si="44"/>
        <v>0</v>
      </c>
      <c r="G101" s="22">
        <f t="shared" si="29"/>
        <v>110.74399999999999</v>
      </c>
      <c r="H101" s="12" t="b">
        <f t="shared" si="45"/>
        <v>0</v>
      </c>
      <c r="I101" s="23" t="b">
        <f t="shared" si="46"/>
        <v>0</v>
      </c>
      <c r="J101" s="22">
        <f t="shared" si="33"/>
        <v>236.47400000000005</v>
      </c>
      <c r="K101" s="12" t="b">
        <f t="shared" si="47"/>
        <v>0</v>
      </c>
      <c r="L101" s="23" t="b">
        <f t="shared" si="48"/>
        <v>0</v>
      </c>
      <c r="M101" s="22">
        <f t="shared" si="37"/>
        <v>267.46200000000005</v>
      </c>
      <c r="N101" s="12" t="b">
        <f t="shared" si="49"/>
        <v>0</v>
      </c>
      <c r="O101" s="23" t="b">
        <f t="shared" si="50"/>
        <v>0</v>
      </c>
    </row>
    <row r="102" spans="1:15" x14ac:dyDescent="0.25">
      <c r="A102" s="10">
        <v>42067</v>
      </c>
      <c r="B102" s="34">
        <v>63</v>
      </c>
      <c r="C102" s="12">
        <f>1.19*25.4</f>
        <v>30.225999999999996</v>
      </c>
      <c r="D102" s="22">
        <f t="shared" si="25"/>
        <v>68.072000000000003</v>
      </c>
      <c r="E102" s="12" t="b">
        <f t="shared" si="43"/>
        <v>0</v>
      </c>
      <c r="F102" s="23" t="b">
        <f t="shared" si="44"/>
        <v>0</v>
      </c>
      <c r="G102" s="22">
        <f t="shared" si="29"/>
        <v>140.46199999999999</v>
      </c>
      <c r="H102" s="12" t="b">
        <f t="shared" si="45"/>
        <v>0</v>
      </c>
      <c r="I102" s="23" t="b">
        <f t="shared" si="46"/>
        <v>0</v>
      </c>
      <c r="J102" s="22">
        <f t="shared" si="33"/>
        <v>266.70000000000005</v>
      </c>
      <c r="K102" s="12" t="b">
        <f t="shared" si="47"/>
        <v>0</v>
      </c>
      <c r="L102" s="23" t="b">
        <f t="shared" si="48"/>
        <v>0</v>
      </c>
      <c r="M102" s="22">
        <f t="shared" si="37"/>
        <v>296.92600000000004</v>
      </c>
      <c r="N102" s="12" t="b">
        <f t="shared" si="49"/>
        <v>0</v>
      </c>
      <c r="O102" s="23" t="b">
        <f t="shared" si="50"/>
        <v>0</v>
      </c>
    </row>
    <row r="103" spans="1:15" x14ac:dyDescent="0.25">
      <c r="A103" s="10">
        <v>42068</v>
      </c>
      <c r="B103" s="34">
        <v>64</v>
      </c>
      <c r="C103" s="12">
        <f>0.1*25.4</f>
        <v>2.54</v>
      </c>
      <c r="D103" s="22">
        <f t="shared" si="25"/>
        <v>69.850000000000009</v>
      </c>
      <c r="E103" s="12" t="b">
        <f t="shared" si="43"/>
        <v>0</v>
      </c>
      <c r="F103" s="23" t="b">
        <f t="shared" si="44"/>
        <v>0</v>
      </c>
      <c r="G103" s="22">
        <f t="shared" si="29"/>
        <v>138.68399999999997</v>
      </c>
      <c r="H103" s="12" t="b">
        <f t="shared" si="45"/>
        <v>0</v>
      </c>
      <c r="I103" s="23" t="b">
        <f t="shared" si="46"/>
        <v>0</v>
      </c>
      <c r="J103" s="22">
        <f t="shared" si="33"/>
        <v>267.20800000000008</v>
      </c>
      <c r="K103" s="12" t="b">
        <f t="shared" si="47"/>
        <v>0</v>
      </c>
      <c r="L103" s="23" t="b">
        <f t="shared" si="48"/>
        <v>0</v>
      </c>
      <c r="M103" s="22">
        <f t="shared" si="37"/>
        <v>293.8780000000001</v>
      </c>
      <c r="N103" s="12" t="b">
        <f t="shared" si="49"/>
        <v>0</v>
      </c>
      <c r="O103" s="23" t="b">
        <f t="shared" si="50"/>
        <v>0</v>
      </c>
    </row>
    <row r="104" spans="1:15" x14ac:dyDescent="0.25">
      <c r="A104" s="10">
        <v>42069</v>
      </c>
      <c r="B104" s="34">
        <v>65</v>
      </c>
      <c r="C104" s="24">
        <v>0</v>
      </c>
      <c r="D104" s="22">
        <f t="shared" si="25"/>
        <v>69.088000000000008</v>
      </c>
      <c r="E104" s="12" t="b">
        <f t="shared" si="43"/>
        <v>0</v>
      </c>
      <c r="F104" s="23" t="b">
        <f t="shared" si="44"/>
        <v>0</v>
      </c>
      <c r="G104" s="22">
        <f t="shared" si="29"/>
        <v>138.68399999999997</v>
      </c>
      <c r="H104" s="12" t="b">
        <f t="shared" si="45"/>
        <v>0</v>
      </c>
      <c r="I104" s="23" t="b">
        <f t="shared" si="46"/>
        <v>0</v>
      </c>
      <c r="J104" s="22">
        <f t="shared" si="33"/>
        <v>267.20800000000008</v>
      </c>
      <c r="K104" s="12" t="b">
        <f t="shared" si="47"/>
        <v>0</v>
      </c>
      <c r="L104" s="23" t="b">
        <f t="shared" si="48"/>
        <v>0</v>
      </c>
      <c r="M104" s="22">
        <f t="shared" si="37"/>
        <v>293.37000000000006</v>
      </c>
      <c r="N104" s="12" t="b">
        <f t="shared" si="49"/>
        <v>0</v>
      </c>
      <c r="O104" s="23" t="b">
        <f t="shared" si="50"/>
        <v>0</v>
      </c>
    </row>
    <row r="105" spans="1:15" x14ac:dyDescent="0.25">
      <c r="A105" s="10">
        <v>42070</v>
      </c>
      <c r="B105" s="34">
        <v>66</v>
      </c>
      <c r="C105" s="12">
        <f>(0.7*25.4)/3</f>
        <v>5.9266666666666659</v>
      </c>
      <c r="D105" s="22">
        <f t="shared" si="25"/>
        <v>64.431333333333328</v>
      </c>
      <c r="E105" s="12" t="b">
        <f t="shared" si="43"/>
        <v>0</v>
      </c>
      <c r="F105" s="23" t="b">
        <f t="shared" si="44"/>
        <v>0</v>
      </c>
      <c r="G105" s="22">
        <f t="shared" si="29"/>
        <v>126.238</v>
      </c>
      <c r="H105" s="12" t="b">
        <f t="shared" si="45"/>
        <v>0</v>
      </c>
      <c r="I105" s="23" t="b">
        <f t="shared" si="46"/>
        <v>0</v>
      </c>
      <c r="J105" s="22">
        <f t="shared" si="33"/>
        <v>242.21016666666671</v>
      </c>
      <c r="K105" s="12" t="b">
        <f t="shared" si="47"/>
        <v>0</v>
      </c>
      <c r="L105" s="23" t="b">
        <f t="shared" si="48"/>
        <v>0</v>
      </c>
      <c r="M105" s="22">
        <f t="shared" si="37"/>
        <v>291.50733333333341</v>
      </c>
      <c r="N105" s="12" t="b">
        <f t="shared" si="49"/>
        <v>0</v>
      </c>
      <c r="O105" s="23" t="b">
        <f t="shared" si="50"/>
        <v>0</v>
      </c>
    </row>
    <row r="106" spans="1:15" x14ac:dyDescent="0.25">
      <c r="A106" s="10">
        <v>42071</v>
      </c>
      <c r="B106" s="34">
        <v>67</v>
      </c>
      <c r="C106" s="12">
        <f t="shared" ref="C106:C107" si="53">(0.7*25.4)/3</f>
        <v>5.9266666666666659</v>
      </c>
      <c r="D106" s="22">
        <f t="shared" si="25"/>
        <v>59.774666666666661</v>
      </c>
      <c r="E106" s="12" t="b">
        <f t="shared" si="43"/>
        <v>0</v>
      </c>
      <c r="F106" s="23" t="b">
        <f t="shared" si="44"/>
        <v>0</v>
      </c>
      <c r="G106" s="22">
        <f t="shared" si="29"/>
        <v>113.792</v>
      </c>
      <c r="H106" s="12" t="b">
        <f t="shared" si="45"/>
        <v>0</v>
      </c>
      <c r="I106" s="23" t="b">
        <f t="shared" si="46"/>
        <v>0</v>
      </c>
      <c r="J106" s="22">
        <f t="shared" si="33"/>
        <v>217.21233333333336</v>
      </c>
      <c r="K106" s="12" t="b">
        <f t="shared" si="47"/>
        <v>0</v>
      </c>
      <c r="L106" s="23" t="b">
        <f t="shared" si="48"/>
        <v>0</v>
      </c>
      <c r="M106" s="22">
        <f t="shared" si="37"/>
        <v>289.64466666666675</v>
      </c>
      <c r="N106" s="12" t="b">
        <f t="shared" si="49"/>
        <v>0</v>
      </c>
      <c r="O106" s="23" t="b">
        <f t="shared" si="50"/>
        <v>0</v>
      </c>
    </row>
    <row r="107" spans="1:15" x14ac:dyDescent="0.25">
      <c r="A107" s="10">
        <v>42072</v>
      </c>
      <c r="B107" s="34">
        <v>68</v>
      </c>
      <c r="C107" s="12">
        <f t="shared" si="53"/>
        <v>5.9266666666666659</v>
      </c>
      <c r="D107" s="22">
        <f t="shared" si="25"/>
        <v>55.117999999999981</v>
      </c>
      <c r="E107" s="12" t="b">
        <f t="shared" si="43"/>
        <v>0</v>
      </c>
      <c r="F107" s="23" t="b">
        <f t="shared" si="44"/>
        <v>0</v>
      </c>
      <c r="G107" s="22">
        <f t="shared" si="29"/>
        <v>101.346</v>
      </c>
      <c r="H107" s="12" t="b">
        <f t="shared" si="45"/>
        <v>0</v>
      </c>
      <c r="I107" s="23" t="b">
        <f t="shared" si="46"/>
        <v>0</v>
      </c>
      <c r="J107" s="22">
        <f t="shared" si="33"/>
        <v>192.21450000000002</v>
      </c>
      <c r="K107" s="12" t="b">
        <f t="shared" si="47"/>
        <v>0</v>
      </c>
      <c r="L107" s="23" t="b">
        <f t="shared" si="48"/>
        <v>0</v>
      </c>
      <c r="M107" s="22">
        <f t="shared" si="37"/>
        <v>287.7820000000001</v>
      </c>
      <c r="N107" s="12" t="b">
        <f t="shared" si="49"/>
        <v>0</v>
      </c>
      <c r="O107" s="23" t="b">
        <f t="shared" si="50"/>
        <v>0</v>
      </c>
    </row>
    <row r="108" spans="1:15" x14ac:dyDescent="0.25">
      <c r="A108" s="10">
        <v>42073</v>
      </c>
      <c r="B108" s="34">
        <v>69</v>
      </c>
      <c r="C108" s="12">
        <f>0.24*25.4</f>
        <v>6.0959999999999992</v>
      </c>
      <c r="D108" s="22">
        <f t="shared" si="25"/>
        <v>56.641999999999989</v>
      </c>
      <c r="E108" s="12" t="b">
        <f t="shared" si="43"/>
        <v>0</v>
      </c>
      <c r="F108" s="23" t="b">
        <f t="shared" si="44"/>
        <v>0</v>
      </c>
      <c r="G108" s="22">
        <f t="shared" si="29"/>
        <v>97.536000000000001</v>
      </c>
      <c r="H108" s="12" t="b">
        <f t="shared" si="45"/>
        <v>0</v>
      </c>
      <c r="I108" s="23" t="b">
        <f t="shared" si="46"/>
        <v>0</v>
      </c>
      <c r="J108" s="22">
        <f t="shared" si="33"/>
        <v>167.386</v>
      </c>
      <c r="K108" s="12" t="b">
        <f t="shared" si="47"/>
        <v>0</v>
      </c>
      <c r="L108" s="23" t="b">
        <f t="shared" si="48"/>
        <v>0</v>
      </c>
      <c r="M108" s="22">
        <f t="shared" si="37"/>
        <v>293.1160000000001</v>
      </c>
      <c r="N108" s="12" t="b">
        <f t="shared" si="49"/>
        <v>0</v>
      </c>
      <c r="O108" s="23" t="b">
        <f t="shared" si="50"/>
        <v>0</v>
      </c>
    </row>
    <row r="109" spans="1:15" x14ac:dyDescent="0.25">
      <c r="A109" s="10">
        <v>42074</v>
      </c>
      <c r="B109" s="34">
        <v>70</v>
      </c>
      <c r="C109" s="12">
        <f>0.1*25.4</f>
        <v>2.54</v>
      </c>
      <c r="D109" s="22">
        <f t="shared" si="25"/>
        <v>28.955999999999996</v>
      </c>
      <c r="E109" s="12" t="b">
        <f t="shared" si="43"/>
        <v>0</v>
      </c>
      <c r="F109" s="23" t="b">
        <f t="shared" si="44"/>
        <v>0</v>
      </c>
      <c r="G109" s="22">
        <f t="shared" si="29"/>
        <v>97.028000000000006</v>
      </c>
      <c r="H109" s="12" t="b">
        <f t="shared" si="45"/>
        <v>0</v>
      </c>
      <c r="I109" s="23" t="b">
        <f t="shared" si="46"/>
        <v>0</v>
      </c>
      <c r="J109" s="22">
        <f t="shared" si="33"/>
        <v>169.41800000000001</v>
      </c>
      <c r="K109" s="12" t="b">
        <f t="shared" si="47"/>
        <v>0</v>
      </c>
      <c r="L109" s="23" t="b">
        <f t="shared" si="48"/>
        <v>0</v>
      </c>
      <c r="M109" s="22">
        <f t="shared" si="37"/>
        <v>295.65600000000012</v>
      </c>
      <c r="N109" s="12" t="b">
        <f t="shared" si="49"/>
        <v>0</v>
      </c>
      <c r="O109" s="23" t="b">
        <f t="shared" si="50"/>
        <v>0</v>
      </c>
    </row>
    <row r="110" spans="1:15" x14ac:dyDescent="0.25">
      <c r="A110" s="10">
        <v>42075</v>
      </c>
      <c r="B110" s="34">
        <v>71</v>
      </c>
      <c r="C110" s="12">
        <f>1.45*25.4</f>
        <v>36.83</v>
      </c>
      <c r="D110" s="22">
        <f t="shared" ref="D110:D121" si="54">SUM(C104:C110)</f>
        <v>63.245999999999995</v>
      </c>
      <c r="E110" s="12" t="b">
        <f t="shared" si="43"/>
        <v>0</v>
      </c>
      <c r="F110" s="23" t="b">
        <f t="shared" si="44"/>
        <v>0</v>
      </c>
      <c r="G110" s="22">
        <f t="shared" si="29"/>
        <v>133.096</v>
      </c>
      <c r="H110" s="12" t="b">
        <f t="shared" si="45"/>
        <v>0</v>
      </c>
      <c r="I110" s="23" t="b">
        <f t="shared" si="46"/>
        <v>0</v>
      </c>
      <c r="J110" s="22">
        <f t="shared" si="33"/>
        <v>201.93</v>
      </c>
      <c r="K110" s="12" t="b">
        <f t="shared" si="47"/>
        <v>0</v>
      </c>
      <c r="L110" s="23" t="b">
        <f t="shared" si="48"/>
        <v>0</v>
      </c>
      <c r="M110" s="22">
        <f t="shared" si="37"/>
        <v>330.45400000000012</v>
      </c>
      <c r="N110" s="12" t="b">
        <f t="shared" si="49"/>
        <v>0</v>
      </c>
      <c r="O110" s="23" t="b">
        <f t="shared" si="50"/>
        <v>0</v>
      </c>
    </row>
    <row r="111" spans="1:15" x14ac:dyDescent="0.25">
      <c r="A111" s="10">
        <v>42076</v>
      </c>
      <c r="B111" s="34">
        <v>72</v>
      </c>
      <c r="C111" s="12">
        <f>0.38*25.4</f>
        <v>9.6519999999999992</v>
      </c>
      <c r="D111" s="22">
        <f t="shared" si="54"/>
        <v>72.897999999999996</v>
      </c>
      <c r="E111" s="12" t="b">
        <f t="shared" si="43"/>
        <v>0</v>
      </c>
      <c r="F111" s="23" t="b">
        <f t="shared" si="44"/>
        <v>0</v>
      </c>
      <c r="G111" s="22">
        <f t="shared" si="29"/>
        <v>141.98599999999999</v>
      </c>
      <c r="H111" s="12" t="b">
        <f t="shared" si="45"/>
        <v>0</v>
      </c>
      <c r="I111" s="23" t="b">
        <f t="shared" si="46"/>
        <v>0</v>
      </c>
      <c r="J111" s="22">
        <f t="shared" si="33"/>
        <v>211.58199999999999</v>
      </c>
      <c r="K111" s="12" t="b">
        <f t="shared" si="47"/>
        <v>0</v>
      </c>
      <c r="L111" s="23" t="b">
        <f t="shared" si="48"/>
        <v>0</v>
      </c>
      <c r="M111" s="22">
        <f t="shared" si="37"/>
        <v>340.10600000000011</v>
      </c>
      <c r="N111" s="12" t="b">
        <f t="shared" si="49"/>
        <v>0</v>
      </c>
      <c r="O111" s="23" t="b">
        <f t="shared" si="50"/>
        <v>0</v>
      </c>
    </row>
    <row r="112" spans="1:15" x14ac:dyDescent="0.25">
      <c r="A112" s="10">
        <v>42077</v>
      </c>
      <c r="B112" s="34">
        <v>73</v>
      </c>
      <c r="C112" s="12">
        <f>(0.36*25.4)/3</f>
        <v>3.0479999999999996</v>
      </c>
      <c r="D112" s="22">
        <f t="shared" si="54"/>
        <v>70.019333333333336</v>
      </c>
      <c r="E112" s="12" t="b">
        <f t="shared" si="43"/>
        <v>0</v>
      </c>
      <c r="F112" s="23" t="b">
        <f t="shared" si="44"/>
        <v>0</v>
      </c>
      <c r="G112" s="22">
        <f t="shared" si="29"/>
        <v>134.45066666666665</v>
      </c>
      <c r="H112" s="12" t="b">
        <f t="shared" si="45"/>
        <v>0</v>
      </c>
      <c r="I112" s="23" t="b">
        <f t="shared" si="46"/>
        <v>0</v>
      </c>
      <c r="J112" s="22">
        <f t="shared" si="33"/>
        <v>196.25733333333335</v>
      </c>
      <c r="K112" s="12" t="b">
        <f t="shared" si="47"/>
        <v>0</v>
      </c>
      <c r="L112" s="23" t="b">
        <f t="shared" si="48"/>
        <v>0</v>
      </c>
      <c r="M112" s="22">
        <f t="shared" si="37"/>
        <v>312.22950000000003</v>
      </c>
      <c r="N112" s="12" t="b">
        <f t="shared" si="49"/>
        <v>0</v>
      </c>
      <c r="O112" s="23" t="b">
        <f t="shared" si="50"/>
        <v>0</v>
      </c>
    </row>
    <row r="113" spans="1:15" x14ac:dyDescent="0.25">
      <c r="A113" s="10">
        <v>42078</v>
      </c>
      <c r="B113" s="34">
        <v>74</v>
      </c>
      <c r="C113" s="12">
        <f t="shared" ref="C113:C114" si="55">(0.36*25.4)/3</f>
        <v>3.0479999999999996</v>
      </c>
      <c r="D113" s="22">
        <f t="shared" si="54"/>
        <v>67.140666666666661</v>
      </c>
      <c r="E113" s="12" t="b">
        <f t="shared" si="43"/>
        <v>0</v>
      </c>
      <c r="F113" s="23" t="b">
        <f t="shared" si="44"/>
        <v>0</v>
      </c>
      <c r="G113" s="22">
        <f t="shared" si="29"/>
        <v>126.91533333333334</v>
      </c>
      <c r="H113" s="12" t="b">
        <f t="shared" si="45"/>
        <v>0</v>
      </c>
      <c r="I113" s="23" t="b">
        <f t="shared" si="46"/>
        <v>0</v>
      </c>
      <c r="J113" s="22">
        <f t="shared" si="33"/>
        <v>180.93266666666665</v>
      </c>
      <c r="K113" s="12" t="b">
        <f t="shared" si="47"/>
        <v>0</v>
      </c>
      <c r="L113" s="23" t="b">
        <f t="shared" si="48"/>
        <v>0</v>
      </c>
      <c r="M113" s="22">
        <f t="shared" si="37"/>
        <v>284.35300000000001</v>
      </c>
      <c r="N113" s="12" t="b">
        <f t="shared" si="49"/>
        <v>0</v>
      </c>
      <c r="O113" s="23" t="b">
        <f t="shared" si="50"/>
        <v>0</v>
      </c>
    </row>
    <row r="114" spans="1:15" x14ac:dyDescent="0.25">
      <c r="A114" s="10">
        <v>42079</v>
      </c>
      <c r="B114" s="34">
        <v>75</v>
      </c>
      <c r="C114" s="12">
        <f t="shared" si="55"/>
        <v>3.0479999999999996</v>
      </c>
      <c r="D114" s="22">
        <f t="shared" si="54"/>
        <v>64.262</v>
      </c>
      <c r="E114" s="12" t="b">
        <f t="shared" si="43"/>
        <v>0</v>
      </c>
      <c r="F114" s="23" t="b">
        <f t="shared" si="44"/>
        <v>0</v>
      </c>
      <c r="G114" s="22">
        <f t="shared" si="29"/>
        <v>119.37999999999998</v>
      </c>
      <c r="H114" s="12" t="b">
        <f t="shared" si="45"/>
        <v>0</v>
      </c>
      <c r="I114" s="23" t="b">
        <f t="shared" si="46"/>
        <v>0</v>
      </c>
      <c r="J114" s="22">
        <f t="shared" si="33"/>
        <v>165.608</v>
      </c>
      <c r="K114" s="12" t="b">
        <f t="shared" si="47"/>
        <v>0</v>
      </c>
      <c r="L114" s="23" t="b">
        <f t="shared" si="48"/>
        <v>0</v>
      </c>
      <c r="M114" s="22">
        <f t="shared" si="37"/>
        <v>256.47649999999999</v>
      </c>
      <c r="N114" s="12" t="b">
        <f t="shared" si="49"/>
        <v>0</v>
      </c>
      <c r="O114" s="23" t="b">
        <f t="shared" si="50"/>
        <v>0</v>
      </c>
    </row>
    <row r="115" spans="1:15" x14ac:dyDescent="0.25">
      <c r="A115" s="10">
        <v>42080</v>
      </c>
      <c r="B115" s="34">
        <v>76</v>
      </c>
      <c r="C115" s="12">
        <v>0</v>
      </c>
      <c r="D115" s="22">
        <f t="shared" si="54"/>
        <v>58.166000000000004</v>
      </c>
      <c r="E115" s="12" t="b">
        <f t="shared" si="43"/>
        <v>0</v>
      </c>
      <c r="F115" s="23" t="b">
        <f t="shared" si="44"/>
        <v>0</v>
      </c>
      <c r="G115" s="22">
        <f t="shared" si="29"/>
        <v>114.80799999999999</v>
      </c>
      <c r="H115" s="12" t="b">
        <f t="shared" si="45"/>
        <v>0</v>
      </c>
      <c r="I115" s="23" t="b">
        <f t="shared" si="46"/>
        <v>0</v>
      </c>
      <c r="J115" s="22">
        <f t="shared" si="33"/>
        <v>155.702</v>
      </c>
      <c r="K115" s="12" t="b">
        <f t="shared" si="47"/>
        <v>0</v>
      </c>
      <c r="L115" s="23" t="b">
        <f t="shared" si="48"/>
        <v>0</v>
      </c>
      <c r="M115" s="22">
        <f t="shared" si="37"/>
        <v>225.55199999999996</v>
      </c>
      <c r="N115" s="12" t="b">
        <f t="shared" si="49"/>
        <v>0</v>
      </c>
      <c r="O115" s="23" t="b">
        <f t="shared" si="50"/>
        <v>0</v>
      </c>
    </row>
    <row r="116" spans="1:15" x14ac:dyDescent="0.25">
      <c r="A116" s="10">
        <v>42081</v>
      </c>
      <c r="B116" s="34">
        <v>77</v>
      </c>
      <c r="C116" s="12">
        <v>0</v>
      </c>
      <c r="D116" s="22">
        <f t="shared" si="54"/>
        <v>55.626000000000005</v>
      </c>
      <c r="E116" s="12" t="b">
        <f t="shared" si="43"/>
        <v>0</v>
      </c>
      <c r="F116" s="23" t="b">
        <f t="shared" si="44"/>
        <v>0</v>
      </c>
      <c r="G116" s="22">
        <f t="shared" si="29"/>
        <v>84.582000000000008</v>
      </c>
      <c r="H116" s="12" t="b">
        <f t="shared" si="45"/>
        <v>0</v>
      </c>
      <c r="I116" s="23" t="b">
        <f t="shared" si="46"/>
        <v>0</v>
      </c>
      <c r="J116" s="22">
        <f t="shared" si="33"/>
        <v>152.654</v>
      </c>
      <c r="K116" s="12" t="b">
        <f t="shared" si="47"/>
        <v>0</v>
      </c>
      <c r="L116" s="23" t="b">
        <f t="shared" si="48"/>
        <v>0</v>
      </c>
      <c r="M116" s="22">
        <f t="shared" si="37"/>
        <v>225.04399999999998</v>
      </c>
      <c r="N116" s="12" t="b">
        <f t="shared" si="49"/>
        <v>0</v>
      </c>
      <c r="O116" s="23" t="b">
        <f t="shared" si="50"/>
        <v>0</v>
      </c>
    </row>
    <row r="117" spans="1:15" x14ac:dyDescent="0.25">
      <c r="A117" s="10">
        <v>42082</v>
      </c>
      <c r="B117" s="34">
        <v>78</v>
      </c>
      <c r="C117" s="12">
        <v>0</v>
      </c>
      <c r="D117" s="22">
        <f t="shared" si="54"/>
        <v>18.795999999999999</v>
      </c>
      <c r="E117" s="12" t="b">
        <f t="shared" si="43"/>
        <v>0</v>
      </c>
      <c r="F117" s="23" t="b">
        <f t="shared" si="44"/>
        <v>0</v>
      </c>
      <c r="G117" s="22">
        <f t="shared" ref="G117:G118" si="56">SUM(C104:C117)</f>
        <v>82.042000000000002</v>
      </c>
      <c r="H117" s="12" t="b">
        <f t="shared" si="45"/>
        <v>0</v>
      </c>
      <c r="I117" s="23" t="b">
        <f t="shared" si="46"/>
        <v>0</v>
      </c>
      <c r="J117" s="22">
        <f t="shared" si="33"/>
        <v>151.892</v>
      </c>
      <c r="K117" s="12" t="b">
        <f t="shared" si="47"/>
        <v>0</v>
      </c>
      <c r="L117" s="23" t="b">
        <f t="shared" si="48"/>
        <v>0</v>
      </c>
      <c r="M117" s="22">
        <f t="shared" si="37"/>
        <v>220.726</v>
      </c>
      <c r="N117" s="12" t="b">
        <f t="shared" si="49"/>
        <v>0</v>
      </c>
      <c r="O117" s="23" t="b">
        <f t="shared" si="50"/>
        <v>0</v>
      </c>
    </row>
    <row r="118" spans="1:15" x14ac:dyDescent="0.25">
      <c r="A118" s="10">
        <v>42083</v>
      </c>
      <c r="B118" s="34">
        <v>79</v>
      </c>
      <c r="C118" s="12">
        <v>0</v>
      </c>
      <c r="D118" s="22">
        <f t="shared" si="54"/>
        <v>9.1439999999999984</v>
      </c>
      <c r="E118" s="12" t="b">
        <f t="shared" si="43"/>
        <v>0</v>
      </c>
      <c r="F118" s="23" t="b">
        <f t="shared" si="44"/>
        <v>0</v>
      </c>
      <c r="G118" s="22">
        <f t="shared" si="56"/>
        <v>82.042000000000002</v>
      </c>
      <c r="H118" s="12" t="b">
        <f t="shared" si="45"/>
        <v>0</v>
      </c>
      <c r="I118" s="23" t="b">
        <f t="shared" si="46"/>
        <v>0</v>
      </c>
      <c r="J118" s="22">
        <f t="shared" si="33"/>
        <v>151.13</v>
      </c>
      <c r="K118" s="12" t="b">
        <f t="shared" si="47"/>
        <v>0</v>
      </c>
      <c r="L118" s="23" t="b">
        <f t="shared" si="48"/>
        <v>0</v>
      </c>
      <c r="M118" s="22">
        <f t="shared" si="37"/>
        <v>220.726</v>
      </c>
      <c r="N118" s="12" t="b">
        <f t="shared" si="49"/>
        <v>0</v>
      </c>
      <c r="O118" s="23" t="b">
        <f t="shared" si="50"/>
        <v>0</v>
      </c>
    </row>
    <row r="119" spans="1:15" x14ac:dyDescent="0.25">
      <c r="A119" s="10">
        <v>42084</v>
      </c>
      <c r="B119" s="34">
        <v>80</v>
      </c>
      <c r="C119" s="12">
        <f t="shared" ref="C119:C121" si="57">0.33*25.4/4</f>
        <v>2.0954999999999999</v>
      </c>
      <c r="D119" s="22">
        <f t="shared" si="54"/>
        <v>8.1914999999999996</v>
      </c>
      <c r="E119" s="12" t="b">
        <f t="shared" ref="E119:E122" si="58">OR(D119&lt;8.3)</f>
        <v>1</v>
      </c>
      <c r="F119" s="23" t="b">
        <f t="shared" ref="F119:F122" si="59">OR(D119&gt;150.62)</f>
        <v>0</v>
      </c>
      <c r="G119" s="22">
        <f t="shared" ref="G119:G122" si="60">SUM(C106:C119)</f>
        <v>78.210833333333341</v>
      </c>
      <c r="H119" s="12" t="b">
        <f t="shared" ref="H119:H122" si="61">OR(G119&lt;33.9)</f>
        <v>0</v>
      </c>
      <c r="I119" s="23" t="b">
        <f t="shared" ref="I119:I122" si="62">OR(G119&gt;277.6)</f>
        <v>0</v>
      </c>
      <c r="J119" s="22">
        <f t="shared" ref="J119:J122" si="63">SUM(C99:C119)</f>
        <v>142.64216666666664</v>
      </c>
      <c r="K119" s="12" t="b">
        <f t="shared" ref="K119:K122" si="64">OR(J119&lt;67.04)</f>
        <v>0</v>
      </c>
      <c r="L119" s="23" t="b">
        <f t="shared" ref="L119:L122" si="65">OR(J119&gt;385.07)</f>
        <v>0</v>
      </c>
      <c r="M119" s="22">
        <f t="shared" ref="M119:M122" si="66">SUM(C92:C119)</f>
        <v>204.44883333333334</v>
      </c>
      <c r="N119" s="12" t="b">
        <f t="shared" ref="N119:N122" si="67">OR(M119&lt;107.69)</f>
        <v>0</v>
      </c>
      <c r="O119" s="23" t="b">
        <f t="shared" ref="O119:O122" si="68">OR(M119&gt;485.86)</f>
        <v>0</v>
      </c>
    </row>
    <row r="120" spans="1:15" x14ac:dyDescent="0.25">
      <c r="A120" s="10">
        <v>42085</v>
      </c>
      <c r="B120" s="34">
        <v>81</v>
      </c>
      <c r="C120" s="12">
        <f t="shared" si="57"/>
        <v>2.0954999999999999</v>
      </c>
      <c r="D120" s="22">
        <f t="shared" si="54"/>
        <v>7.238999999999999</v>
      </c>
      <c r="E120" s="12" t="b">
        <f t="shared" si="58"/>
        <v>1</v>
      </c>
      <c r="F120" s="23" t="b">
        <f t="shared" si="59"/>
        <v>0</v>
      </c>
      <c r="G120" s="22">
        <f t="shared" si="60"/>
        <v>74.379666666666665</v>
      </c>
      <c r="H120" s="12" t="b">
        <f t="shared" si="61"/>
        <v>0</v>
      </c>
      <c r="I120" s="23" t="b">
        <f t="shared" si="62"/>
        <v>0</v>
      </c>
      <c r="J120" s="22">
        <f t="shared" si="63"/>
        <v>134.15433333333331</v>
      </c>
      <c r="K120" s="12" t="b">
        <f t="shared" si="64"/>
        <v>0</v>
      </c>
      <c r="L120" s="23" t="b">
        <f t="shared" si="65"/>
        <v>0</v>
      </c>
      <c r="M120" s="22">
        <f t="shared" si="66"/>
        <v>188.17166666666662</v>
      </c>
      <c r="N120" s="12" t="b">
        <f t="shared" si="67"/>
        <v>0</v>
      </c>
      <c r="O120" s="23" t="b">
        <f t="shared" si="68"/>
        <v>0</v>
      </c>
    </row>
    <row r="121" spans="1:15" x14ac:dyDescent="0.25">
      <c r="A121" s="10">
        <v>42086</v>
      </c>
      <c r="B121" s="34">
        <v>82</v>
      </c>
      <c r="C121" s="12">
        <f t="shared" si="57"/>
        <v>2.0954999999999999</v>
      </c>
      <c r="D121" s="22">
        <f t="shared" si="54"/>
        <v>6.2865000000000002</v>
      </c>
      <c r="E121" s="12" t="b">
        <f t="shared" si="58"/>
        <v>1</v>
      </c>
      <c r="F121" s="23" t="b">
        <f t="shared" si="59"/>
        <v>0</v>
      </c>
      <c r="G121" s="22">
        <f t="shared" si="60"/>
        <v>70.548500000000004</v>
      </c>
      <c r="H121" s="12" t="b">
        <f t="shared" si="61"/>
        <v>0</v>
      </c>
      <c r="I121" s="23" t="b">
        <f t="shared" si="62"/>
        <v>0</v>
      </c>
      <c r="J121" s="22">
        <f t="shared" si="63"/>
        <v>125.66649999999998</v>
      </c>
      <c r="K121" s="12" t="b">
        <f t="shared" si="64"/>
        <v>0</v>
      </c>
      <c r="L121" s="23" t="b">
        <f t="shared" si="65"/>
        <v>0</v>
      </c>
      <c r="M121" s="22">
        <f t="shared" si="66"/>
        <v>171.89449999999997</v>
      </c>
      <c r="N121" s="12" t="b">
        <f t="shared" si="67"/>
        <v>0</v>
      </c>
      <c r="O121" s="23" t="b">
        <f t="shared" si="68"/>
        <v>0</v>
      </c>
    </row>
    <row r="122" spans="1:15" x14ac:dyDescent="0.25">
      <c r="A122" s="10">
        <v>42087</v>
      </c>
      <c r="B122" s="34">
        <v>83</v>
      </c>
      <c r="C122" s="12">
        <f>0.33*25.4/4</f>
        <v>2.0954999999999999</v>
      </c>
      <c r="D122" s="22">
        <f>SUM(C116:C122)</f>
        <v>8.3819999999999997</v>
      </c>
      <c r="E122" s="12" t="b">
        <f t="shared" si="58"/>
        <v>0</v>
      </c>
      <c r="F122" s="23" t="b">
        <f t="shared" si="59"/>
        <v>0</v>
      </c>
      <c r="G122" s="22">
        <f t="shared" si="60"/>
        <v>66.548000000000002</v>
      </c>
      <c r="H122" s="12" t="b">
        <f t="shared" si="61"/>
        <v>0</v>
      </c>
      <c r="I122" s="23" t="b">
        <f t="shared" si="62"/>
        <v>0</v>
      </c>
      <c r="J122" s="22">
        <f t="shared" si="63"/>
        <v>123.19</v>
      </c>
      <c r="K122" s="12" t="b">
        <f t="shared" si="64"/>
        <v>0</v>
      </c>
      <c r="L122" s="23" t="b">
        <f t="shared" si="65"/>
        <v>0</v>
      </c>
      <c r="M122" s="22">
        <f t="shared" si="66"/>
        <v>164.08399999999995</v>
      </c>
      <c r="N122" s="12" t="b">
        <f t="shared" si="67"/>
        <v>0</v>
      </c>
      <c r="O122" s="23" t="b">
        <f t="shared" si="68"/>
        <v>0</v>
      </c>
    </row>
    <row r="123" spans="1:15" x14ac:dyDescent="0.25">
      <c r="A123" s="10">
        <v>42088</v>
      </c>
      <c r="B123" s="34">
        <v>84</v>
      </c>
      <c r="C123" s="12">
        <v>0</v>
      </c>
      <c r="D123" s="22">
        <f>SUM(C117:C123)</f>
        <v>8.3819999999999997</v>
      </c>
      <c r="E123" s="12" t="b">
        <f t="shared" ref="E123" si="69">OR(D123&lt;8.3)</f>
        <v>0</v>
      </c>
      <c r="F123" s="23" t="b">
        <f t="shared" ref="F123" si="70">OR(D123&gt;150.62)</f>
        <v>0</v>
      </c>
      <c r="G123" s="22">
        <f t="shared" ref="G123" si="71">SUM(C110:C123)</f>
        <v>64.00800000000001</v>
      </c>
      <c r="H123" s="12" t="b">
        <f t="shared" ref="H123" si="72">OR(G123&lt;33.9)</f>
        <v>0</v>
      </c>
      <c r="I123" s="23" t="b">
        <f t="shared" ref="I123" si="73">OR(G123&gt;277.6)</f>
        <v>0</v>
      </c>
      <c r="J123" s="22">
        <f t="shared" ref="J123" si="74">SUM(C103:C123)</f>
        <v>92.964000000000013</v>
      </c>
      <c r="K123" s="12" t="b">
        <f t="shared" ref="K123" si="75">OR(J123&lt;67.04)</f>
        <v>0</v>
      </c>
      <c r="L123" s="23" t="b">
        <f t="shared" ref="L123" si="76">OR(J123&gt;385.07)</f>
        <v>0</v>
      </c>
      <c r="M123" s="22">
        <f t="shared" ref="M123" si="77">SUM(C96:C123)</f>
        <v>161.03599999999994</v>
      </c>
      <c r="N123" s="12" t="b">
        <f t="shared" ref="N123" si="78">OR(M123&lt;107.69)</f>
        <v>0</v>
      </c>
      <c r="O123" s="23" t="b">
        <f t="shared" ref="O123" si="79">OR(M123&gt;485.86)</f>
        <v>0</v>
      </c>
    </row>
    <row r="124" spans="1:15" x14ac:dyDescent="0.25">
      <c r="A124" s="10">
        <v>42089</v>
      </c>
      <c r="B124" s="34">
        <v>85</v>
      </c>
      <c r="C124" s="12">
        <f t="shared" ref="C124:C127" si="80">0.36*25.4/5</f>
        <v>1.8287999999999998</v>
      </c>
      <c r="D124" s="22">
        <f t="shared" ref="D124:D128" si="81">SUM(C118:C124)</f>
        <v>10.210799999999999</v>
      </c>
      <c r="E124" s="12" t="b">
        <f t="shared" ref="E124:E128" si="82">OR(D124&lt;8.3)</f>
        <v>0</v>
      </c>
      <c r="F124" s="23" t="b">
        <f t="shared" ref="F124:F128" si="83">OR(D124&gt;150.62)</f>
        <v>0</v>
      </c>
      <c r="G124" s="22">
        <f t="shared" ref="G124:G128" si="84">SUM(C111:C124)</f>
        <v>29.006800000000005</v>
      </c>
      <c r="H124" s="12" t="b">
        <f t="shared" ref="H124:H128" si="85">OR(G124&lt;33.9)</f>
        <v>1</v>
      </c>
      <c r="I124" s="23" t="b">
        <f t="shared" ref="I124:I128" si="86">OR(G124&gt;277.6)</f>
        <v>0</v>
      </c>
      <c r="J124" s="22">
        <f t="shared" ref="J124:J128" si="87">SUM(C104:C124)</f>
        <v>92.252800000000008</v>
      </c>
      <c r="K124" s="12" t="b">
        <f t="shared" ref="K124:K128" si="88">OR(J124&lt;67.04)</f>
        <v>0</v>
      </c>
      <c r="L124" s="23" t="b">
        <f t="shared" ref="L124:L128" si="89">OR(J124&gt;385.07)</f>
        <v>0</v>
      </c>
      <c r="M124" s="22">
        <f t="shared" ref="M124:M128" si="90">SUM(C97:C124)</f>
        <v>162.10279999999995</v>
      </c>
      <c r="N124" s="12" t="b">
        <f t="shared" ref="N124:N128" si="91">OR(M124&lt;107.69)</f>
        <v>0</v>
      </c>
      <c r="O124" s="23" t="b">
        <f t="shared" ref="O124:O128" si="92">OR(M124&gt;485.86)</f>
        <v>0</v>
      </c>
    </row>
    <row r="125" spans="1:15" x14ac:dyDescent="0.25">
      <c r="A125" s="10">
        <v>42090</v>
      </c>
      <c r="B125" s="34">
        <v>86</v>
      </c>
      <c r="C125" s="12">
        <f t="shared" si="80"/>
        <v>1.8287999999999998</v>
      </c>
      <c r="D125" s="22">
        <f t="shared" si="81"/>
        <v>12.039599999999998</v>
      </c>
      <c r="E125" s="12" t="b">
        <f t="shared" si="82"/>
        <v>0</v>
      </c>
      <c r="F125" s="23" t="b">
        <f t="shared" si="83"/>
        <v>0</v>
      </c>
      <c r="G125" s="22">
        <f t="shared" si="84"/>
        <v>21.183599999999998</v>
      </c>
      <c r="H125" s="12" t="b">
        <f t="shared" si="85"/>
        <v>1</v>
      </c>
      <c r="I125" s="23" t="b">
        <f t="shared" si="86"/>
        <v>0</v>
      </c>
      <c r="J125" s="22">
        <f t="shared" si="87"/>
        <v>94.081600000000009</v>
      </c>
      <c r="K125" s="12" t="b">
        <f t="shared" si="88"/>
        <v>0</v>
      </c>
      <c r="L125" s="23" t="b">
        <f t="shared" si="89"/>
        <v>0</v>
      </c>
      <c r="M125" s="22">
        <f t="shared" si="90"/>
        <v>163.16959999999995</v>
      </c>
      <c r="N125" s="12" t="b">
        <f t="shared" si="91"/>
        <v>0</v>
      </c>
      <c r="O125" s="23" t="b">
        <f t="shared" si="92"/>
        <v>0</v>
      </c>
    </row>
    <row r="126" spans="1:15" x14ac:dyDescent="0.25">
      <c r="A126" s="10">
        <v>42091</v>
      </c>
      <c r="B126" s="34">
        <v>87</v>
      </c>
      <c r="C126" s="12">
        <f t="shared" si="80"/>
        <v>1.8287999999999998</v>
      </c>
      <c r="D126" s="22">
        <f t="shared" si="81"/>
        <v>11.772899999999998</v>
      </c>
      <c r="E126" s="12" t="b">
        <f t="shared" si="82"/>
        <v>0</v>
      </c>
      <c r="F126" s="23" t="b">
        <f t="shared" si="83"/>
        <v>0</v>
      </c>
      <c r="G126" s="22">
        <f t="shared" si="84"/>
        <v>19.964400000000001</v>
      </c>
      <c r="H126" s="12" t="b">
        <f t="shared" si="85"/>
        <v>1</v>
      </c>
      <c r="I126" s="23" t="b">
        <f t="shared" si="86"/>
        <v>0</v>
      </c>
      <c r="J126" s="22">
        <f t="shared" si="87"/>
        <v>89.983733333333348</v>
      </c>
      <c r="K126" s="12" t="b">
        <f t="shared" si="88"/>
        <v>0</v>
      </c>
      <c r="L126" s="23" t="b">
        <f t="shared" si="89"/>
        <v>0</v>
      </c>
      <c r="M126" s="22">
        <f t="shared" si="90"/>
        <v>154.4150666666666</v>
      </c>
      <c r="N126" s="12" t="b">
        <f t="shared" si="91"/>
        <v>0</v>
      </c>
      <c r="O126" s="23" t="b">
        <f t="shared" si="92"/>
        <v>0</v>
      </c>
    </row>
    <row r="127" spans="1:15" x14ac:dyDescent="0.25">
      <c r="A127" s="10">
        <v>42092</v>
      </c>
      <c r="B127" s="34">
        <v>88</v>
      </c>
      <c r="C127" s="12">
        <f t="shared" si="80"/>
        <v>1.8287999999999998</v>
      </c>
      <c r="D127" s="22">
        <f t="shared" si="81"/>
        <v>11.506199999999998</v>
      </c>
      <c r="E127" s="12" t="b">
        <f t="shared" si="82"/>
        <v>0</v>
      </c>
      <c r="F127" s="23" t="b">
        <f t="shared" si="83"/>
        <v>0</v>
      </c>
      <c r="G127" s="22">
        <f t="shared" si="84"/>
        <v>18.745199999999997</v>
      </c>
      <c r="H127" s="12" t="b">
        <f t="shared" si="85"/>
        <v>1</v>
      </c>
      <c r="I127" s="23" t="b">
        <f t="shared" si="86"/>
        <v>0</v>
      </c>
      <c r="J127" s="22">
        <f t="shared" si="87"/>
        <v>85.885866666666672</v>
      </c>
      <c r="K127" s="12" t="b">
        <f t="shared" si="88"/>
        <v>0</v>
      </c>
      <c r="L127" s="23" t="b">
        <f t="shared" si="89"/>
        <v>0</v>
      </c>
      <c r="M127" s="22">
        <f t="shared" si="90"/>
        <v>145.66053333333329</v>
      </c>
      <c r="N127" s="12" t="b">
        <f t="shared" si="91"/>
        <v>0</v>
      </c>
      <c r="O127" s="23" t="b">
        <f t="shared" si="92"/>
        <v>0</v>
      </c>
    </row>
    <row r="128" spans="1:15" x14ac:dyDescent="0.25">
      <c r="A128" s="10">
        <v>42093</v>
      </c>
      <c r="B128" s="34">
        <v>89</v>
      </c>
      <c r="C128" s="12">
        <f>0.36*25.4/5</f>
        <v>1.8287999999999998</v>
      </c>
      <c r="D128" s="22">
        <f t="shared" si="81"/>
        <v>11.239499999999998</v>
      </c>
      <c r="E128" s="12" t="b">
        <f t="shared" si="82"/>
        <v>0</v>
      </c>
      <c r="F128" s="23" t="b">
        <f t="shared" si="83"/>
        <v>0</v>
      </c>
      <c r="G128" s="22">
        <f t="shared" si="84"/>
        <v>17.525999999999996</v>
      </c>
      <c r="H128" s="12" t="b">
        <f t="shared" si="85"/>
        <v>1</v>
      </c>
      <c r="I128" s="23" t="b">
        <f t="shared" si="86"/>
        <v>0</v>
      </c>
      <c r="J128" s="22">
        <f t="shared" si="87"/>
        <v>81.788000000000011</v>
      </c>
      <c r="K128" s="12" t="b">
        <f t="shared" si="88"/>
        <v>0</v>
      </c>
      <c r="L128" s="23" t="b">
        <f t="shared" si="89"/>
        <v>0</v>
      </c>
      <c r="M128" s="22">
        <f t="shared" si="90"/>
        <v>136.90599999999998</v>
      </c>
      <c r="N128" s="12" t="b">
        <f t="shared" si="91"/>
        <v>0</v>
      </c>
      <c r="O128" s="23" t="b">
        <f t="shared" si="92"/>
        <v>0</v>
      </c>
    </row>
    <row r="129" spans="1:15" x14ac:dyDescent="0.25">
      <c r="A129" s="10">
        <v>42094</v>
      </c>
      <c r="B129" s="34">
        <v>90</v>
      </c>
      <c r="C129" s="12">
        <v>0</v>
      </c>
      <c r="D129" s="22">
        <f t="shared" ref="D129" si="93">SUM(C123:C129)</f>
        <v>9.1439999999999984</v>
      </c>
      <c r="E129" s="12" t="b">
        <f t="shared" ref="E129" si="94">OR(D129&lt;8.3)</f>
        <v>0</v>
      </c>
      <c r="F129" s="23" t="b">
        <f t="shared" ref="F129" si="95">OR(D129&gt;150.62)</f>
        <v>0</v>
      </c>
      <c r="G129" s="22">
        <f t="shared" ref="G129" si="96">SUM(C116:C129)</f>
        <v>17.525999999999996</v>
      </c>
      <c r="H129" s="12" t="b">
        <f t="shared" ref="H129" si="97">OR(G129&lt;33.9)</f>
        <v>1</v>
      </c>
      <c r="I129" s="23" t="b">
        <f t="shared" ref="I129" si="98">OR(G129&gt;277.6)</f>
        <v>0</v>
      </c>
      <c r="J129" s="22">
        <f t="shared" ref="J129" si="99">SUM(C109:C129)</f>
        <v>75.692000000000007</v>
      </c>
      <c r="K129" s="12" t="b">
        <f t="shared" ref="K129" si="100">OR(J129&lt;67.04)</f>
        <v>0</v>
      </c>
      <c r="L129" s="23" t="b">
        <f t="shared" ref="L129" si="101">OR(J129&gt;385.07)</f>
        <v>0</v>
      </c>
      <c r="M129" s="22">
        <f t="shared" ref="M129" si="102">SUM(C102:C129)</f>
        <v>132.334</v>
      </c>
      <c r="N129" s="12" t="b">
        <f t="shared" ref="N129" si="103">OR(M129&lt;107.69)</f>
        <v>0</v>
      </c>
      <c r="O129" s="23" t="b">
        <f t="shared" ref="O129" si="104">OR(M129&gt;485.86)</f>
        <v>0</v>
      </c>
    </row>
    <row r="130" spans="1:15" x14ac:dyDescent="0.25">
      <c r="A130" s="10">
        <v>42095</v>
      </c>
      <c r="B130" s="34">
        <v>91</v>
      </c>
      <c r="C130" s="12">
        <f>0.1*25.4</f>
        <v>2.54</v>
      </c>
      <c r="D130" s="22">
        <f t="shared" ref="D130" si="105">SUM(C124:C130)</f>
        <v>11.683999999999997</v>
      </c>
      <c r="E130" s="12" t="b">
        <f t="shared" ref="E130" si="106">OR(D130&lt;8.3)</f>
        <v>0</v>
      </c>
      <c r="F130" s="23" t="b">
        <f t="shared" ref="F130" si="107">OR(D130&gt;150.62)</f>
        <v>0</v>
      </c>
      <c r="G130" s="22">
        <f t="shared" ref="G130" si="108">SUM(C117:C130)</f>
        <v>20.065999999999995</v>
      </c>
      <c r="H130" s="12" t="b">
        <f t="shared" ref="H130" si="109">OR(G130&lt;33.9)</f>
        <v>1</v>
      </c>
      <c r="I130" s="23" t="b">
        <f t="shared" ref="I130" si="110">OR(G130&gt;277.6)</f>
        <v>0</v>
      </c>
      <c r="J130" s="22">
        <f t="shared" ref="J130" si="111">SUM(C110:C130)</f>
        <v>75.692000000000021</v>
      </c>
      <c r="K130" s="12" t="b">
        <f t="shared" ref="K130" si="112">OR(J130&lt;67.04)</f>
        <v>0</v>
      </c>
      <c r="L130" s="23" t="b">
        <f t="shared" ref="L130" si="113">OR(J130&gt;385.07)</f>
        <v>0</v>
      </c>
      <c r="M130" s="22">
        <f t="shared" ref="M130" si="114">SUM(C103:C130)</f>
        <v>104.64800000000002</v>
      </c>
      <c r="N130" s="12" t="b">
        <f t="shared" ref="N130" si="115">OR(M130&lt;107.69)</f>
        <v>1</v>
      </c>
      <c r="O130" s="23" t="b">
        <f t="shared" ref="O130" si="116">OR(M130&gt;485.86)</f>
        <v>0</v>
      </c>
    </row>
    <row r="131" spans="1:15" x14ac:dyDescent="0.25">
      <c r="A131" s="10">
        <v>42096</v>
      </c>
      <c r="B131" s="34">
        <v>92</v>
      </c>
      <c r="C131" s="12">
        <f t="shared" ref="C131:C134" si="117">(2.05*25.4)/5</f>
        <v>10.413999999999998</v>
      </c>
      <c r="D131" s="22">
        <f t="shared" ref="D131:D135" si="118">SUM(C125:C131)</f>
        <v>20.269199999999998</v>
      </c>
      <c r="E131" s="12" t="b">
        <f t="shared" ref="E131:E135" si="119">OR(D131&lt;8.3)</f>
        <v>0</v>
      </c>
      <c r="F131" s="23" t="b">
        <f t="shared" ref="F131:F135" si="120">OR(D131&gt;150.62)</f>
        <v>0</v>
      </c>
      <c r="G131" s="22">
        <f t="shared" ref="G131:G135" si="121">SUM(C118:C131)</f>
        <v>30.479999999999993</v>
      </c>
      <c r="H131" s="12" t="b">
        <f t="shared" ref="H131:H135" si="122">OR(G131&lt;33.9)</f>
        <v>1</v>
      </c>
      <c r="I131" s="23" t="b">
        <f t="shared" ref="I131:I135" si="123">OR(G131&gt;277.6)</f>
        <v>0</v>
      </c>
      <c r="J131" s="22">
        <f t="shared" ref="J131:J135" si="124">SUM(C111:C131)</f>
        <v>49.27600000000001</v>
      </c>
      <c r="K131" s="12" t="b">
        <f t="shared" ref="K131:K135" si="125">OR(J131&lt;67.04)</f>
        <v>1</v>
      </c>
      <c r="L131" s="23" t="b">
        <f t="shared" ref="L131:L135" si="126">OR(J131&gt;385.07)</f>
        <v>0</v>
      </c>
      <c r="M131" s="22">
        <f t="shared" ref="M131:M135" si="127">SUM(C104:C131)</f>
        <v>112.52200000000002</v>
      </c>
      <c r="N131" s="12" t="b">
        <f t="shared" ref="N131:N135" si="128">OR(M131&lt;107.69)</f>
        <v>0</v>
      </c>
      <c r="O131" s="23" t="b">
        <f t="shared" ref="O131:O135" si="129">OR(M131&gt;485.86)</f>
        <v>0</v>
      </c>
    </row>
    <row r="132" spans="1:15" x14ac:dyDescent="0.25">
      <c r="A132" s="10">
        <v>42097</v>
      </c>
      <c r="B132" s="34">
        <v>93</v>
      </c>
      <c r="C132" s="12">
        <f t="shared" si="117"/>
        <v>10.413999999999998</v>
      </c>
      <c r="D132" s="22">
        <f t="shared" si="118"/>
        <v>28.854399999999995</v>
      </c>
      <c r="E132" s="12" t="b">
        <f t="shared" si="119"/>
        <v>0</v>
      </c>
      <c r="F132" s="23" t="b">
        <f t="shared" si="120"/>
        <v>0</v>
      </c>
      <c r="G132" s="22">
        <f t="shared" si="121"/>
        <v>40.893999999999991</v>
      </c>
      <c r="H132" s="12" t="b">
        <f t="shared" si="122"/>
        <v>0</v>
      </c>
      <c r="I132" s="23" t="b">
        <f t="shared" si="123"/>
        <v>0</v>
      </c>
      <c r="J132" s="22">
        <f t="shared" si="124"/>
        <v>50.037999999999997</v>
      </c>
      <c r="K132" s="12" t="b">
        <f t="shared" si="125"/>
        <v>1</v>
      </c>
      <c r="L132" s="23" t="b">
        <f t="shared" si="126"/>
        <v>0</v>
      </c>
      <c r="M132" s="22">
        <f t="shared" si="127"/>
        <v>122.93600000000002</v>
      </c>
      <c r="N132" s="12" t="b">
        <f t="shared" si="128"/>
        <v>0</v>
      </c>
      <c r="O132" s="23" t="b">
        <f t="shared" si="129"/>
        <v>0</v>
      </c>
    </row>
    <row r="133" spans="1:15" x14ac:dyDescent="0.25">
      <c r="A133" s="10">
        <v>42098</v>
      </c>
      <c r="B133" s="34">
        <v>94</v>
      </c>
      <c r="C133" s="12">
        <f t="shared" si="117"/>
        <v>10.413999999999998</v>
      </c>
      <c r="D133" s="22">
        <f t="shared" si="118"/>
        <v>37.439599999999992</v>
      </c>
      <c r="E133" s="12" t="b">
        <f t="shared" si="119"/>
        <v>0</v>
      </c>
      <c r="F133" s="23" t="b">
        <f t="shared" si="120"/>
        <v>0</v>
      </c>
      <c r="G133" s="22">
        <f t="shared" si="121"/>
        <v>49.212499999999991</v>
      </c>
      <c r="H133" s="12" t="b">
        <f t="shared" si="122"/>
        <v>0</v>
      </c>
      <c r="I133" s="23" t="b">
        <f t="shared" si="123"/>
        <v>0</v>
      </c>
      <c r="J133" s="22">
        <f t="shared" si="124"/>
        <v>57.403999999999996</v>
      </c>
      <c r="K133" s="12" t="b">
        <f t="shared" si="125"/>
        <v>1</v>
      </c>
      <c r="L133" s="23" t="b">
        <f t="shared" si="126"/>
        <v>0</v>
      </c>
      <c r="M133" s="22">
        <f t="shared" si="127"/>
        <v>127.42333333333336</v>
      </c>
      <c r="N133" s="12" t="b">
        <f t="shared" si="128"/>
        <v>0</v>
      </c>
      <c r="O133" s="23" t="b">
        <f t="shared" si="129"/>
        <v>0</v>
      </c>
    </row>
    <row r="134" spans="1:15" x14ac:dyDescent="0.25">
      <c r="A134" s="10">
        <v>42099</v>
      </c>
      <c r="B134" s="34">
        <v>95</v>
      </c>
      <c r="C134" s="12">
        <f t="shared" si="117"/>
        <v>10.413999999999998</v>
      </c>
      <c r="D134" s="22">
        <f t="shared" si="118"/>
        <v>46.024799999999999</v>
      </c>
      <c r="E134" s="12" t="b">
        <f t="shared" si="119"/>
        <v>0</v>
      </c>
      <c r="F134" s="23" t="b">
        <f t="shared" si="120"/>
        <v>0</v>
      </c>
      <c r="G134" s="22">
        <f t="shared" si="121"/>
        <v>57.530999999999992</v>
      </c>
      <c r="H134" s="12" t="b">
        <f t="shared" si="122"/>
        <v>0</v>
      </c>
      <c r="I134" s="23" t="b">
        <f t="shared" si="123"/>
        <v>0</v>
      </c>
      <c r="J134" s="22">
        <f t="shared" si="124"/>
        <v>64.77</v>
      </c>
      <c r="K134" s="12" t="b">
        <f t="shared" si="125"/>
        <v>1</v>
      </c>
      <c r="L134" s="23" t="b">
        <f t="shared" si="126"/>
        <v>0</v>
      </c>
      <c r="M134" s="22">
        <f t="shared" si="127"/>
        <v>131.91066666666669</v>
      </c>
      <c r="N134" s="12" t="b">
        <f t="shared" si="128"/>
        <v>0</v>
      </c>
      <c r="O134" s="23" t="b">
        <f t="shared" si="129"/>
        <v>0</v>
      </c>
    </row>
    <row r="135" spans="1:15" x14ac:dyDescent="0.25">
      <c r="A135" s="10">
        <v>42100</v>
      </c>
      <c r="B135" s="34">
        <v>96</v>
      </c>
      <c r="C135" s="12">
        <f>(2.05*25.4)/5</f>
        <v>10.413999999999998</v>
      </c>
      <c r="D135" s="22">
        <f t="shared" si="118"/>
        <v>54.61</v>
      </c>
      <c r="E135" s="12" t="b">
        <f t="shared" si="119"/>
        <v>0</v>
      </c>
      <c r="F135" s="23" t="b">
        <f t="shared" si="120"/>
        <v>0</v>
      </c>
      <c r="G135" s="22">
        <f t="shared" si="121"/>
        <v>65.849499999999992</v>
      </c>
      <c r="H135" s="12" t="b">
        <f t="shared" si="122"/>
        <v>0</v>
      </c>
      <c r="I135" s="23" t="b">
        <f t="shared" si="123"/>
        <v>0</v>
      </c>
      <c r="J135" s="22">
        <f t="shared" si="124"/>
        <v>72.135999999999996</v>
      </c>
      <c r="K135" s="12" t="b">
        <f t="shared" si="125"/>
        <v>0</v>
      </c>
      <c r="L135" s="23" t="b">
        <f t="shared" si="126"/>
        <v>0</v>
      </c>
      <c r="M135" s="22">
        <f t="shared" si="127"/>
        <v>136.39800000000002</v>
      </c>
      <c r="N135" s="12" t="b">
        <f t="shared" si="128"/>
        <v>0</v>
      </c>
      <c r="O135" s="23" t="b">
        <f t="shared" si="129"/>
        <v>0</v>
      </c>
    </row>
    <row r="136" spans="1:15" x14ac:dyDescent="0.25">
      <c r="A136" s="10">
        <v>42101</v>
      </c>
      <c r="B136" s="34">
        <v>97</v>
      </c>
      <c r="C136" s="12">
        <f>0.03*25.4</f>
        <v>0.7619999999999999</v>
      </c>
      <c r="D136" s="22">
        <f t="shared" ref="D136" si="130">SUM(C130:C136)</f>
        <v>55.372</v>
      </c>
      <c r="E136" s="12" t="b">
        <f t="shared" ref="E136" si="131">OR(D136&lt;8.3)</f>
        <v>0</v>
      </c>
      <c r="F136" s="23" t="b">
        <f t="shared" ref="F136" si="132">OR(D136&gt;150.62)</f>
        <v>0</v>
      </c>
      <c r="G136" s="22">
        <f t="shared" ref="G136" si="133">SUM(C123:C136)</f>
        <v>64.515999999999991</v>
      </c>
      <c r="H136" s="12" t="b">
        <f t="shared" ref="H136" si="134">OR(G136&lt;33.9)</f>
        <v>0</v>
      </c>
      <c r="I136" s="23" t="b">
        <f t="shared" ref="I136" si="135">OR(G136&gt;277.6)</f>
        <v>0</v>
      </c>
      <c r="J136" s="22">
        <f t="shared" ref="J136" si="136">SUM(C116:C136)</f>
        <v>72.897999999999996</v>
      </c>
      <c r="K136" s="12" t="b">
        <f t="shared" ref="K136" si="137">OR(J136&lt;67.04)</f>
        <v>0</v>
      </c>
      <c r="L136" s="23" t="b">
        <f t="shared" ref="L136" si="138">OR(J136&gt;385.07)</f>
        <v>0</v>
      </c>
      <c r="M136" s="22">
        <f t="shared" ref="M136" si="139">SUM(C109:C136)</f>
        <v>131.06400000000002</v>
      </c>
      <c r="N136" s="12" t="b">
        <f t="shared" ref="N136" si="140">OR(M136&lt;107.69)</f>
        <v>0</v>
      </c>
      <c r="O136" s="23" t="b">
        <f t="shared" ref="O136" si="141">OR(M136&gt;485.86)</f>
        <v>0</v>
      </c>
    </row>
    <row r="137" spans="1:15" x14ac:dyDescent="0.25">
      <c r="A137" s="10">
        <v>42102</v>
      </c>
      <c r="B137" s="34">
        <v>98</v>
      </c>
      <c r="C137" s="12">
        <v>0</v>
      </c>
      <c r="D137" s="22">
        <f t="shared" ref="D137" si="142">SUM(C131:C137)</f>
        <v>52.831999999999994</v>
      </c>
      <c r="E137" s="12" t="b">
        <f t="shared" ref="E137" si="143">OR(D137&lt;8.3)</f>
        <v>0</v>
      </c>
      <c r="F137" s="23" t="b">
        <f t="shared" ref="F137" si="144">OR(D137&gt;150.62)</f>
        <v>0</v>
      </c>
      <c r="G137" s="22">
        <f t="shared" ref="G137" si="145">SUM(C124:C137)</f>
        <v>64.515999999999991</v>
      </c>
      <c r="H137" s="12" t="b">
        <f t="shared" ref="H137" si="146">OR(G137&lt;33.9)</f>
        <v>0</v>
      </c>
      <c r="I137" s="23" t="b">
        <f t="shared" ref="I137" si="147">OR(G137&gt;277.6)</f>
        <v>0</v>
      </c>
      <c r="J137" s="22">
        <f t="shared" ref="J137" si="148">SUM(C117:C137)</f>
        <v>72.897999999999996</v>
      </c>
      <c r="K137" s="12" t="b">
        <f t="shared" ref="K137" si="149">OR(J137&lt;67.04)</f>
        <v>0</v>
      </c>
      <c r="L137" s="23" t="b">
        <f t="shared" ref="L137" si="150">OR(J137&gt;385.07)</f>
        <v>0</v>
      </c>
      <c r="M137" s="22">
        <f t="shared" ref="M137" si="151">SUM(C110:C137)</f>
        <v>128.52400000000003</v>
      </c>
      <c r="N137" s="12" t="b">
        <f t="shared" ref="N137" si="152">OR(M137&lt;107.69)</f>
        <v>0</v>
      </c>
      <c r="O137" s="23" t="b">
        <f t="shared" ref="O137" si="153">OR(M137&gt;485.86)</f>
        <v>0</v>
      </c>
    </row>
    <row r="138" spans="1:15" x14ac:dyDescent="0.25">
      <c r="A138" s="10">
        <v>42103</v>
      </c>
      <c r="B138" s="34">
        <v>99</v>
      </c>
      <c r="C138" s="12">
        <f>0.35*25.4</f>
        <v>8.8899999999999988</v>
      </c>
      <c r="D138" s="22">
        <f t="shared" ref="D138" si="154">SUM(C132:C138)</f>
        <v>51.307999999999993</v>
      </c>
      <c r="E138" s="12" t="b">
        <f t="shared" ref="E138" si="155">OR(D138&lt;8.3)</f>
        <v>0</v>
      </c>
      <c r="F138" s="23" t="b">
        <f t="shared" ref="F138" si="156">OR(D138&gt;150.62)</f>
        <v>0</v>
      </c>
      <c r="G138" s="22">
        <f t="shared" ref="G138" si="157">SUM(C125:C138)</f>
        <v>71.577199999999991</v>
      </c>
      <c r="H138" s="12" t="b">
        <f t="shared" ref="H138" si="158">OR(G138&lt;33.9)</f>
        <v>0</v>
      </c>
      <c r="I138" s="23" t="b">
        <f t="shared" ref="I138" si="159">OR(G138&gt;277.6)</f>
        <v>0</v>
      </c>
      <c r="J138" s="22">
        <f t="shared" ref="J138" si="160">SUM(C118:C138)</f>
        <v>81.787999999999997</v>
      </c>
      <c r="K138" s="12" t="b">
        <f t="shared" ref="K138" si="161">OR(J138&lt;67.04)</f>
        <v>0</v>
      </c>
      <c r="L138" s="23" t="b">
        <f t="shared" ref="L138" si="162">OR(J138&gt;385.07)</f>
        <v>0</v>
      </c>
      <c r="M138" s="22">
        <f t="shared" ref="M138" si="163">SUM(C111:C138)</f>
        <v>100.58400000000002</v>
      </c>
      <c r="N138" s="12" t="b">
        <f t="shared" ref="N138" si="164">OR(M138&lt;107.69)</f>
        <v>1</v>
      </c>
      <c r="O138" s="23" t="b">
        <f t="shared" ref="O138" si="165">OR(M138&gt;485.86)</f>
        <v>0</v>
      </c>
    </row>
    <row r="139" spans="1:15" x14ac:dyDescent="0.25">
      <c r="A139" s="10">
        <v>42104</v>
      </c>
      <c r="B139" s="34">
        <v>100</v>
      </c>
      <c r="C139" s="12">
        <f>0.41*25.4</f>
        <v>10.413999999999998</v>
      </c>
      <c r="D139" s="22">
        <f t="shared" ref="D139" si="166">SUM(C133:C139)</f>
        <v>51.307999999999993</v>
      </c>
      <c r="E139" s="12" t="b">
        <f t="shared" ref="E139" si="167">OR(D139&lt;8.3)</f>
        <v>0</v>
      </c>
      <c r="F139" s="23" t="b">
        <f t="shared" ref="F139" si="168">OR(D139&gt;150.62)</f>
        <v>0</v>
      </c>
      <c r="G139" s="22">
        <f t="shared" ref="G139" si="169">SUM(C126:C139)</f>
        <v>80.162399999999991</v>
      </c>
      <c r="H139" s="12" t="b">
        <f t="shared" ref="H139" si="170">OR(G139&lt;33.9)</f>
        <v>0</v>
      </c>
      <c r="I139" s="23" t="b">
        <f t="shared" ref="I139" si="171">OR(G139&gt;277.6)</f>
        <v>0</v>
      </c>
      <c r="J139" s="22">
        <f t="shared" ref="J139" si="172">SUM(C119:C139)</f>
        <v>92.201999999999998</v>
      </c>
      <c r="K139" s="12" t="b">
        <f t="shared" ref="K139" si="173">OR(J139&lt;67.04)</f>
        <v>0</v>
      </c>
      <c r="L139" s="23" t="b">
        <f t="shared" ref="L139" si="174">OR(J139&gt;385.07)</f>
        <v>0</v>
      </c>
      <c r="M139" s="22">
        <f t="shared" ref="M139" si="175">SUM(C112:C139)</f>
        <v>101.346</v>
      </c>
      <c r="N139" s="12" t="b">
        <f t="shared" ref="N139" si="176">OR(M139&lt;107.69)</f>
        <v>1</v>
      </c>
      <c r="O139" s="23" t="b">
        <f t="shared" ref="O139" si="177">OR(M139&gt;485.86)</f>
        <v>0</v>
      </c>
    </row>
    <row r="140" spans="1:15" x14ac:dyDescent="0.25">
      <c r="A140" s="10">
        <v>42105</v>
      </c>
      <c r="B140" s="34">
        <v>101</v>
      </c>
      <c r="C140" s="12">
        <f t="shared" ref="C140:C141" si="178">(0.59*25.4)/3</f>
        <v>4.995333333333333</v>
      </c>
      <c r="D140" s="22">
        <f t="shared" ref="D140:D142" si="179">SUM(C134:C140)</f>
        <v>45.889333333333326</v>
      </c>
      <c r="E140" s="12" t="b">
        <f t="shared" ref="E140:E142" si="180">OR(D140&lt;8.3)</f>
        <v>0</v>
      </c>
      <c r="F140" s="23" t="b">
        <f t="shared" ref="F140:F142" si="181">OR(D140&gt;150.62)</f>
        <v>0</v>
      </c>
      <c r="G140" s="22">
        <f t="shared" ref="G140:G142" si="182">SUM(C127:C140)</f>
        <v>83.328933333333325</v>
      </c>
      <c r="H140" s="12" t="b">
        <f t="shared" ref="H140:H142" si="183">OR(G140&lt;33.9)</f>
        <v>0</v>
      </c>
      <c r="I140" s="23" t="b">
        <f t="shared" ref="I140:I142" si="184">OR(G140&gt;277.6)</f>
        <v>0</v>
      </c>
      <c r="J140" s="22">
        <f t="shared" ref="J140:J142" si="185">SUM(C120:C140)</f>
        <v>95.101833333333332</v>
      </c>
      <c r="K140" s="12" t="b">
        <f t="shared" ref="K140:K142" si="186">OR(J140&lt;67.04)</f>
        <v>0</v>
      </c>
      <c r="L140" s="23" t="b">
        <f t="shared" ref="L140:L142" si="187">OR(J140&gt;385.07)</f>
        <v>0</v>
      </c>
      <c r="M140" s="22">
        <f t="shared" ref="M140:M142" si="188">SUM(C113:C140)</f>
        <v>103.29333333333334</v>
      </c>
      <c r="N140" s="12" t="b">
        <f t="shared" ref="N140:N142" si="189">OR(M140&lt;107.69)</f>
        <v>1</v>
      </c>
      <c r="O140" s="23" t="b">
        <f t="shared" ref="O140:O142" si="190">OR(M140&gt;485.86)</f>
        <v>0</v>
      </c>
    </row>
    <row r="141" spans="1:15" x14ac:dyDescent="0.25">
      <c r="A141" s="10">
        <v>42106</v>
      </c>
      <c r="B141" s="34">
        <v>102</v>
      </c>
      <c r="C141" s="12">
        <f t="shared" si="178"/>
        <v>4.995333333333333</v>
      </c>
      <c r="D141" s="22">
        <f t="shared" si="179"/>
        <v>40.470666666666659</v>
      </c>
      <c r="E141" s="12" t="b">
        <f t="shared" si="180"/>
        <v>0</v>
      </c>
      <c r="F141" s="23" t="b">
        <f t="shared" si="181"/>
        <v>0</v>
      </c>
      <c r="G141" s="22">
        <f t="shared" si="182"/>
        <v>86.495466666666672</v>
      </c>
      <c r="H141" s="12" t="b">
        <f t="shared" si="183"/>
        <v>0</v>
      </c>
      <c r="I141" s="23" t="b">
        <f t="shared" si="184"/>
        <v>0</v>
      </c>
      <c r="J141" s="22">
        <f t="shared" si="185"/>
        <v>98.001666666666665</v>
      </c>
      <c r="K141" s="12" t="b">
        <f t="shared" si="186"/>
        <v>0</v>
      </c>
      <c r="L141" s="23" t="b">
        <f t="shared" si="187"/>
        <v>0</v>
      </c>
      <c r="M141" s="22">
        <f t="shared" si="188"/>
        <v>105.24066666666667</v>
      </c>
      <c r="N141" s="12" t="b">
        <f t="shared" si="189"/>
        <v>1</v>
      </c>
      <c r="O141" s="23" t="b">
        <f t="shared" si="190"/>
        <v>0</v>
      </c>
    </row>
    <row r="142" spans="1:15" x14ac:dyDescent="0.25">
      <c r="A142" s="10">
        <v>42107</v>
      </c>
      <c r="B142" s="34">
        <v>103</v>
      </c>
      <c r="C142" s="12">
        <f>(0.59*25.4)/3</f>
        <v>4.995333333333333</v>
      </c>
      <c r="D142" s="22">
        <f t="shared" si="179"/>
        <v>35.052</v>
      </c>
      <c r="E142" s="12" t="b">
        <f t="shared" si="180"/>
        <v>0</v>
      </c>
      <c r="F142" s="23" t="b">
        <f t="shared" si="181"/>
        <v>0</v>
      </c>
      <c r="G142" s="22">
        <f t="shared" si="182"/>
        <v>89.662000000000006</v>
      </c>
      <c r="H142" s="12" t="b">
        <f t="shared" si="183"/>
        <v>0</v>
      </c>
      <c r="I142" s="23" t="b">
        <f t="shared" si="184"/>
        <v>0</v>
      </c>
      <c r="J142" s="22">
        <f t="shared" si="185"/>
        <v>100.9015</v>
      </c>
      <c r="K142" s="12" t="b">
        <f t="shared" si="186"/>
        <v>0</v>
      </c>
      <c r="L142" s="23" t="b">
        <f t="shared" si="187"/>
        <v>0</v>
      </c>
      <c r="M142" s="22">
        <f t="shared" si="188"/>
        <v>107.188</v>
      </c>
      <c r="N142" s="12" t="b">
        <f t="shared" si="189"/>
        <v>1</v>
      </c>
      <c r="O142" s="23" t="b">
        <f t="shared" si="190"/>
        <v>0</v>
      </c>
    </row>
    <row r="143" spans="1:15" x14ac:dyDescent="0.25">
      <c r="A143" s="10">
        <v>42108</v>
      </c>
      <c r="B143" s="34">
        <v>104</v>
      </c>
      <c r="C143" s="12">
        <f>0.7*25.4</f>
        <v>17.779999999999998</v>
      </c>
      <c r="D143" s="22">
        <f t="shared" ref="D143" si="191">SUM(C137:C143)</f>
        <v>52.069999999999993</v>
      </c>
      <c r="E143" s="12" t="b">
        <f t="shared" ref="E143" si="192">OR(D143&lt;8.3)</f>
        <v>0</v>
      </c>
      <c r="F143" s="23" t="b">
        <f t="shared" ref="F143" si="193">OR(D143&gt;150.62)</f>
        <v>0</v>
      </c>
      <c r="G143" s="22">
        <f t="shared" ref="G143" si="194">SUM(C130:C143)</f>
        <v>107.44200000000001</v>
      </c>
      <c r="H143" s="12" t="b">
        <f t="shared" ref="H143" si="195">OR(G143&lt;33.9)</f>
        <v>0</v>
      </c>
      <c r="I143" s="23" t="b">
        <f t="shared" ref="I143" si="196">OR(G143&gt;277.6)</f>
        <v>0</v>
      </c>
      <c r="J143" s="22">
        <f t="shared" ref="J143" si="197">SUM(C123:C143)</f>
        <v>116.586</v>
      </c>
      <c r="K143" s="12" t="b">
        <f t="shared" ref="K143" si="198">OR(J143&lt;67.04)</f>
        <v>0</v>
      </c>
      <c r="L143" s="23" t="b">
        <f t="shared" ref="L143" si="199">OR(J143&gt;385.07)</f>
        <v>0</v>
      </c>
      <c r="M143" s="22">
        <f t="shared" ref="M143" si="200">SUM(C116:C143)</f>
        <v>124.968</v>
      </c>
      <c r="N143" s="12" t="b">
        <f t="shared" ref="N143" si="201">OR(M143&lt;107.69)</f>
        <v>0</v>
      </c>
      <c r="O143" s="23" t="b">
        <f t="shared" ref="O143" si="202">OR(M143&gt;485.86)</f>
        <v>0</v>
      </c>
    </row>
    <row r="144" spans="1:15" x14ac:dyDescent="0.25">
      <c r="A144" s="10">
        <v>42109</v>
      </c>
      <c r="B144" s="34">
        <v>105</v>
      </c>
      <c r="C144" s="12">
        <v>0</v>
      </c>
      <c r="D144" s="22">
        <f t="shared" ref="D144:D145" si="203">SUM(C138:C144)</f>
        <v>52.069999999999993</v>
      </c>
      <c r="E144" s="12" t="b">
        <f t="shared" ref="E144:E145" si="204">OR(D144&lt;8.3)</f>
        <v>0</v>
      </c>
      <c r="F144" s="23" t="b">
        <f t="shared" ref="F144:F145" si="205">OR(D144&gt;150.62)</f>
        <v>0</v>
      </c>
      <c r="G144" s="22">
        <f t="shared" ref="G144:G145" si="206">SUM(C131:C144)</f>
        <v>104.902</v>
      </c>
      <c r="H144" s="12" t="b">
        <f t="shared" ref="H144:H145" si="207">OR(G144&lt;33.9)</f>
        <v>0</v>
      </c>
      <c r="I144" s="23" t="b">
        <f t="shared" ref="I144:I145" si="208">OR(G144&gt;277.6)</f>
        <v>0</v>
      </c>
      <c r="J144" s="22">
        <f t="shared" ref="J144:J145" si="209">SUM(C124:C144)</f>
        <v>116.586</v>
      </c>
      <c r="K144" s="12" t="b">
        <f t="shared" ref="K144:K145" si="210">OR(J144&lt;67.04)</f>
        <v>0</v>
      </c>
      <c r="L144" s="23" t="b">
        <f t="shared" ref="L144:L145" si="211">OR(J144&gt;385.07)</f>
        <v>0</v>
      </c>
      <c r="M144" s="22">
        <f t="shared" ref="M144:M145" si="212">SUM(C117:C144)</f>
        <v>124.968</v>
      </c>
      <c r="N144" s="12" t="b">
        <f t="shared" ref="N144:N145" si="213">OR(M144&lt;107.69)</f>
        <v>0</v>
      </c>
      <c r="O144" s="23" t="b">
        <f t="shared" ref="O144:O145" si="214">OR(M144&gt;485.86)</f>
        <v>0</v>
      </c>
    </row>
    <row r="145" spans="1:15" x14ac:dyDescent="0.25">
      <c r="A145" s="10">
        <v>42110</v>
      </c>
      <c r="B145" s="34">
        <v>106</v>
      </c>
      <c r="C145" s="12">
        <v>0</v>
      </c>
      <c r="D145" s="22">
        <f t="shared" si="203"/>
        <v>43.179999999999993</v>
      </c>
      <c r="E145" s="12" t="b">
        <f t="shared" si="204"/>
        <v>0</v>
      </c>
      <c r="F145" s="23" t="b">
        <f t="shared" si="205"/>
        <v>0</v>
      </c>
      <c r="G145" s="22">
        <f t="shared" si="206"/>
        <v>94.488</v>
      </c>
      <c r="H145" s="12" t="b">
        <f t="shared" si="207"/>
        <v>0</v>
      </c>
      <c r="I145" s="23" t="b">
        <f t="shared" si="208"/>
        <v>0</v>
      </c>
      <c r="J145" s="22">
        <f t="shared" si="209"/>
        <v>114.7572</v>
      </c>
      <c r="K145" s="12" t="b">
        <f t="shared" si="210"/>
        <v>0</v>
      </c>
      <c r="L145" s="23" t="b">
        <f t="shared" si="211"/>
        <v>0</v>
      </c>
      <c r="M145" s="22">
        <f t="shared" si="212"/>
        <v>124.968</v>
      </c>
      <c r="N145" s="12" t="b">
        <f t="shared" si="213"/>
        <v>0</v>
      </c>
      <c r="O145" s="23" t="b">
        <f t="shared" si="214"/>
        <v>0</v>
      </c>
    </row>
    <row r="146" spans="1:15" x14ac:dyDescent="0.25">
      <c r="A146" s="10">
        <v>42111</v>
      </c>
      <c r="B146" s="34">
        <v>107</v>
      </c>
      <c r="C146" s="12">
        <f>0.75*25.4</f>
        <v>19.049999999999997</v>
      </c>
      <c r="D146" s="22">
        <f t="shared" ref="D146" si="215">SUM(C140:C146)</f>
        <v>51.815999999999995</v>
      </c>
      <c r="E146" s="12" t="b">
        <f t="shared" ref="E146" si="216">OR(D146&lt;8.3)</f>
        <v>0</v>
      </c>
      <c r="F146" s="23" t="b">
        <f t="shared" ref="F146" si="217">OR(D146&gt;150.62)</f>
        <v>0</v>
      </c>
      <c r="G146" s="22">
        <f t="shared" ref="G146" si="218">SUM(C133:C146)</f>
        <v>103.124</v>
      </c>
      <c r="H146" s="12" t="b">
        <f t="shared" ref="H146" si="219">OR(G146&lt;33.9)</f>
        <v>0</v>
      </c>
      <c r="I146" s="23" t="b">
        <f t="shared" ref="I146" si="220">OR(G146&gt;277.6)</f>
        <v>0</v>
      </c>
      <c r="J146" s="22">
        <f t="shared" ref="J146" si="221">SUM(C126:C146)</f>
        <v>131.97839999999999</v>
      </c>
      <c r="K146" s="12" t="b">
        <f t="shared" ref="K146" si="222">OR(J146&lt;67.04)</f>
        <v>0</v>
      </c>
      <c r="L146" s="23" t="b">
        <f t="shared" ref="L146" si="223">OR(J146&gt;385.07)</f>
        <v>0</v>
      </c>
      <c r="M146" s="22">
        <f t="shared" ref="M146" si="224">SUM(C119:C146)</f>
        <v>144.018</v>
      </c>
      <c r="N146" s="12" t="b">
        <f t="shared" ref="N146" si="225">OR(M146&lt;107.69)</f>
        <v>0</v>
      </c>
      <c r="O146" s="23" t="b">
        <f t="shared" ref="O146" si="226">OR(M146&gt;485.86)</f>
        <v>0</v>
      </c>
    </row>
    <row r="147" spans="1:15" x14ac:dyDescent="0.25">
      <c r="A147" s="10">
        <v>42112</v>
      </c>
      <c r="B147" s="34">
        <v>108</v>
      </c>
      <c r="C147" s="12">
        <f t="shared" ref="C147:C148" si="227">(0.36*25.4)/3</f>
        <v>3.0479999999999996</v>
      </c>
      <c r="D147" s="22">
        <f t="shared" ref="D147:D149" si="228">SUM(C141:C147)</f>
        <v>49.868666666666662</v>
      </c>
      <c r="E147" s="12" t="b">
        <f t="shared" ref="E147:E149" si="229">OR(D147&lt;8.3)</f>
        <v>0</v>
      </c>
      <c r="F147" s="23" t="b">
        <f t="shared" ref="F147:F149" si="230">OR(D147&gt;150.62)</f>
        <v>0</v>
      </c>
      <c r="G147" s="22">
        <f t="shared" ref="G147:G149" si="231">SUM(C134:C147)</f>
        <v>95.757999999999996</v>
      </c>
      <c r="H147" s="12" t="b">
        <f t="shared" ref="H147:H149" si="232">OR(G147&lt;33.9)</f>
        <v>0</v>
      </c>
      <c r="I147" s="23" t="b">
        <f t="shared" ref="I147:I149" si="233">OR(G147&gt;277.6)</f>
        <v>0</v>
      </c>
      <c r="J147" s="22">
        <f t="shared" ref="J147:J149" si="234">SUM(C127:C147)</f>
        <v>133.19759999999999</v>
      </c>
      <c r="K147" s="12" t="b">
        <f t="shared" ref="K147:K149" si="235">OR(J147&lt;67.04)</f>
        <v>0</v>
      </c>
      <c r="L147" s="23" t="b">
        <f t="shared" ref="L147:L149" si="236">OR(J147&gt;385.07)</f>
        <v>0</v>
      </c>
      <c r="M147" s="22">
        <f t="shared" ref="M147:M149" si="237">SUM(C120:C147)</f>
        <v>144.97050000000002</v>
      </c>
      <c r="N147" s="12" t="b">
        <f t="shared" ref="N147:N149" si="238">OR(M147&lt;107.69)</f>
        <v>0</v>
      </c>
      <c r="O147" s="23" t="b">
        <f t="shared" ref="O147:O149" si="239">OR(M147&gt;485.86)</f>
        <v>0</v>
      </c>
    </row>
    <row r="148" spans="1:15" x14ac:dyDescent="0.25">
      <c r="A148" s="10">
        <v>42113</v>
      </c>
      <c r="B148" s="34">
        <v>109</v>
      </c>
      <c r="C148" s="12">
        <f t="shared" si="227"/>
        <v>3.0479999999999996</v>
      </c>
      <c r="D148" s="22">
        <f t="shared" si="228"/>
        <v>47.92133333333333</v>
      </c>
      <c r="E148" s="12" t="b">
        <f t="shared" si="229"/>
        <v>0</v>
      </c>
      <c r="F148" s="23" t="b">
        <f t="shared" si="230"/>
        <v>0</v>
      </c>
      <c r="G148" s="22">
        <f t="shared" si="231"/>
        <v>88.391999999999996</v>
      </c>
      <c r="H148" s="12" t="b">
        <f t="shared" si="232"/>
        <v>0</v>
      </c>
      <c r="I148" s="23" t="b">
        <f t="shared" si="233"/>
        <v>0</v>
      </c>
      <c r="J148" s="22">
        <f t="shared" si="234"/>
        <v>134.41680000000002</v>
      </c>
      <c r="K148" s="12" t="b">
        <f t="shared" si="235"/>
        <v>0</v>
      </c>
      <c r="L148" s="23" t="b">
        <f t="shared" si="236"/>
        <v>0</v>
      </c>
      <c r="M148" s="22">
        <f t="shared" si="237"/>
        <v>145.923</v>
      </c>
      <c r="N148" s="12" t="b">
        <f t="shared" si="238"/>
        <v>0</v>
      </c>
      <c r="O148" s="23" t="b">
        <f t="shared" si="239"/>
        <v>0</v>
      </c>
    </row>
    <row r="149" spans="1:15" x14ac:dyDescent="0.25">
      <c r="A149" s="10">
        <v>42114</v>
      </c>
      <c r="B149" s="34">
        <v>110</v>
      </c>
      <c r="C149" s="12">
        <f>(0.36*25.4)/3</f>
        <v>3.0479999999999996</v>
      </c>
      <c r="D149" s="22">
        <f t="shared" si="228"/>
        <v>45.974000000000004</v>
      </c>
      <c r="E149" s="12" t="b">
        <f t="shared" si="229"/>
        <v>0</v>
      </c>
      <c r="F149" s="23" t="b">
        <f t="shared" si="230"/>
        <v>0</v>
      </c>
      <c r="G149" s="22">
        <f t="shared" si="231"/>
        <v>81.025999999999996</v>
      </c>
      <c r="H149" s="12" t="b">
        <f t="shared" si="232"/>
        <v>0</v>
      </c>
      <c r="I149" s="23" t="b">
        <f t="shared" si="233"/>
        <v>0</v>
      </c>
      <c r="J149" s="22">
        <f t="shared" si="234"/>
        <v>135.636</v>
      </c>
      <c r="K149" s="12" t="b">
        <f t="shared" si="235"/>
        <v>0</v>
      </c>
      <c r="L149" s="23" t="b">
        <f t="shared" si="236"/>
        <v>0</v>
      </c>
      <c r="M149" s="22">
        <f t="shared" si="237"/>
        <v>146.87549999999999</v>
      </c>
      <c r="N149" s="12" t="b">
        <f t="shared" si="238"/>
        <v>0</v>
      </c>
      <c r="O149" s="23" t="b">
        <f t="shared" si="239"/>
        <v>0</v>
      </c>
    </row>
    <row r="150" spans="1:15" x14ac:dyDescent="0.25">
      <c r="A150" s="10">
        <v>42115</v>
      </c>
      <c r="B150" s="34">
        <v>111</v>
      </c>
      <c r="C150" s="12">
        <v>0</v>
      </c>
      <c r="D150" s="22">
        <f t="shared" ref="D150" si="240">SUM(C144:C150)</f>
        <v>28.193999999999992</v>
      </c>
      <c r="E150" s="12" t="b">
        <f t="shared" ref="E150" si="241">OR(D150&lt;8.3)</f>
        <v>0</v>
      </c>
      <c r="F150" s="23" t="b">
        <f t="shared" ref="F150" si="242">OR(D150&gt;150.62)</f>
        <v>0</v>
      </c>
      <c r="G150" s="22">
        <f t="shared" ref="G150" si="243">SUM(C137:C150)</f>
        <v>80.263999999999996</v>
      </c>
      <c r="H150" s="12" t="b">
        <f t="shared" ref="H150" si="244">OR(G150&lt;33.9)</f>
        <v>0</v>
      </c>
      <c r="I150" s="23" t="b">
        <f t="shared" ref="I150" si="245">OR(G150&gt;277.6)</f>
        <v>0</v>
      </c>
      <c r="J150" s="22">
        <f t="shared" ref="J150" si="246">SUM(C130:C150)</f>
        <v>135.636</v>
      </c>
      <c r="K150" s="12" t="b">
        <f t="shared" ref="K150" si="247">OR(J150&lt;67.04)</f>
        <v>0</v>
      </c>
      <c r="L150" s="23" t="b">
        <f t="shared" ref="L150" si="248">OR(J150&gt;385.07)</f>
        <v>0</v>
      </c>
      <c r="M150" s="22">
        <f t="shared" ref="M150" si="249">SUM(C123:C150)</f>
        <v>144.78</v>
      </c>
      <c r="N150" s="12" t="b">
        <f t="shared" ref="N150" si="250">OR(M150&lt;107.69)</f>
        <v>0</v>
      </c>
      <c r="O150" s="23" t="b">
        <f t="shared" ref="O150" si="251">OR(M150&gt;485.86)</f>
        <v>0</v>
      </c>
    </row>
    <row r="151" spans="1:15" x14ac:dyDescent="0.25">
      <c r="A151" s="10">
        <v>42116</v>
      </c>
      <c r="B151" s="34">
        <v>112</v>
      </c>
      <c r="C151" s="12">
        <v>0</v>
      </c>
      <c r="D151" s="22">
        <f t="shared" ref="D151" si="252">SUM(C145:C151)</f>
        <v>28.193999999999992</v>
      </c>
      <c r="E151" s="12" t="b">
        <f t="shared" ref="E151" si="253">OR(D151&lt;8.3)</f>
        <v>0</v>
      </c>
      <c r="F151" s="23" t="b">
        <f t="shared" ref="F151" si="254">OR(D151&gt;150.62)</f>
        <v>0</v>
      </c>
      <c r="G151" s="22">
        <f t="shared" ref="G151" si="255">SUM(C138:C151)</f>
        <v>80.263999999999996</v>
      </c>
      <c r="H151" s="12" t="b">
        <f t="shared" ref="H151" si="256">OR(G151&lt;33.9)</f>
        <v>0</v>
      </c>
      <c r="I151" s="23" t="b">
        <f t="shared" ref="I151" si="257">OR(G151&gt;277.6)</f>
        <v>0</v>
      </c>
      <c r="J151" s="22">
        <f t="shared" ref="J151" si="258">SUM(C131:C151)</f>
        <v>133.096</v>
      </c>
      <c r="K151" s="12" t="b">
        <f t="shared" ref="K151" si="259">OR(J151&lt;67.04)</f>
        <v>0</v>
      </c>
      <c r="L151" s="23" t="b">
        <f t="shared" ref="L151" si="260">OR(J151&gt;385.07)</f>
        <v>0</v>
      </c>
      <c r="M151" s="22">
        <f t="shared" ref="M151" si="261">SUM(C124:C151)</f>
        <v>144.78</v>
      </c>
      <c r="N151" s="12" t="b">
        <f t="shared" ref="N151" si="262">OR(M151&lt;107.69)</f>
        <v>0</v>
      </c>
      <c r="O151" s="23" t="b">
        <f t="shared" ref="O151" si="263">OR(M151&gt;485.86)</f>
        <v>0</v>
      </c>
    </row>
    <row r="152" spans="1:15" x14ac:dyDescent="0.25">
      <c r="A152" s="10">
        <v>42117</v>
      </c>
      <c r="B152" s="34">
        <v>113</v>
      </c>
      <c r="C152" s="12">
        <v>0</v>
      </c>
      <c r="D152" s="22">
        <f t="shared" ref="D152" si="264">SUM(C146:C152)</f>
        <v>28.193999999999992</v>
      </c>
      <c r="E152" s="12" t="b">
        <f t="shared" ref="E152" si="265">OR(D152&lt;8.3)</f>
        <v>0</v>
      </c>
      <c r="F152" s="23" t="b">
        <f t="shared" ref="F152" si="266">OR(D152&gt;150.62)</f>
        <v>0</v>
      </c>
      <c r="G152" s="22">
        <f t="shared" ref="G152" si="267">SUM(C139:C152)</f>
        <v>71.373999999999995</v>
      </c>
      <c r="H152" s="12" t="b">
        <f t="shared" ref="H152" si="268">OR(G152&lt;33.9)</f>
        <v>0</v>
      </c>
      <c r="I152" s="23" t="b">
        <f t="shared" ref="I152" si="269">OR(G152&gt;277.6)</f>
        <v>0</v>
      </c>
      <c r="J152" s="22">
        <f t="shared" ref="J152" si="270">SUM(C132:C152)</f>
        <v>122.682</v>
      </c>
      <c r="K152" s="12" t="b">
        <f t="shared" ref="K152" si="271">OR(J152&lt;67.04)</f>
        <v>0</v>
      </c>
      <c r="L152" s="23" t="b">
        <f t="shared" ref="L152" si="272">OR(J152&gt;385.07)</f>
        <v>0</v>
      </c>
      <c r="M152" s="22">
        <f t="shared" ref="M152" si="273">SUM(C125:C152)</f>
        <v>142.9512</v>
      </c>
      <c r="N152" s="12" t="b">
        <f t="shared" ref="N152" si="274">OR(M152&lt;107.69)</f>
        <v>0</v>
      </c>
      <c r="O152" s="23" t="b">
        <f t="shared" ref="O152" si="275">OR(M152&gt;485.86)</f>
        <v>0</v>
      </c>
    </row>
    <row r="153" spans="1:15" x14ac:dyDescent="0.25">
      <c r="A153" s="10">
        <v>42118</v>
      </c>
      <c r="B153" s="34">
        <v>114</v>
      </c>
      <c r="C153" s="12">
        <v>0</v>
      </c>
      <c r="D153" s="22">
        <f t="shared" ref="D153:D156" si="276">SUM(C147:C153)</f>
        <v>9.1439999999999984</v>
      </c>
      <c r="E153" s="12" t="b">
        <f t="shared" ref="E153:E156" si="277">OR(D153&lt;8.3)</f>
        <v>0</v>
      </c>
      <c r="F153" s="23" t="b">
        <f t="shared" ref="F153:F156" si="278">OR(D153&gt;150.62)</f>
        <v>0</v>
      </c>
      <c r="G153" s="22">
        <f t="shared" ref="G153:G156" si="279">SUM(C140:C153)</f>
        <v>60.96</v>
      </c>
      <c r="H153" s="12" t="b">
        <f t="shared" ref="H153:H156" si="280">OR(G153&lt;33.9)</f>
        <v>0</v>
      </c>
      <c r="I153" s="23" t="b">
        <f t="shared" ref="I153:I156" si="281">OR(G153&gt;277.6)</f>
        <v>0</v>
      </c>
      <c r="J153" s="22">
        <f t="shared" ref="J153:J156" si="282">SUM(C133:C153)</f>
        <v>112.268</v>
      </c>
      <c r="K153" s="12" t="b">
        <f t="shared" ref="K153:K156" si="283">OR(J153&lt;67.04)</f>
        <v>0</v>
      </c>
      <c r="L153" s="23" t="b">
        <f t="shared" ref="L153:L156" si="284">OR(J153&gt;385.07)</f>
        <v>0</v>
      </c>
      <c r="M153" s="22">
        <f t="shared" ref="M153:M156" si="285">SUM(C126:C153)</f>
        <v>141.1224</v>
      </c>
      <c r="N153" s="12" t="b">
        <f t="shared" ref="N153:N156" si="286">OR(M153&lt;107.69)</f>
        <v>0</v>
      </c>
      <c r="O153" s="23" t="b">
        <f t="shared" ref="O153:O156" si="287">OR(M153&gt;485.86)</f>
        <v>0</v>
      </c>
    </row>
    <row r="154" spans="1:15" x14ac:dyDescent="0.25">
      <c r="A154" s="10">
        <v>42119</v>
      </c>
      <c r="B154" s="34">
        <v>115</v>
      </c>
      <c r="C154" s="12">
        <v>0</v>
      </c>
      <c r="D154" s="22">
        <f t="shared" si="276"/>
        <v>6.0959999999999992</v>
      </c>
      <c r="E154" s="12" t="b">
        <f t="shared" si="277"/>
        <v>1</v>
      </c>
      <c r="F154" s="23" t="b">
        <f t="shared" si="278"/>
        <v>0</v>
      </c>
      <c r="G154" s="22">
        <f t="shared" si="279"/>
        <v>55.964666666666666</v>
      </c>
      <c r="H154" s="12" t="b">
        <f t="shared" si="280"/>
        <v>0</v>
      </c>
      <c r="I154" s="23" t="b">
        <f t="shared" si="281"/>
        <v>0</v>
      </c>
      <c r="J154" s="22">
        <f t="shared" si="282"/>
        <v>101.854</v>
      </c>
      <c r="K154" s="12" t="b">
        <f t="shared" si="283"/>
        <v>0</v>
      </c>
      <c r="L154" s="23" t="b">
        <f t="shared" si="284"/>
        <v>0</v>
      </c>
      <c r="M154" s="22">
        <f t="shared" si="285"/>
        <v>139.2936</v>
      </c>
      <c r="N154" s="12" t="b">
        <f t="shared" si="286"/>
        <v>0</v>
      </c>
      <c r="O154" s="23" t="b">
        <f t="shared" si="287"/>
        <v>0</v>
      </c>
    </row>
    <row r="155" spans="1:15" x14ac:dyDescent="0.25">
      <c r="A155" s="10">
        <v>42120</v>
      </c>
      <c r="B155" s="34">
        <v>116</v>
      </c>
      <c r="C155" s="12">
        <v>0</v>
      </c>
      <c r="D155" s="22">
        <f t="shared" si="276"/>
        <v>3.0479999999999996</v>
      </c>
      <c r="E155" s="12" t="b">
        <f t="shared" si="277"/>
        <v>1</v>
      </c>
      <c r="F155" s="23" t="b">
        <f t="shared" si="278"/>
        <v>0</v>
      </c>
      <c r="G155" s="22">
        <f t="shared" si="279"/>
        <v>50.969333333333331</v>
      </c>
      <c r="H155" s="12" t="b">
        <f t="shared" si="280"/>
        <v>0</v>
      </c>
      <c r="I155" s="23" t="b">
        <f t="shared" si="281"/>
        <v>0</v>
      </c>
      <c r="J155" s="22">
        <f t="shared" si="282"/>
        <v>91.44</v>
      </c>
      <c r="K155" s="12" t="b">
        <f t="shared" si="283"/>
        <v>0</v>
      </c>
      <c r="L155" s="23" t="b">
        <f t="shared" si="284"/>
        <v>0</v>
      </c>
      <c r="M155" s="22">
        <f t="shared" si="285"/>
        <v>137.46480000000003</v>
      </c>
      <c r="N155" s="12" t="b">
        <f t="shared" si="286"/>
        <v>0</v>
      </c>
      <c r="O155" s="23" t="b">
        <f t="shared" si="287"/>
        <v>0</v>
      </c>
    </row>
    <row r="156" spans="1:15" x14ac:dyDescent="0.25">
      <c r="A156" s="10">
        <v>42121</v>
      </c>
      <c r="B156" s="34">
        <v>117</v>
      </c>
      <c r="C156" s="12">
        <v>0</v>
      </c>
      <c r="D156" s="22">
        <f t="shared" si="276"/>
        <v>0</v>
      </c>
      <c r="E156" s="12" t="b">
        <f t="shared" si="277"/>
        <v>1</v>
      </c>
      <c r="F156" s="23" t="b">
        <f t="shared" si="278"/>
        <v>0</v>
      </c>
      <c r="G156" s="22">
        <f t="shared" si="279"/>
        <v>45.974000000000004</v>
      </c>
      <c r="H156" s="12" t="b">
        <f t="shared" si="280"/>
        <v>0</v>
      </c>
      <c r="I156" s="23" t="b">
        <f t="shared" si="281"/>
        <v>0</v>
      </c>
      <c r="J156" s="22">
        <f t="shared" si="282"/>
        <v>81.025999999999996</v>
      </c>
      <c r="K156" s="12" t="b">
        <f t="shared" si="283"/>
        <v>0</v>
      </c>
      <c r="L156" s="23" t="b">
        <f t="shared" si="284"/>
        <v>0</v>
      </c>
      <c r="M156" s="22">
        <f t="shared" si="285"/>
        <v>135.636</v>
      </c>
      <c r="N156" s="12" t="b">
        <f t="shared" si="286"/>
        <v>0</v>
      </c>
      <c r="O156" s="23" t="b">
        <f t="shared" si="287"/>
        <v>0</v>
      </c>
    </row>
    <row r="157" spans="1:15" x14ac:dyDescent="0.25">
      <c r="A157" s="10">
        <v>42122</v>
      </c>
      <c r="B157" s="34">
        <v>118</v>
      </c>
      <c r="C157" s="12">
        <v>0</v>
      </c>
      <c r="D157" s="22">
        <f t="shared" ref="D157:D159" si="288">SUM(C151:C157)</f>
        <v>0</v>
      </c>
      <c r="E157" s="12" t="b">
        <f t="shared" ref="E157:E159" si="289">OR(D157&lt;8.3)</f>
        <v>1</v>
      </c>
      <c r="F157" s="23" t="b">
        <f t="shared" ref="F157:F159" si="290">OR(D157&gt;150.62)</f>
        <v>0</v>
      </c>
      <c r="G157" s="22">
        <f t="shared" ref="G157:G159" si="291">SUM(C144:C157)</f>
        <v>28.193999999999992</v>
      </c>
      <c r="H157" s="12" t="b">
        <f t="shared" ref="H157:H159" si="292">OR(G157&lt;33.9)</f>
        <v>1</v>
      </c>
      <c r="I157" s="23" t="b">
        <f t="shared" ref="I157:I159" si="293">OR(G157&gt;277.6)</f>
        <v>0</v>
      </c>
      <c r="J157" s="22">
        <f t="shared" ref="J157:J159" si="294">SUM(C137:C157)</f>
        <v>80.263999999999996</v>
      </c>
      <c r="K157" s="12" t="b">
        <f t="shared" ref="K157:K159" si="295">OR(J157&lt;67.04)</f>
        <v>0</v>
      </c>
      <c r="L157" s="23" t="b">
        <f t="shared" ref="L157:L159" si="296">OR(J157&gt;385.07)</f>
        <v>0</v>
      </c>
      <c r="M157" s="22">
        <f t="shared" ref="M157:M159" si="297">SUM(C130:C157)</f>
        <v>135.636</v>
      </c>
      <c r="N157" s="12" t="b">
        <f t="shared" ref="N157:N159" si="298">OR(M157&lt;107.69)</f>
        <v>0</v>
      </c>
      <c r="O157" s="23" t="b">
        <f t="shared" ref="O157:O159" si="299">OR(M157&gt;485.86)</f>
        <v>0</v>
      </c>
    </row>
    <row r="158" spans="1:15" x14ac:dyDescent="0.25">
      <c r="A158" s="10">
        <v>42123</v>
      </c>
      <c r="B158" s="34">
        <v>119</v>
      </c>
      <c r="C158" s="12">
        <v>0</v>
      </c>
      <c r="D158" s="22">
        <f t="shared" si="288"/>
        <v>0</v>
      </c>
      <c r="E158" s="12" t="b">
        <f t="shared" si="289"/>
        <v>1</v>
      </c>
      <c r="F158" s="23" t="b">
        <f t="shared" si="290"/>
        <v>0</v>
      </c>
      <c r="G158" s="22">
        <f t="shared" si="291"/>
        <v>28.193999999999992</v>
      </c>
      <c r="H158" s="12" t="b">
        <f t="shared" si="292"/>
        <v>1</v>
      </c>
      <c r="I158" s="23" t="b">
        <f t="shared" si="293"/>
        <v>0</v>
      </c>
      <c r="J158" s="22">
        <f t="shared" si="294"/>
        <v>80.263999999999996</v>
      </c>
      <c r="K158" s="12" t="b">
        <f t="shared" si="295"/>
        <v>0</v>
      </c>
      <c r="L158" s="23" t="b">
        <f t="shared" si="296"/>
        <v>0</v>
      </c>
      <c r="M158" s="22">
        <f t="shared" si="297"/>
        <v>133.096</v>
      </c>
      <c r="N158" s="12" t="b">
        <f t="shared" si="298"/>
        <v>0</v>
      </c>
      <c r="O158" s="23" t="b">
        <f t="shared" si="299"/>
        <v>0</v>
      </c>
    </row>
    <row r="159" spans="1:15" x14ac:dyDescent="0.25">
      <c r="A159" s="10">
        <v>42124</v>
      </c>
      <c r="B159" s="34">
        <v>120</v>
      </c>
      <c r="C159" s="12">
        <v>0</v>
      </c>
      <c r="D159" s="22">
        <f t="shared" si="288"/>
        <v>0</v>
      </c>
      <c r="E159" s="12" t="b">
        <f t="shared" si="289"/>
        <v>1</v>
      </c>
      <c r="F159" s="23" t="b">
        <f t="shared" si="290"/>
        <v>0</v>
      </c>
      <c r="G159" s="22">
        <f t="shared" si="291"/>
        <v>28.193999999999992</v>
      </c>
      <c r="H159" s="12" t="b">
        <f t="shared" si="292"/>
        <v>1</v>
      </c>
      <c r="I159" s="23" t="b">
        <f t="shared" si="293"/>
        <v>0</v>
      </c>
      <c r="J159" s="22">
        <f t="shared" si="294"/>
        <v>71.373999999999995</v>
      </c>
      <c r="K159" s="12" t="b">
        <f t="shared" si="295"/>
        <v>0</v>
      </c>
      <c r="L159" s="23" t="b">
        <f t="shared" si="296"/>
        <v>0</v>
      </c>
      <c r="M159" s="22">
        <f t="shared" si="297"/>
        <v>122.682</v>
      </c>
      <c r="N159" s="12" t="b">
        <f t="shared" si="298"/>
        <v>0</v>
      </c>
      <c r="O159" s="23" t="b">
        <f t="shared" si="299"/>
        <v>0</v>
      </c>
    </row>
    <row r="160" spans="1:15" x14ac:dyDescent="0.25">
      <c r="A160" s="10">
        <v>42125</v>
      </c>
      <c r="B160" s="34">
        <v>121</v>
      </c>
      <c r="C160" s="12">
        <v>0</v>
      </c>
      <c r="D160" s="22">
        <f t="shared" ref="D160" si="300">SUM(C154:C160)</f>
        <v>0</v>
      </c>
      <c r="E160" s="12" t="b">
        <f t="shared" ref="E160:E162" si="301">OR(D160&lt;8.3)</f>
        <v>1</v>
      </c>
      <c r="F160" s="23" t="b">
        <f t="shared" ref="F160:F162" si="302">OR(D160&gt;150.62)</f>
        <v>0</v>
      </c>
      <c r="G160" s="22">
        <f t="shared" ref="G160" si="303">SUM(C147:C160)</f>
        <v>9.1439999999999984</v>
      </c>
      <c r="H160" s="12" t="b">
        <f t="shared" ref="H160:H162" si="304">OR(G160&lt;33.9)</f>
        <v>1</v>
      </c>
      <c r="I160" s="23" t="b">
        <f t="shared" ref="I160:I162" si="305">OR(G160&gt;277.6)</f>
        <v>0</v>
      </c>
      <c r="J160" s="22">
        <f t="shared" ref="J160" si="306">SUM(C140:C160)</f>
        <v>60.96</v>
      </c>
      <c r="K160" s="12" t="b">
        <f t="shared" ref="K160:K162" si="307">OR(J160&lt;67.04)</f>
        <v>1</v>
      </c>
      <c r="L160" s="23" t="b">
        <f t="shared" ref="L160:L162" si="308">OR(J160&gt;385.07)</f>
        <v>0</v>
      </c>
      <c r="M160" s="22">
        <f t="shared" ref="M160" si="309">SUM(C133:C160)</f>
        <v>112.268</v>
      </c>
      <c r="N160" s="12" t="b">
        <f t="shared" ref="N160:N162" si="310">OR(M160&lt;107.69)</f>
        <v>0</v>
      </c>
      <c r="O160" s="23" t="b">
        <f t="shared" ref="O160:O162" si="311">OR(M160&gt;485.86)</f>
        <v>0</v>
      </c>
    </row>
    <row r="161" spans="1:15" x14ac:dyDescent="0.25">
      <c r="A161" s="10">
        <v>42126</v>
      </c>
      <c r="B161" s="34">
        <v>122</v>
      </c>
      <c r="C161" s="12">
        <f t="shared" ref="C161:C162" si="312">(0.04*25.4)/3</f>
        <v>0.33866666666666667</v>
      </c>
      <c r="D161" s="22">
        <f>SUM(C155:C160)</f>
        <v>0</v>
      </c>
      <c r="E161" s="12" t="b">
        <f t="shared" si="301"/>
        <v>1</v>
      </c>
      <c r="F161" s="23" t="b">
        <f t="shared" si="302"/>
        <v>0</v>
      </c>
      <c r="G161" s="22">
        <f>SUM(C148:C160)</f>
        <v>6.0959999999999992</v>
      </c>
      <c r="H161" s="12" t="b">
        <f t="shared" si="304"/>
        <v>1</v>
      </c>
      <c r="I161" s="23" t="b">
        <f t="shared" si="305"/>
        <v>0</v>
      </c>
      <c r="J161" s="22">
        <f>SUM(C141:C160)</f>
        <v>55.964666666666666</v>
      </c>
      <c r="K161" s="12" t="b">
        <f t="shared" si="307"/>
        <v>1</v>
      </c>
      <c r="L161" s="23" t="b">
        <f t="shared" si="308"/>
        <v>0</v>
      </c>
      <c r="M161" s="22">
        <f>SUM(C134:C160)</f>
        <v>101.854</v>
      </c>
      <c r="N161" s="12" t="b">
        <f t="shared" si="310"/>
        <v>1</v>
      </c>
      <c r="O161" s="23" t="b">
        <f t="shared" si="311"/>
        <v>0</v>
      </c>
    </row>
    <row r="162" spans="1:15" x14ac:dyDescent="0.25">
      <c r="A162" s="10">
        <v>42127</v>
      </c>
      <c r="B162" s="34">
        <v>123</v>
      </c>
      <c r="C162" s="12">
        <f t="shared" si="312"/>
        <v>0.33866666666666667</v>
      </c>
      <c r="D162" s="22">
        <f>SUM(C156:C161)</f>
        <v>0.33866666666666667</v>
      </c>
      <c r="E162" s="12" t="b">
        <f t="shared" si="301"/>
        <v>1</v>
      </c>
      <c r="F162" s="23" t="b">
        <f t="shared" si="302"/>
        <v>0</v>
      </c>
      <c r="G162" s="22">
        <f>SUM(C149:C161)</f>
        <v>3.3866666666666663</v>
      </c>
      <c r="H162" s="12" t="b">
        <f t="shared" si="304"/>
        <v>1</v>
      </c>
      <c r="I162" s="23" t="b">
        <f t="shared" si="305"/>
        <v>0</v>
      </c>
      <c r="J162" s="22">
        <f>SUM(C142:C161)</f>
        <v>51.308</v>
      </c>
      <c r="K162" s="12" t="b">
        <f t="shared" si="307"/>
        <v>1</v>
      </c>
      <c r="L162" s="23" t="b">
        <f t="shared" si="308"/>
        <v>0</v>
      </c>
      <c r="M162" s="22">
        <f>SUM(C135:C161)</f>
        <v>91.778666666666666</v>
      </c>
      <c r="N162" s="12" t="b">
        <f t="shared" si="310"/>
        <v>1</v>
      </c>
      <c r="O162" s="23" t="b">
        <f t="shared" si="311"/>
        <v>0</v>
      </c>
    </row>
    <row r="163" spans="1:15" x14ac:dyDescent="0.25">
      <c r="A163" s="10">
        <v>42128</v>
      </c>
      <c r="B163" s="34">
        <v>124</v>
      </c>
      <c r="C163" s="12">
        <f>(0.04*25.4)/3</f>
        <v>0.33866666666666667</v>
      </c>
      <c r="D163" s="22">
        <f>SUM(C157:C162)</f>
        <v>0.67733333333333334</v>
      </c>
      <c r="E163" s="12" t="b">
        <f t="shared" ref="E163" si="313">OR(D163&lt;8.3)</f>
        <v>1</v>
      </c>
      <c r="F163" s="23" t="b">
        <f t="shared" ref="F163" si="314">OR(D163&gt;150.62)</f>
        <v>0</v>
      </c>
      <c r="G163" s="22">
        <f>SUM(C150:C162)</f>
        <v>0.67733333333333334</v>
      </c>
      <c r="H163" s="12" t="b">
        <f t="shared" ref="H163" si="315">OR(G163&lt;33.9)</f>
        <v>1</v>
      </c>
      <c r="I163" s="23" t="b">
        <f t="shared" ref="I163" si="316">OR(G163&gt;277.6)</f>
        <v>0</v>
      </c>
      <c r="J163" s="22">
        <f>SUM(C143:C162)</f>
        <v>46.651333333333341</v>
      </c>
      <c r="K163" s="12" t="b">
        <f t="shared" ref="K163" si="317">OR(J163&lt;67.04)</f>
        <v>1</v>
      </c>
      <c r="L163" s="23" t="b">
        <f t="shared" ref="L163" si="318">OR(J163&gt;385.07)</f>
        <v>0</v>
      </c>
      <c r="M163" s="22">
        <f>SUM(C136:C162)</f>
        <v>81.703333333333333</v>
      </c>
      <c r="N163" s="12" t="b">
        <f t="shared" ref="N163" si="319">OR(M163&lt;107.69)</f>
        <v>1</v>
      </c>
      <c r="O163" s="23" t="b">
        <f t="shared" ref="O163" si="320">OR(M163&gt;485.86)</f>
        <v>0</v>
      </c>
    </row>
    <row r="164" spans="1:15" x14ac:dyDescent="0.25">
      <c r="A164" s="10">
        <v>42129</v>
      </c>
      <c r="B164" s="34">
        <v>125</v>
      </c>
      <c r="C164" s="12">
        <v>0</v>
      </c>
      <c r="D164" s="22">
        <f>SUM(C158:C163)</f>
        <v>1.016</v>
      </c>
      <c r="E164" s="12" t="b">
        <f t="shared" ref="E164" si="321">OR(D164&lt;8.3)</f>
        <v>1</v>
      </c>
      <c r="F164" s="23" t="b">
        <f t="shared" ref="F164" si="322">OR(D164&gt;150.62)</f>
        <v>0</v>
      </c>
      <c r="G164" s="22">
        <f>SUM(C151:C163)</f>
        <v>1.016</v>
      </c>
      <c r="H164" s="12" t="b">
        <f t="shared" ref="H164" si="323">OR(G164&lt;33.9)</f>
        <v>1</v>
      </c>
      <c r="I164" s="23" t="b">
        <f t="shared" ref="I164" si="324">OR(G164&gt;277.6)</f>
        <v>0</v>
      </c>
      <c r="J164" s="22">
        <f>SUM(C144:C163)</f>
        <v>29.209999999999994</v>
      </c>
      <c r="K164" s="12" t="b">
        <f t="shared" ref="K164" si="325">OR(J164&lt;67.04)</f>
        <v>1</v>
      </c>
      <c r="L164" s="23" t="b">
        <f t="shared" ref="L164" si="326">OR(J164&gt;385.07)</f>
        <v>0</v>
      </c>
      <c r="M164" s="22">
        <f>SUM(C137:C163)</f>
        <v>81.28</v>
      </c>
      <c r="N164" s="12" t="b">
        <f t="shared" ref="N164" si="327">OR(M164&lt;107.69)</f>
        <v>1</v>
      </c>
      <c r="O164" s="23" t="b">
        <f t="shared" ref="O164" si="328">OR(M164&gt;485.86)</f>
        <v>0</v>
      </c>
    </row>
    <row r="165" spans="1:15" x14ac:dyDescent="0.25">
      <c r="A165" s="10">
        <v>42130</v>
      </c>
      <c r="B165" s="34">
        <v>126</v>
      </c>
      <c r="C165" s="12">
        <v>0</v>
      </c>
      <c r="D165" s="22">
        <f t="shared" ref="D165:D167" si="329">SUM(C159:C164)</f>
        <v>1.016</v>
      </c>
      <c r="E165" s="12" t="b">
        <f t="shared" ref="E165:E167" si="330">OR(D165&lt;8.3)</f>
        <v>1</v>
      </c>
      <c r="F165" s="23" t="b">
        <f t="shared" ref="F165:F167" si="331">OR(D165&gt;150.62)</f>
        <v>0</v>
      </c>
      <c r="G165" s="22">
        <f t="shared" ref="G165:G167" si="332">SUM(C152:C164)</f>
        <v>1.016</v>
      </c>
      <c r="H165" s="12" t="b">
        <f t="shared" ref="H165:H167" si="333">OR(G165&lt;33.9)</f>
        <v>1</v>
      </c>
      <c r="I165" s="23" t="b">
        <f t="shared" ref="I165:I167" si="334">OR(G165&gt;277.6)</f>
        <v>0</v>
      </c>
      <c r="J165" s="22">
        <f t="shared" ref="J165:J167" si="335">SUM(C145:C164)</f>
        <v>29.209999999999994</v>
      </c>
      <c r="K165" s="12" t="b">
        <f t="shared" ref="K165:K167" si="336">OR(J165&lt;67.04)</f>
        <v>1</v>
      </c>
      <c r="L165" s="23" t="b">
        <f t="shared" ref="L165:L167" si="337">OR(J165&gt;385.07)</f>
        <v>0</v>
      </c>
      <c r="M165" s="22">
        <f t="shared" ref="M165:M167" si="338">SUM(C138:C164)</f>
        <v>81.28</v>
      </c>
      <c r="N165" s="12" t="b">
        <f t="shared" ref="N165:N167" si="339">OR(M165&lt;107.69)</f>
        <v>1</v>
      </c>
      <c r="O165" s="23" t="b">
        <f t="shared" ref="O165:O167" si="340">OR(M165&gt;485.86)</f>
        <v>0</v>
      </c>
    </row>
    <row r="166" spans="1:15" x14ac:dyDescent="0.25">
      <c r="A166" s="10">
        <v>42131</v>
      </c>
      <c r="B166" s="34">
        <v>127</v>
      </c>
      <c r="C166" s="12">
        <v>0</v>
      </c>
      <c r="D166" s="22">
        <f t="shared" si="329"/>
        <v>1.016</v>
      </c>
      <c r="E166" s="12" t="b">
        <f t="shared" si="330"/>
        <v>1</v>
      </c>
      <c r="F166" s="23" t="b">
        <f t="shared" si="331"/>
        <v>0</v>
      </c>
      <c r="G166" s="22">
        <f t="shared" si="332"/>
        <v>1.016</v>
      </c>
      <c r="H166" s="12" t="b">
        <f t="shared" si="333"/>
        <v>1</v>
      </c>
      <c r="I166" s="23" t="b">
        <f t="shared" si="334"/>
        <v>0</v>
      </c>
      <c r="J166" s="22">
        <f t="shared" si="335"/>
        <v>29.209999999999994</v>
      </c>
      <c r="K166" s="12" t="b">
        <f t="shared" si="336"/>
        <v>1</v>
      </c>
      <c r="L166" s="23" t="b">
        <f t="shared" si="337"/>
        <v>0</v>
      </c>
      <c r="M166" s="22">
        <f t="shared" si="338"/>
        <v>72.39</v>
      </c>
      <c r="N166" s="12" t="b">
        <f t="shared" si="339"/>
        <v>1</v>
      </c>
      <c r="O166" s="23" t="b">
        <f t="shared" si="340"/>
        <v>0</v>
      </c>
    </row>
    <row r="167" spans="1:15" x14ac:dyDescent="0.25">
      <c r="A167" s="10">
        <v>42132</v>
      </c>
      <c r="B167" s="34">
        <v>128</v>
      </c>
      <c r="C167" s="12">
        <v>0</v>
      </c>
      <c r="D167" s="22">
        <f t="shared" si="329"/>
        <v>1.016</v>
      </c>
      <c r="E167" s="12" t="b">
        <f t="shared" si="330"/>
        <v>1</v>
      </c>
      <c r="F167" s="23" t="b">
        <f t="shared" si="331"/>
        <v>0</v>
      </c>
      <c r="G167" s="22">
        <f t="shared" si="332"/>
        <v>1.016</v>
      </c>
      <c r="H167" s="12" t="b">
        <f t="shared" si="333"/>
        <v>1</v>
      </c>
      <c r="I167" s="23" t="b">
        <f t="shared" si="334"/>
        <v>0</v>
      </c>
      <c r="J167" s="22">
        <f t="shared" si="335"/>
        <v>10.159999999999998</v>
      </c>
      <c r="K167" s="12" t="b">
        <f t="shared" si="336"/>
        <v>1</v>
      </c>
      <c r="L167" s="23" t="b">
        <f t="shared" si="337"/>
        <v>0</v>
      </c>
      <c r="M167" s="22">
        <f t="shared" si="338"/>
        <v>61.976000000000006</v>
      </c>
      <c r="N167" s="12" t="b">
        <f t="shared" si="339"/>
        <v>1</v>
      </c>
      <c r="O167" s="23" t="b">
        <f t="shared" si="340"/>
        <v>0</v>
      </c>
    </row>
    <row r="168" spans="1:15" x14ac:dyDescent="0.25">
      <c r="A168" s="10">
        <v>42133</v>
      </c>
      <c r="B168" s="34">
        <v>129</v>
      </c>
      <c r="C168" s="12">
        <f t="shared" ref="C168:C169" si="341">(0.43*25.4)/3</f>
        <v>3.6406666666666663</v>
      </c>
      <c r="D168" s="22">
        <f t="shared" ref="D168:D170" si="342">SUM(C162:C167)</f>
        <v>0.67733333333333334</v>
      </c>
      <c r="E168" s="12" t="b">
        <f t="shared" ref="E168:E170" si="343">OR(D168&lt;8.3)</f>
        <v>1</v>
      </c>
      <c r="F168" s="23" t="b">
        <f t="shared" ref="F168:F170" si="344">OR(D168&gt;150.62)</f>
        <v>0</v>
      </c>
      <c r="G168" s="22">
        <f t="shared" ref="G168:G170" si="345">SUM(C155:C167)</f>
        <v>1.016</v>
      </c>
      <c r="H168" s="12" t="b">
        <f t="shared" ref="H168:H170" si="346">OR(G168&lt;33.9)</f>
        <v>1</v>
      </c>
      <c r="I168" s="23" t="b">
        <f t="shared" ref="I168:I170" si="347">OR(G168&gt;277.6)</f>
        <v>0</v>
      </c>
      <c r="J168" s="22">
        <f t="shared" ref="J168:J170" si="348">SUM(C148:C167)</f>
        <v>7.1119999999999992</v>
      </c>
      <c r="K168" s="12" t="b">
        <f t="shared" ref="K168:K170" si="349">OR(J168&lt;67.04)</f>
        <v>1</v>
      </c>
      <c r="L168" s="23" t="b">
        <f t="shared" ref="L168:L170" si="350">OR(J168&gt;385.07)</f>
        <v>0</v>
      </c>
      <c r="M168" s="22">
        <f t="shared" ref="M168:M170" si="351">SUM(C141:C167)</f>
        <v>56.980666666666671</v>
      </c>
      <c r="N168" s="12" t="b">
        <f t="shared" ref="N168:N170" si="352">OR(M168&lt;107.69)</f>
        <v>1</v>
      </c>
      <c r="O168" s="23" t="b">
        <f t="shared" ref="O168:O170" si="353">OR(M168&gt;485.86)</f>
        <v>0</v>
      </c>
    </row>
    <row r="169" spans="1:15" x14ac:dyDescent="0.25">
      <c r="A169" s="10">
        <v>42134</v>
      </c>
      <c r="B169" s="34">
        <v>130</v>
      </c>
      <c r="C169" s="12">
        <f t="shared" si="341"/>
        <v>3.6406666666666663</v>
      </c>
      <c r="D169" s="22">
        <f t="shared" si="342"/>
        <v>3.9793333333333329</v>
      </c>
      <c r="E169" s="12" t="b">
        <f t="shared" si="343"/>
        <v>1</v>
      </c>
      <c r="F169" s="23" t="b">
        <f t="shared" si="344"/>
        <v>0</v>
      </c>
      <c r="G169" s="22">
        <f t="shared" si="345"/>
        <v>4.6566666666666663</v>
      </c>
      <c r="H169" s="12" t="b">
        <f t="shared" si="346"/>
        <v>1</v>
      </c>
      <c r="I169" s="23" t="b">
        <f t="shared" si="347"/>
        <v>0</v>
      </c>
      <c r="J169" s="22">
        <f t="shared" si="348"/>
        <v>7.7046666666666663</v>
      </c>
      <c r="K169" s="12" t="b">
        <f t="shared" si="349"/>
        <v>1</v>
      </c>
      <c r="L169" s="23" t="b">
        <f t="shared" si="350"/>
        <v>0</v>
      </c>
      <c r="M169" s="22">
        <f t="shared" si="351"/>
        <v>55.626000000000005</v>
      </c>
      <c r="N169" s="12" t="b">
        <f t="shared" si="352"/>
        <v>1</v>
      </c>
      <c r="O169" s="23" t="b">
        <f t="shared" si="353"/>
        <v>0</v>
      </c>
    </row>
    <row r="170" spans="1:15" x14ac:dyDescent="0.25">
      <c r="A170" s="10">
        <v>42135</v>
      </c>
      <c r="B170" s="34">
        <v>131</v>
      </c>
      <c r="C170" s="12">
        <f>(0.43*25.4)/3</f>
        <v>3.6406666666666663</v>
      </c>
      <c r="D170" s="22">
        <f t="shared" si="342"/>
        <v>7.2813333333333325</v>
      </c>
      <c r="E170" s="12" t="b">
        <f t="shared" si="343"/>
        <v>1</v>
      </c>
      <c r="F170" s="23" t="b">
        <f t="shared" si="344"/>
        <v>0</v>
      </c>
      <c r="G170" s="22">
        <f t="shared" si="345"/>
        <v>8.2973333333333326</v>
      </c>
      <c r="H170" s="12" t="b">
        <f t="shared" si="346"/>
        <v>1</v>
      </c>
      <c r="I170" s="23" t="b">
        <f t="shared" si="347"/>
        <v>0</v>
      </c>
      <c r="J170" s="22">
        <f t="shared" si="348"/>
        <v>8.2973333333333326</v>
      </c>
      <c r="K170" s="12" t="b">
        <f t="shared" si="349"/>
        <v>1</v>
      </c>
      <c r="L170" s="23" t="b">
        <f t="shared" si="350"/>
        <v>0</v>
      </c>
      <c r="M170" s="22">
        <f t="shared" si="351"/>
        <v>54.271333333333345</v>
      </c>
      <c r="N170" s="12" t="b">
        <f t="shared" si="352"/>
        <v>1</v>
      </c>
      <c r="O170" s="23" t="b">
        <f t="shared" si="353"/>
        <v>0</v>
      </c>
    </row>
    <row r="171" spans="1:15" x14ac:dyDescent="0.25">
      <c r="A171" s="10">
        <v>42136</v>
      </c>
      <c r="B171" s="34">
        <v>132</v>
      </c>
      <c r="C171" s="12">
        <f>0.04*25.4</f>
        <v>1.016</v>
      </c>
      <c r="D171" s="22">
        <f t="shared" ref="D171" si="354">SUM(C165:C170)</f>
        <v>10.921999999999999</v>
      </c>
      <c r="E171" s="12" t="b">
        <f t="shared" ref="E171" si="355">OR(D171&lt;8.3)</f>
        <v>0</v>
      </c>
      <c r="F171" s="23" t="b">
        <f t="shared" ref="F171" si="356">OR(D171&gt;150.62)</f>
        <v>0</v>
      </c>
      <c r="G171" s="22">
        <f t="shared" ref="G171" si="357">SUM(C158:C170)</f>
        <v>11.937999999999999</v>
      </c>
      <c r="H171" s="12" t="b">
        <f t="shared" ref="H171" si="358">OR(G171&lt;33.9)</f>
        <v>1</v>
      </c>
      <c r="I171" s="23" t="b">
        <f t="shared" ref="I171" si="359">OR(G171&gt;277.6)</f>
        <v>0</v>
      </c>
      <c r="J171" s="22">
        <f t="shared" ref="J171" si="360">SUM(C151:C170)</f>
        <v>11.937999999999999</v>
      </c>
      <c r="K171" s="12" t="b">
        <f t="shared" ref="K171" si="361">OR(J171&lt;67.04)</f>
        <v>1</v>
      </c>
      <c r="L171" s="23" t="b">
        <f t="shared" ref="L171" si="362">OR(J171&gt;385.07)</f>
        <v>0</v>
      </c>
      <c r="M171" s="22">
        <f t="shared" ref="M171" si="363">SUM(C144:C170)</f>
        <v>40.131999999999998</v>
      </c>
      <c r="N171" s="12" t="b">
        <f t="shared" ref="N171" si="364">OR(M171&lt;107.69)</f>
        <v>1</v>
      </c>
      <c r="O171" s="23" t="b">
        <f t="shared" ref="O171" si="365">OR(M171&gt;485.86)</f>
        <v>0</v>
      </c>
    </row>
    <row r="172" spans="1:15" x14ac:dyDescent="0.25">
      <c r="A172" s="10">
        <v>42137</v>
      </c>
      <c r="B172" s="34">
        <v>133</v>
      </c>
      <c r="C172" s="12">
        <v>0</v>
      </c>
      <c r="D172" s="22">
        <f t="shared" ref="D172:D173" si="366">SUM(C166:C171)</f>
        <v>11.937999999999999</v>
      </c>
      <c r="E172" s="12" t="b">
        <f t="shared" ref="E172:E173" si="367">OR(D172&lt;8.3)</f>
        <v>0</v>
      </c>
      <c r="F172" s="23" t="b">
        <f t="shared" ref="F172:F173" si="368">OR(D172&gt;150.62)</f>
        <v>0</v>
      </c>
      <c r="G172" s="22">
        <f t="shared" ref="G172:G173" si="369">SUM(C159:C171)</f>
        <v>12.953999999999999</v>
      </c>
      <c r="H172" s="12" t="b">
        <f t="shared" ref="H172:H173" si="370">OR(G172&lt;33.9)</f>
        <v>1</v>
      </c>
      <c r="I172" s="23" t="b">
        <f t="shared" ref="I172:I173" si="371">OR(G172&gt;277.6)</f>
        <v>0</v>
      </c>
      <c r="J172" s="22">
        <f t="shared" ref="J172:J173" si="372">SUM(C152:C171)</f>
        <v>12.953999999999999</v>
      </c>
      <c r="K172" s="12" t="b">
        <f t="shared" ref="K172:K173" si="373">OR(J172&lt;67.04)</f>
        <v>1</v>
      </c>
      <c r="L172" s="23" t="b">
        <f t="shared" ref="L172:L173" si="374">OR(J172&gt;385.07)</f>
        <v>0</v>
      </c>
      <c r="M172" s="22">
        <f t="shared" ref="M172:M173" si="375">SUM(C145:C171)</f>
        <v>41.147999999999996</v>
      </c>
      <c r="N172" s="12" t="b">
        <f t="shared" ref="N172:N173" si="376">OR(M172&lt;107.69)</f>
        <v>1</v>
      </c>
      <c r="O172" s="23" t="b">
        <f t="shared" ref="O172:O173" si="377">OR(M172&gt;485.86)</f>
        <v>0</v>
      </c>
    </row>
    <row r="173" spans="1:15" x14ac:dyDescent="0.25">
      <c r="A173" s="10">
        <v>42138</v>
      </c>
      <c r="B173" s="34">
        <v>134</v>
      </c>
      <c r="C173" s="12">
        <v>0</v>
      </c>
      <c r="D173" s="22">
        <f t="shared" si="366"/>
        <v>11.937999999999999</v>
      </c>
      <c r="E173" s="12" t="b">
        <f t="shared" si="367"/>
        <v>0</v>
      </c>
      <c r="F173" s="23" t="b">
        <f t="shared" si="368"/>
        <v>0</v>
      </c>
      <c r="G173" s="22">
        <f t="shared" si="369"/>
        <v>12.953999999999999</v>
      </c>
      <c r="H173" s="12" t="b">
        <f t="shared" si="370"/>
        <v>1</v>
      </c>
      <c r="I173" s="23" t="b">
        <f t="shared" si="371"/>
        <v>0</v>
      </c>
      <c r="J173" s="22">
        <f t="shared" si="372"/>
        <v>12.953999999999999</v>
      </c>
      <c r="K173" s="12" t="b">
        <f t="shared" si="373"/>
        <v>1</v>
      </c>
      <c r="L173" s="23" t="b">
        <f t="shared" si="374"/>
        <v>0</v>
      </c>
      <c r="M173" s="22">
        <f t="shared" si="375"/>
        <v>41.147999999999996</v>
      </c>
      <c r="N173" s="12" t="b">
        <f t="shared" si="376"/>
        <v>1</v>
      </c>
      <c r="O173" s="23" t="b">
        <f t="shared" si="377"/>
        <v>0</v>
      </c>
    </row>
    <row r="174" spans="1:15" x14ac:dyDescent="0.25">
      <c r="A174" s="10">
        <v>42139</v>
      </c>
      <c r="B174" s="34">
        <v>135</v>
      </c>
      <c r="C174" s="12">
        <f t="shared" ref="C174:C176" si="378">(1.34*25.4)/4</f>
        <v>8.5090000000000003</v>
      </c>
      <c r="D174" s="22">
        <f t="shared" ref="D174:D185" si="379">SUM(C168:C173)</f>
        <v>11.937999999999999</v>
      </c>
      <c r="E174" s="12" t="b">
        <f t="shared" ref="E174:E185" si="380">OR(D174&lt;8.3)</f>
        <v>0</v>
      </c>
      <c r="F174" s="23" t="b">
        <f t="shared" ref="F174:F185" si="381">OR(D174&gt;150.62)</f>
        <v>0</v>
      </c>
      <c r="G174" s="22">
        <f t="shared" ref="G174:G185" si="382">SUM(C161:C173)</f>
        <v>12.953999999999999</v>
      </c>
      <c r="H174" s="12" t="b">
        <f t="shared" ref="H174:H185" si="383">OR(G174&lt;33.9)</f>
        <v>1</v>
      </c>
      <c r="I174" s="23" t="b">
        <f t="shared" ref="I174:I185" si="384">OR(G174&gt;277.6)</f>
        <v>0</v>
      </c>
      <c r="J174" s="22">
        <f t="shared" ref="J174:J185" si="385">SUM(C154:C173)</f>
        <v>12.953999999999999</v>
      </c>
      <c r="K174" s="12" t="b">
        <f t="shared" ref="K174:K185" si="386">OR(J174&lt;67.04)</f>
        <v>1</v>
      </c>
      <c r="L174" s="23" t="b">
        <f t="shared" ref="L174:L185" si="387">OR(J174&gt;385.07)</f>
        <v>0</v>
      </c>
      <c r="M174" s="22">
        <f t="shared" ref="M174:M185" si="388">SUM(C147:C173)</f>
        <v>22.097999999999999</v>
      </c>
      <c r="N174" s="12" t="b">
        <f t="shared" ref="N174:N185" si="389">OR(M174&lt;107.69)</f>
        <v>1</v>
      </c>
      <c r="O174" s="23" t="b">
        <f t="shared" ref="O174:O185" si="390">OR(M174&gt;485.86)</f>
        <v>0</v>
      </c>
    </row>
    <row r="175" spans="1:15" x14ac:dyDescent="0.25">
      <c r="A175" s="10">
        <v>42140</v>
      </c>
      <c r="B175" s="34">
        <v>136</v>
      </c>
      <c r="C175" s="12">
        <f t="shared" si="378"/>
        <v>8.5090000000000003</v>
      </c>
      <c r="D175" s="22">
        <f t="shared" si="379"/>
        <v>16.806333333333335</v>
      </c>
      <c r="E175" s="12" t="b">
        <f t="shared" si="380"/>
        <v>0</v>
      </c>
      <c r="F175" s="23" t="b">
        <f t="shared" si="381"/>
        <v>0</v>
      </c>
      <c r="G175" s="22">
        <f t="shared" si="382"/>
        <v>21.124333333333333</v>
      </c>
      <c r="H175" s="12" t="b">
        <f t="shared" si="383"/>
        <v>1</v>
      </c>
      <c r="I175" s="23" t="b">
        <f t="shared" si="384"/>
        <v>0</v>
      </c>
      <c r="J175" s="22">
        <f t="shared" si="385"/>
        <v>21.463000000000001</v>
      </c>
      <c r="K175" s="12" t="b">
        <f t="shared" si="386"/>
        <v>1</v>
      </c>
      <c r="L175" s="23" t="b">
        <f t="shared" si="387"/>
        <v>0</v>
      </c>
      <c r="M175" s="22">
        <f t="shared" si="388"/>
        <v>27.558999999999997</v>
      </c>
      <c r="N175" s="12" t="b">
        <f t="shared" si="389"/>
        <v>1</v>
      </c>
      <c r="O175" s="23" t="b">
        <f t="shared" si="390"/>
        <v>0</v>
      </c>
    </row>
    <row r="176" spans="1:15" x14ac:dyDescent="0.25">
      <c r="A176" s="10">
        <v>42141</v>
      </c>
      <c r="B176" s="34">
        <v>137</v>
      </c>
      <c r="C176" s="12">
        <f t="shared" si="378"/>
        <v>8.5090000000000003</v>
      </c>
      <c r="D176" s="22">
        <f t="shared" si="379"/>
        <v>21.674666666666667</v>
      </c>
      <c r="E176" s="12" t="b">
        <f t="shared" si="380"/>
        <v>0</v>
      </c>
      <c r="F176" s="23" t="b">
        <f t="shared" si="381"/>
        <v>0</v>
      </c>
      <c r="G176" s="22">
        <f t="shared" si="382"/>
        <v>29.294666666666664</v>
      </c>
      <c r="H176" s="12" t="b">
        <f t="shared" si="383"/>
        <v>1</v>
      </c>
      <c r="I176" s="23" t="b">
        <f t="shared" si="384"/>
        <v>0</v>
      </c>
      <c r="J176" s="22">
        <f t="shared" si="385"/>
        <v>29.972000000000001</v>
      </c>
      <c r="K176" s="12" t="b">
        <f t="shared" si="386"/>
        <v>1</v>
      </c>
      <c r="L176" s="23" t="b">
        <f t="shared" si="387"/>
        <v>0</v>
      </c>
      <c r="M176" s="22">
        <f t="shared" si="388"/>
        <v>33.019999999999996</v>
      </c>
      <c r="N176" s="12" t="b">
        <f t="shared" si="389"/>
        <v>1</v>
      </c>
      <c r="O176" s="23" t="b">
        <f t="shared" si="390"/>
        <v>0</v>
      </c>
    </row>
    <row r="177" spans="1:15" x14ac:dyDescent="0.25">
      <c r="A177" s="10">
        <v>42142</v>
      </c>
      <c r="B177" s="34">
        <v>138</v>
      </c>
      <c r="C177" s="12">
        <f>(1.34*25.4)/4</f>
        <v>8.5090000000000003</v>
      </c>
      <c r="D177" s="22">
        <f t="shared" si="379"/>
        <v>26.542999999999999</v>
      </c>
      <c r="E177" s="12" t="b">
        <f t="shared" si="380"/>
        <v>0</v>
      </c>
      <c r="F177" s="23" t="b">
        <f t="shared" si="381"/>
        <v>0</v>
      </c>
      <c r="G177" s="22">
        <f t="shared" si="382"/>
        <v>37.465000000000003</v>
      </c>
      <c r="H177" s="12" t="b">
        <f t="shared" si="383"/>
        <v>0</v>
      </c>
      <c r="I177" s="23" t="b">
        <f t="shared" si="384"/>
        <v>0</v>
      </c>
      <c r="J177" s="22">
        <f t="shared" si="385"/>
        <v>38.481000000000002</v>
      </c>
      <c r="K177" s="12" t="b">
        <f t="shared" si="386"/>
        <v>1</v>
      </c>
      <c r="L177" s="23" t="b">
        <f t="shared" si="387"/>
        <v>0</v>
      </c>
      <c r="M177" s="22">
        <f t="shared" si="388"/>
        <v>38.481000000000002</v>
      </c>
      <c r="N177" s="12" t="b">
        <f t="shared" si="389"/>
        <v>1</v>
      </c>
      <c r="O177" s="23" t="b">
        <f t="shared" si="390"/>
        <v>0</v>
      </c>
    </row>
    <row r="178" spans="1:15" x14ac:dyDescent="0.25">
      <c r="A178" s="10">
        <v>42143</v>
      </c>
      <c r="B178" s="34">
        <v>139</v>
      </c>
      <c r="C178" s="12">
        <v>0</v>
      </c>
      <c r="D178" s="22">
        <f t="shared" si="379"/>
        <v>34.036000000000001</v>
      </c>
      <c r="E178" s="12" t="b">
        <f t="shared" si="380"/>
        <v>0</v>
      </c>
      <c r="F178" s="23" t="b">
        <f t="shared" si="381"/>
        <v>0</v>
      </c>
      <c r="G178" s="22">
        <f t="shared" si="382"/>
        <v>45.974000000000004</v>
      </c>
      <c r="H178" s="12" t="b">
        <f t="shared" si="383"/>
        <v>0</v>
      </c>
      <c r="I178" s="23" t="b">
        <f t="shared" si="384"/>
        <v>0</v>
      </c>
      <c r="J178" s="22">
        <f t="shared" si="385"/>
        <v>46.99</v>
      </c>
      <c r="K178" s="12" t="b">
        <f t="shared" si="386"/>
        <v>1</v>
      </c>
      <c r="L178" s="23" t="b">
        <f t="shared" si="387"/>
        <v>0</v>
      </c>
      <c r="M178" s="22">
        <f t="shared" si="388"/>
        <v>46.99</v>
      </c>
      <c r="N178" s="12" t="b">
        <f t="shared" si="389"/>
        <v>1</v>
      </c>
      <c r="O178" s="23" t="b">
        <f t="shared" si="390"/>
        <v>0</v>
      </c>
    </row>
    <row r="179" spans="1:15" x14ac:dyDescent="0.25">
      <c r="A179" s="10">
        <v>42144</v>
      </c>
      <c r="B179" s="34">
        <v>140</v>
      </c>
      <c r="C179" s="12">
        <f>0.22*25.4</f>
        <v>5.5880000000000001</v>
      </c>
      <c r="D179" s="22">
        <f t="shared" si="379"/>
        <v>34.036000000000001</v>
      </c>
      <c r="E179" s="12" t="b">
        <f t="shared" si="380"/>
        <v>0</v>
      </c>
      <c r="F179" s="23" t="b">
        <f t="shared" si="381"/>
        <v>0</v>
      </c>
      <c r="G179" s="22">
        <f t="shared" si="382"/>
        <v>45.974000000000004</v>
      </c>
      <c r="H179" s="12" t="b">
        <f t="shared" si="383"/>
        <v>0</v>
      </c>
      <c r="I179" s="23" t="b">
        <f t="shared" si="384"/>
        <v>0</v>
      </c>
      <c r="J179" s="22">
        <f t="shared" si="385"/>
        <v>46.99</v>
      </c>
      <c r="K179" s="12" t="b">
        <f t="shared" si="386"/>
        <v>1</v>
      </c>
      <c r="L179" s="23" t="b">
        <f t="shared" si="387"/>
        <v>0</v>
      </c>
      <c r="M179" s="22">
        <f t="shared" si="388"/>
        <v>46.99</v>
      </c>
      <c r="N179" s="12" t="b">
        <f t="shared" si="389"/>
        <v>1</v>
      </c>
      <c r="O179" s="23" t="b">
        <f t="shared" si="390"/>
        <v>0</v>
      </c>
    </row>
    <row r="180" spans="1:15" x14ac:dyDescent="0.25">
      <c r="A180" s="10">
        <v>42145</v>
      </c>
      <c r="B180" s="34">
        <v>141</v>
      </c>
      <c r="C180" s="12">
        <f>0.02*25.4</f>
        <v>0.50800000000000001</v>
      </c>
      <c r="D180" s="22">
        <f t="shared" si="379"/>
        <v>39.624000000000002</v>
      </c>
      <c r="E180" s="12" t="b">
        <f t="shared" si="380"/>
        <v>0</v>
      </c>
      <c r="F180" s="23" t="b">
        <f t="shared" si="381"/>
        <v>0</v>
      </c>
      <c r="G180" s="22">
        <f t="shared" si="382"/>
        <v>51.562000000000005</v>
      </c>
      <c r="H180" s="12" t="b">
        <f t="shared" si="383"/>
        <v>0</v>
      </c>
      <c r="I180" s="23" t="b">
        <f t="shared" si="384"/>
        <v>0</v>
      </c>
      <c r="J180" s="22">
        <f t="shared" si="385"/>
        <v>52.578000000000003</v>
      </c>
      <c r="K180" s="12" t="b">
        <f t="shared" si="386"/>
        <v>1</v>
      </c>
      <c r="L180" s="23" t="b">
        <f t="shared" si="387"/>
        <v>0</v>
      </c>
      <c r="M180" s="22">
        <f t="shared" si="388"/>
        <v>52.578000000000003</v>
      </c>
      <c r="N180" s="12" t="b">
        <f t="shared" si="389"/>
        <v>1</v>
      </c>
      <c r="O180" s="23" t="b">
        <f t="shared" si="390"/>
        <v>0</v>
      </c>
    </row>
    <row r="181" spans="1:15" x14ac:dyDescent="0.25">
      <c r="A181" s="10">
        <v>42146</v>
      </c>
      <c r="B181" s="34">
        <v>142</v>
      </c>
      <c r="C181" s="12">
        <v>0</v>
      </c>
      <c r="D181" s="22">
        <f t="shared" si="379"/>
        <v>31.623000000000001</v>
      </c>
      <c r="E181" s="12" t="b">
        <f t="shared" si="380"/>
        <v>0</v>
      </c>
      <c r="F181" s="23" t="b">
        <f t="shared" si="381"/>
        <v>0</v>
      </c>
      <c r="G181" s="22">
        <f t="shared" si="382"/>
        <v>52.070000000000007</v>
      </c>
      <c r="H181" s="12" t="b">
        <f t="shared" si="383"/>
        <v>0</v>
      </c>
      <c r="I181" s="23" t="b">
        <f t="shared" si="384"/>
        <v>0</v>
      </c>
      <c r="J181" s="22">
        <f t="shared" si="385"/>
        <v>53.086000000000006</v>
      </c>
      <c r="K181" s="12" t="b">
        <f t="shared" si="386"/>
        <v>1</v>
      </c>
      <c r="L181" s="23" t="b">
        <f t="shared" si="387"/>
        <v>0</v>
      </c>
      <c r="M181" s="22">
        <f t="shared" si="388"/>
        <v>53.086000000000006</v>
      </c>
      <c r="N181" s="12" t="b">
        <f t="shared" si="389"/>
        <v>1</v>
      </c>
      <c r="O181" s="23" t="b">
        <f t="shared" si="390"/>
        <v>0</v>
      </c>
    </row>
    <row r="182" spans="1:15" x14ac:dyDescent="0.25">
      <c r="A182" s="10">
        <v>42147</v>
      </c>
      <c r="B182" s="34">
        <v>143</v>
      </c>
      <c r="C182" s="12">
        <f t="shared" ref="C182:C184" si="391">(0.35*25.4)/4</f>
        <v>2.2224999999999997</v>
      </c>
      <c r="D182" s="22">
        <f t="shared" si="379"/>
        <v>23.114000000000001</v>
      </c>
      <c r="E182" s="12" t="b">
        <f t="shared" si="380"/>
        <v>0</v>
      </c>
      <c r="F182" s="23" t="b">
        <f t="shared" si="381"/>
        <v>0</v>
      </c>
      <c r="G182" s="22">
        <f t="shared" si="382"/>
        <v>48.429333333333339</v>
      </c>
      <c r="H182" s="12" t="b">
        <f t="shared" si="383"/>
        <v>0</v>
      </c>
      <c r="I182" s="23" t="b">
        <f t="shared" si="384"/>
        <v>0</v>
      </c>
      <c r="J182" s="22">
        <f t="shared" si="385"/>
        <v>52.747333333333337</v>
      </c>
      <c r="K182" s="12" t="b">
        <f t="shared" si="386"/>
        <v>1</v>
      </c>
      <c r="L182" s="23" t="b">
        <f t="shared" si="387"/>
        <v>0</v>
      </c>
      <c r="M182" s="22">
        <f t="shared" si="388"/>
        <v>53.086000000000006</v>
      </c>
      <c r="N182" s="12" t="b">
        <f t="shared" si="389"/>
        <v>1</v>
      </c>
      <c r="O182" s="23" t="b">
        <f t="shared" si="390"/>
        <v>0</v>
      </c>
    </row>
    <row r="183" spans="1:15" x14ac:dyDescent="0.25">
      <c r="A183" s="10">
        <v>42148</v>
      </c>
      <c r="B183" s="34">
        <v>144</v>
      </c>
      <c r="C183" s="12">
        <f t="shared" si="391"/>
        <v>2.2224999999999997</v>
      </c>
      <c r="D183" s="22">
        <f t="shared" si="379"/>
        <v>16.827500000000001</v>
      </c>
      <c r="E183" s="12" t="b">
        <f t="shared" si="380"/>
        <v>0</v>
      </c>
      <c r="F183" s="23" t="b">
        <f t="shared" si="381"/>
        <v>0</v>
      </c>
      <c r="G183" s="22">
        <f t="shared" si="382"/>
        <v>47.011166666666668</v>
      </c>
      <c r="H183" s="12" t="b">
        <f t="shared" si="383"/>
        <v>0</v>
      </c>
      <c r="I183" s="23" t="b">
        <f t="shared" si="384"/>
        <v>0</v>
      </c>
      <c r="J183" s="22">
        <f t="shared" si="385"/>
        <v>54.631166666666665</v>
      </c>
      <c r="K183" s="12" t="b">
        <f t="shared" si="386"/>
        <v>1</v>
      </c>
      <c r="L183" s="23" t="b">
        <f t="shared" si="387"/>
        <v>0</v>
      </c>
      <c r="M183" s="22">
        <f t="shared" si="388"/>
        <v>55.308500000000002</v>
      </c>
      <c r="N183" s="12" t="b">
        <f t="shared" si="389"/>
        <v>1</v>
      </c>
      <c r="O183" s="23" t="b">
        <f t="shared" si="390"/>
        <v>0</v>
      </c>
    </row>
    <row r="184" spans="1:15" x14ac:dyDescent="0.25">
      <c r="A184" s="10">
        <v>42149</v>
      </c>
      <c r="B184" s="34">
        <v>145</v>
      </c>
      <c r="C184" s="12">
        <f t="shared" si="391"/>
        <v>2.2224999999999997</v>
      </c>
      <c r="D184" s="22">
        <f t="shared" si="379"/>
        <v>10.541</v>
      </c>
      <c r="E184" s="12" t="b">
        <f t="shared" si="380"/>
        <v>0</v>
      </c>
      <c r="F184" s="23" t="b">
        <f t="shared" si="381"/>
        <v>0</v>
      </c>
      <c r="G184" s="22">
        <f t="shared" si="382"/>
        <v>45.592999999999996</v>
      </c>
      <c r="H184" s="12" t="b">
        <f t="shared" si="383"/>
        <v>0</v>
      </c>
      <c r="I184" s="23" t="b">
        <f t="shared" si="384"/>
        <v>0</v>
      </c>
      <c r="J184" s="22">
        <f t="shared" si="385"/>
        <v>56.515000000000001</v>
      </c>
      <c r="K184" s="12" t="b">
        <f t="shared" si="386"/>
        <v>1</v>
      </c>
      <c r="L184" s="23" t="b">
        <f t="shared" si="387"/>
        <v>0</v>
      </c>
      <c r="M184" s="22">
        <f t="shared" si="388"/>
        <v>57.530999999999999</v>
      </c>
      <c r="N184" s="12" t="b">
        <f t="shared" si="389"/>
        <v>1</v>
      </c>
      <c r="O184" s="23" t="b">
        <f t="shared" si="390"/>
        <v>0</v>
      </c>
    </row>
    <row r="185" spans="1:15" x14ac:dyDescent="0.25">
      <c r="A185" s="10">
        <v>42150</v>
      </c>
      <c r="B185" s="34">
        <v>146</v>
      </c>
      <c r="C185" s="12">
        <f>(0.35*25.4)/4</f>
        <v>2.2224999999999997</v>
      </c>
      <c r="D185" s="22">
        <f t="shared" si="379"/>
        <v>12.763500000000001</v>
      </c>
      <c r="E185" s="12" t="b">
        <f t="shared" si="380"/>
        <v>0</v>
      </c>
      <c r="F185" s="23" t="b">
        <f t="shared" si="381"/>
        <v>0</v>
      </c>
      <c r="G185" s="22">
        <f t="shared" si="382"/>
        <v>46.799499999999995</v>
      </c>
      <c r="H185" s="12" t="b">
        <f t="shared" si="383"/>
        <v>0</v>
      </c>
      <c r="I185" s="23" t="b">
        <f t="shared" si="384"/>
        <v>0</v>
      </c>
      <c r="J185" s="22">
        <f t="shared" si="385"/>
        <v>58.737499999999997</v>
      </c>
      <c r="K185" s="12" t="b">
        <f t="shared" si="386"/>
        <v>1</v>
      </c>
      <c r="L185" s="23" t="b">
        <f t="shared" si="387"/>
        <v>0</v>
      </c>
      <c r="M185" s="22">
        <f t="shared" si="388"/>
        <v>59.753499999999995</v>
      </c>
      <c r="N185" s="12" t="b">
        <f t="shared" si="389"/>
        <v>1</v>
      </c>
      <c r="O185" s="23" t="b">
        <f t="shared" si="390"/>
        <v>0</v>
      </c>
    </row>
    <row r="186" spans="1:15" x14ac:dyDescent="0.25">
      <c r="A186" s="10">
        <v>42151</v>
      </c>
      <c r="B186" s="34">
        <v>147</v>
      </c>
      <c r="C186" s="12">
        <v>0</v>
      </c>
      <c r="D186" s="22">
        <f t="shared" ref="D186:D188" si="392">SUM(C180:C185)</f>
        <v>9.3979999999999997</v>
      </c>
      <c r="E186" s="12" t="b">
        <f t="shared" ref="E186:E188" si="393">OR(D186&lt;8.3)</f>
        <v>0</v>
      </c>
      <c r="F186" s="23" t="b">
        <f t="shared" ref="F186:F188" si="394">OR(D186&gt;150.62)</f>
        <v>0</v>
      </c>
      <c r="G186" s="22">
        <f t="shared" ref="G186:G188" si="395">SUM(C173:C185)</f>
        <v>49.021999999999991</v>
      </c>
      <c r="H186" s="12" t="b">
        <f t="shared" ref="H186:H188" si="396">OR(G186&lt;33.9)</f>
        <v>0</v>
      </c>
      <c r="I186" s="23" t="b">
        <f t="shared" ref="I186:I188" si="397">OR(G186&gt;277.6)</f>
        <v>0</v>
      </c>
      <c r="J186" s="22">
        <f t="shared" ref="J186:J188" si="398">SUM(C166:C185)</f>
        <v>60.959999999999994</v>
      </c>
      <c r="K186" s="12" t="b">
        <f t="shared" ref="K186:K188" si="399">OR(J186&lt;67.04)</f>
        <v>1</v>
      </c>
      <c r="L186" s="23" t="b">
        <f t="shared" ref="L186:L188" si="400">OR(J186&gt;385.07)</f>
        <v>0</v>
      </c>
      <c r="M186" s="22">
        <f t="shared" ref="M186:M188" si="401">SUM(C159:C185)</f>
        <v>61.975999999999992</v>
      </c>
      <c r="N186" s="12" t="b">
        <f t="shared" ref="N186:N188" si="402">OR(M186&lt;107.69)</f>
        <v>1</v>
      </c>
      <c r="O186" s="23" t="b">
        <f t="shared" ref="O186:O188" si="403">OR(M186&gt;485.86)</f>
        <v>0</v>
      </c>
    </row>
    <row r="187" spans="1:15" x14ac:dyDescent="0.25">
      <c r="A187" s="10">
        <v>42152</v>
      </c>
      <c r="B187" s="34">
        <v>148</v>
      </c>
      <c r="C187" s="12">
        <v>0</v>
      </c>
      <c r="D187" s="22">
        <f t="shared" si="392"/>
        <v>8.8899999999999988</v>
      </c>
      <c r="E187" s="12" t="b">
        <f t="shared" si="393"/>
        <v>0</v>
      </c>
      <c r="F187" s="23" t="b">
        <f t="shared" si="394"/>
        <v>0</v>
      </c>
      <c r="G187" s="22">
        <f t="shared" si="395"/>
        <v>49.021999999999991</v>
      </c>
      <c r="H187" s="12" t="b">
        <f t="shared" si="396"/>
        <v>0</v>
      </c>
      <c r="I187" s="23" t="b">
        <f t="shared" si="397"/>
        <v>0</v>
      </c>
      <c r="J187" s="22">
        <f t="shared" si="398"/>
        <v>60.959999999999994</v>
      </c>
      <c r="K187" s="12" t="b">
        <f t="shared" si="399"/>
        <v>1</v>
      </c>
      <c r="L187" s="23" t="b">
        <f t="shared" si="400"/>
        <v>0</v>
      </c>
      <c r="M187" s="22">
        <f t="shared" si="401"/>
        <v>61.975999999999992</v>
      </c>
      <c r="N187" s="12" t="b">
        <f t="shared" si="402"/>
        <v>1</v>
      </c>
      <c r="O187" s="23" t="b">
        <f t="shared" si="403"/>
        <v>0</v>
      </c>
    </row>
    <row r="188" spans="1:15" x14ac:dyDescent="0.25">
      <c r="A188" s="10">
        <v>42153</v>
      </c>
      <c r="B188" s="34">
        <v>149</v>
      </c>
      <c r="C188" s="12">
        <f>0.01*25.4</f>
        <v>0.254</v>
      </c>
      <c r="D188" s="22">
        <f t="shared" si="392"/>
        <v>8.8899999999999988</v>
      </c>
      <c r="E188" s="12" t="b">
        <f t="shared" si="393"/>
        <v>0</v>
      </c>
      <c r="F188" s="23" t="b">
        <f t="shared" si="394"/>
        <v>0</v>
      </c>
      <c r="G188" s="22">
        <f t="shared" si="395"/>
        <v>40.512999999999991</v>
      </c>
      <c r="H188" s="12" t="b">
        <f t="shared" si="396"/>
        <v>0</v>
      </c>
      <c r="I188" s="23" t="b">
        <f t="shared" si="397"/>
        <v>0</v>
      </c>
      <c r="J188" s="22">
        <f t="shared" si="398"/>
        <v>60.959999999999994</v>
      </c>
      <c r="K188" s="12" t="b">
        <f t="shared" si="399"/>
        <v>1</v>
      </c>
      <c r="L188" s="23" t="b">
        <f t="shared" si="400"/>
        <v>0</v>
      </c>
      <c r="M188" s="22">
        <f t="shared" si="401"/>
        <v>61.975999999999992</v>
      </c>
      <c r="N188" s="12" t="b">
        <f t="shared" si="402"/>
        <v>1</v>
      </c>
      <c r="O188" s="23" t="b">
        <f t="shared" si="403"/>
        <v>0</v>
      </c>
    </row>
    <row r="189" spans="1:15" x14ac:dyDescent="0.25">
      <c r="A189" s="10">
        <v>42154</v>
      </c>
      <c r="B189" s="34">
        <v>150</v>
      </c>
      <c r="C189" s="12">
        <v>0</v>
      </c>
      <c r="D189" s="22">
        <f t="shared" ref="D189:D192" si="404">SUM(C183:C188)</f>
        <v>6.9214999999999982</v>
      </c>
      <c r="E189" s="12" t="b">
        <f t="shared" ref="E189:E192" si="405">OR(D189&lt;8.3)</f>
        <v>1</v>
      </c>
      <c r="F189" s="23" t="b">
        <f t="shared" ref="F189:F192" si="406">OR(D189&gt;150.62)</f>
        <v>0</v>
      </c>
      <c r="G189" s="22">
        <f t="shared" ref="G189:G192" si="407">SUM(C176:C188)</f>
        <v>32.257999999999996</v>
      </c>
      <c r="H189" s="12" t="b">
        <f t="shared" ref="H189:H192" si="408">OR(G189&lt;33.9)</f>
        <v>1</v>
      </c>
      <c r="I189" s="23" t="b">
        <f t="shared" ref="I189:I192" si="409">OR(G189&gt;277.6)</f>
        <v>0</v>
      </c>
      <c r="J189" s="22">
        <f t="shared" ref="J189:J192" si="410">SUM(C169:C188)</f>
        <v>57.573333333333323</v>
      </c>
      <c r="K189" s="12" t="b">
        <f t="shared" ref="K189:K192" si="411">OR(J189&lt;67.04)</f>
        <v>1</v>
      </c>
      <c r="L189" s="23" t="b">
        <f t="shared" ref="L189:L192" si="412">OR(J189&gt;385.07)</f>
        <v>0</v>
      </c>
      <c r="M189" s="22">
        <f t="shared" ref="M189:M192" si="413">SUM(C162:C188)</f>
        <v>61.891333333333321</v>
      </c>
      <c r="N189" s="12" t="b">
        <f t="shared" ref="N189:N192" si="414">OR(M189&lt;107.69)</f>
        <v>1</v>
      </c>
      <c r="O189" s="23" t="b">
        <f t="shared" ref="O189:O192" si="415">OR(M189&gt;485.86)</f>
        <v>0</v>
      </c>
    </row>
    <row r="190" spans="1:15" x14ac:dyDescent="0.25">
      <c r="A190" s="10">
        <v>42155</v>
      </c>
      <c r="B190" s="34">
        <v>151</v>
      </c>
      <c r="C190" s="12">
        <v>0</v>
      </c>
      <c r="D190" s="22">
        <f t="shared" si="404"/>
        <v>4.6989999999999998</v>
      </c>
      <c r="E190" s="12" t="b">
        <f t="shared" si="405"/>
        <v>1</v>
      </c>
      <c r="F190" s="23" t="b">
        <f t="shared" si="406"/>
        <v>0</v>
      </c>
      <c r="G190" s="22">
        <f t="shared" si="407"/>
        <v>23.749000000000002</v>
      </c>
      <c r="H190" s="12" t="b">
        <f t="shared" si="408"/>
        <v>1</v>
      </c>
      <c r="I190" s="23" t="b">
        <f t="shared" si="409"/>
        <v>0</v>
      </c>
      <c r="J190" s="22">
        <f t="shared" si="410"/>
        <v>53.932666666666655</v>
      </c>
      <c r="K190" s="12" t="b">
        <f t="shared" si="411"/>
        <v>1</v>
      </c>
      <c r="L190" s="23" t="b">
        <f t="shared" si="412"/>
        <v>0</v>
      </c>
      <c r="M190" s="22">
        <f t="shared" si="413"/>
        <v>61.552666666666653</v>
      </c>
      <c r="N190" s="12" t="b">
        <f t="shared" si="414"/>
        <v>1</v>
      </c>
      <c r="O190" s="23" t="b">
        <f t="shared" si="415"/>
        <v>0</v>
      </c>
    </row>
    <row r="191" spans="1:15" x14ac:dyDescent="0.25">
      <c r="A191" s="10">
        <v>42156</v>
      </c>
      <c r="B191" s="34">
        <v>152</v>
      </c>
      <c r="C191" s="12">
        <v>0</v>
      </c>
      <c r="D191" s="22">
        <f t="shared" si="404"/>
        <v>2.4764999999999997</v>
      </c>
      <c r="E191" s="12" t="b">
        <f t="shared" si="405"/>
        <v>1</v>
      </c>
      <c r="F191" s="23" t="b">
        <f t="shared" si="406"/>
        <v>0</v>
      </c>
      <c r="G191" s="22">
        <f t="shared" si="407"/>
        <v>15.24</v>
      </c>
      <c r="H191" s="12" t="b">
        <f t="shared" si="408"/>
        <v>1</v>
      </c>
      <c r="I191" s="23" t="b">
        <f t="shared" si="409"/>
        <v>0</v>
      </c>
      <c r="J191" s="22">
        <f t="shared" si="410"/>
        <v>50.291999999999987</v>
      </c>
      <c r="K191" s="12" t="b">
        <f t="shared" si="411"/>
        <v>1</v>
      </c>
      <c r="L191" s="23" t="b">
        <f t="shared" si="412"/>
        <v>0</v>
      </c>
      <c r="M191" s="22">
        <f t="shared" si="413"/>
        <v>61.213999999999992</v>
      </c>
      <c r="N191" s="12" t="b">
        <f t="shared" si="414"/>
        <v>1</v>
      </c>
      <c r="O191" s="23" t="b">
        <f t="shared" si="415"/>
        <v>0</v>
      </c>
    </row>
    <row r="192" spans="1:15" x14ac:dyDescent="0.25">
      <c r="A192" s="10">
        <v>42157</v>
      </c>
      <c r="B192" s="34">
        <v>153</v>
      </c>
      <c r="C192" s="12">
        <f>0.02*25.4</f>
        <v>0.50800000000000001</v>
      </c>
      <c r="D192" s="22">
        <f t="shared" si="404"/>
        <v>0.254</v>
      </c>
      <c r="E192" s="12" t="b">
        <f t="shared" si="405"/>
        <v>1</v>
      </c>
      <c r="F192" s="23" t="b">
        <f t="shared" si="406"/>
        <v>0</v>
      </c>
      <c r="G192" s="22">
        <f t="shared" si="407"/>
        <v>15.24</v>
      </c>
      <c r="H192" s="12" t="b">
        <f t="shared" si="408"/>
        <v>1</v>
      </c>
      <c r="I192" s="23" t="b">
        <f t="shared" si="409"/>
        <v>0</v>
      </c>
      <c r="J192" s="22">
        <f t="shared" si="410"/>
        <v>49.275999999999989</v>
      </c>
      <c r="K192" s="12" t="b">
        <f t="shared" si="411"/>
        <v>1</v>
      </c>
      <c r="L192" s="23" t="b">
        <f t="shared" si="412"/>
        <v>0</v>
      </c>
      <c r="M192" s="22">
        <f t="shared" si="413"/>
        <v>61.213999999999992</v>
      </c>
      <c r="N192" s="12" t="b">
        <f t="shared" si="414"/>
        <v>1</v>
      </c>
      <c r="O192" s="23" t="b">
        <f t="shared" si="415"/>
        <v>0</v>
      </c>
    </row>
    <row r="193" spans="1:15" x14ac:dyDescent="0.25">
      <c r="A193" s="10">
        <v>42158</v>
      </c>
      <c r="B193" s="34">
        <v>154</v>
      </c>
      <c r="C193" s="12">
        <f>0.12*25.4</f>
        <v>3.0479999999999996</v>
      </c>
      <c r="D193" s="22">
        <f t="shared" ref="D193:D195" si="416">SUM(C187:C192)</f>
        <v>0.76200000000000001</v>
      </c>
      <c r="E193" s="12" t="b">
        <f t="shared" ref="E193:E195" si="417">OR(D193&lt;8.3)</f>
        <v>1</v>
      </c>
      <c r="F193" s="23" t="b">
        <f t="shared" ref="F193:F195" si="418">OR(D193&gt;150.62)</f>
        <v>0</v>
      </c>
      <c r="G193" s="22">
        <f t="shared" ref="G193:G195" si="419">SUM(C180:C192)</f>
        <v>10.16</v>
      </c>
      <c r="H193" s="12" t="b">
        <f t="shared" ref="H193:H195" si="420">OR(G193&lt;33.9)</f>
        <v>1</v>
      </c>
      <c r="I193" s="23" t="b">
        <f t="shared" ref="I193:I195" si="421">OR(G193&gt;277.6)</f>
        <v>0</v>
      </c>
      <c r="J193" s="22">
        <f t="shared" ref="J193:J195" si="422">SUM(C173:C192)</f>
        <v>49.783999999999992</v>
      </c>
      <c r="K193" s="12" t="b">
        <f t="shared" ref="K193:K195" si="423">OR(J193&lt;67.04)</f>
        <v>1</v>
      </c>
      <c r="L193" s="23" t="b">
        <f t="shared" ref="L193:L195" si="424">OR(J193&gt;385.07)</f>
        <v>0</v>
      </c>
      <c r="M193" s="22">
        <f t="shared" ref="M193:M195" si="425">SUM(C166:C192)</f>
        <v>61.721999999999994</v>
      </c>
      <c r="N193" s="12" t="b">
        <f t="shared" ref="N193:N195" si="426">OR(M193&lt;107.69)</f>
        <v>1</v>
      </c>
      <c r="O193" s="23" t="b">
        <f t="shared" ref="O193:O195" si="427">OR(M193&gt;485.86)</f>
        <v>0</v>
      </c>
    </row>
    <row r="194" spans="1:15" x14ac:dyDescent="0.25">
      <c r="A194" s="10">
        <v>42159</v>
      </c>
      <c r="B194" s="34">
        <v>155</v>
      </c>
      <c r="C194" s="12">
        <v>0</v>
      </c>
      <c r="D194" s="22">
        <f t="shared" si="416"/>
        <v>3.8099999999999996</v>
      </c>
      <c r="E194" s="12" t="b">
        <f t="shared" si="417"/>
        <v>1</v>
      </c>
      <c r="F194" s="23" t="b">
        <f t="shared" si="418"/>
        <v>0</v>
      </c>
      <c r="G194" s="22">
        <f t="shared" si="419"/>
        <v>12.699999999999998</v>
      </c>
      <c r="H194" s="12" t="b">
        <f t="shared" si="420"/>
        <v>1</v>
      </c>
      <c r="I194" s="23" t="b">
        <f t="shared" si="421"/>
        <v>0</v>
      </c>
      <c r="J194" s="22">
        <f t="shared" si="422"/>
        <v>52.831999999999994</v>
      </c>
      <c r="K194" s="12" t="b">
        <f t="shared" si="423"/>
        <v>1</v>
      </c>
      <c r="L194" s="23" t="b">
        <f t="shared" si="424"/>
        <v>0</v>
      </c>
      <c r="M194" s="22">
        <f t="shared" si="425"/>
        <v>64.77</v>
      </c>
      <c r="N194" s="12" t="b">
        <f t="shared" si="426"/>
        <v>1</v>
      </c>
      <c r="O194" s="23" t="b">
        <f t="shared" si="427"/>
        <v>0</v>
      </c>
    </row>
    <row r="195" spans="1:15" x14ac:dyDescent="0.25">
      <c r="A195" s="10">
        <v>42160</v>
      </c>
      <c r="B195" s="34">
        <v>156</v>
      </c>
      <c r="C195" s="12">
        <v>0</v>
      </c>
      <c r="D195" s="22">
        <f t="shared" si="416"/>
        <v>3.5559999999999996</v>
      </c>
      <c r="E195" s="12" t="b">
        <f t="shared" si="417"/>
        <v>1</v>
      </c>
      <c r="F195" s="23" t="b">
        <f t="shared" si="418"/>
        <v>0</v>
      </c>
      <c r="G195" s="22">
        <f t="shared" si="419"/>
        <v>12.699999999999998</v>
      </c>
      <c r="H195" s="12" t="b">
        <f t="shared" si="420"/>
        <v>1</v>
      </c>
      <c r="I195" s="23" t="b">
        <f t="shared" si="421"/>
        <v>0</v>
      </c>
      <c r="J195" s="22">
        <f t="shared" si="422"/>
        <v>44.322999999999993</v>
      </c>
      <c r="K195" s="12" t="b">
        <f t="shared" si="423"/>
        <v>1</v>
      </c>
      <c r="L195" s="23" t="b">
        <f t="shared" si="424"/>
        <v>0</v>
      </c>
      <c r="M195" s="22">
        <f t="shared" si="425"/>
        <v>64.77</v>
      </c>
      <c r="N195" s="12" t="b">
        <f t="shared" si="426"/>
        <v>1</v>
      </c>
      <c r="O195" s="23" t="b">
        <f t="shared" si="427"/>
        <v>0</v>
      </c>
    </row>
    <row r="196" spans="1:15" x14ac:dyDescent="0.25">
      <c r="A196" s="10">
        <v>42161</v>
      </c>
      <c r="B196" s="34">
        <v>157</v>
      </c>
      <c r="C196" s="12">
        <f t="shared" ref="C196:C197" si="428">(0.04*25.4)/3</f>
        <v>0.33866666666666667</v>
      </c>
      <c r="D196" s="22">
        <f t="shared" ref="D196:D199" si="429">SUM(C190:C195)</f>
        <v>3.5559999999999996</v>
      </c>
      <c r="E196" s="12" t="b">
        <f t="shared" ref="E196:E199" si="430">OR(D196&lt;8.3)</f>
        <v>1</v>
      </c>
      <c r="F196" s="23" t="b">
        <f t="shared" ref="F196:F199" si="431">OR(D196&gt;150.62)</f>
        <v>0</v>
      </c>
      <c r="G196" s="22">
        <f t="shared" ref="G196:G199" si="432">SUM(C183:C195)</f>
        <v>10.477499999999997</v>
      </c>
      <c r="H196" s="12" t="b">
        <f t="shared" ref="H196:H199" si="433">OR(G196&lt;33.9)</f>
        <v>1</v>
      </c>
      <c r="I196" s="23" t="b">
        <f t="shared" ref="I196:I199" si="434">OR(G196&gt;277.6)</f>
        <v>0</v>
      </c>
      <c r="J196" s="22">
        <f t="shared" ref="J196:J199" si="435">SUM(C176:C195)</f>
        <v>35.814</v>
      </c>
      <c r="K196" s="12" t="b">
        <f t="shared" ref="K196:K199" si="436">OR(J196&lt;67.04)</f>
        <v>1</v>
      </c>
      <c r="L196" s="23" t="b">
        <f t="shared" ref="L196:L199" si="437">OR(J196&gt;385.07)</f>
        <v>0</v>
      </c>
      <c r="M196" s="22">
        <f t="shared" ref="M196:M199" si="438">SUM(C169:C195)</f>
        <v>61.129333333333328</v>
      </c>
      <c r="N196" s="12" t="b">
        <f t="shared" ref="N196:N199" si="439">OR(M196&lt;107.69)</f>
        <v>1</v>
      </c>
      <c r="O196" s="23" t="b">
        <f t="shared" ref="O196:O199" si="440">OR(M196&gt;485.86)</f>
        <v>0</v>
      </c>
    </row>
    <row r="197" spans="1:15" x14ac:dyDescent="0.25">
      <c r="A197" s="10">
        <v>42162</v>
      </c>
      <c r="B197" s="34">
        <v>158</v>
      </c>
      <c r="C197" s="12">
        <f t="shared" si="428"/>
        <v>0.33866666666666667</v>
      </c>
      <c r="D197" s="22">
        <f t="shared" si="429"/>
        <v>3.8946666666666663</v>
      </c>
      <c r="E197" s="12" t="b">
        <f t="shared" si="430"/>
        <v>1</v>
      </c>
      <c r="F197" s="23" t="b">
        <f t="shared" si="431"/>
        <v>0</v>
      </c>
      <c r="G197" s="22">
        <f t="shared" si="432"/>
        <v>8.5936666666666657</v>
      </c>
      <c r="H197" s="12" t="b">
        <f t="shared" si="433"/>
        <v>1</v>
      </c>
      <c r="I197" s="23" t="b">
        <f t="shared" si="434"/>
        <v>0</v>
      </c>
      <c r="J197" s="22">
        <f t="shared" si="435"/>
        <v>27.643666666666668</v>
      </c>
      <c r="K197" s="12" t="b">
        <f t="shared" si="436"/>
        <v>1</v>
      </c>
      <c r="L197" s="23" t="b">
        <f t="shared" si="437"/>
        <v>0</v>
      </c>
      <c r="M197" s="22">
        <f t="shared" si="438"/>
        <v>57.827333333333328</v>
      </c>
      <c r="N197" s="12" t="b">
        <f t="shared" si="439"/>
        <v>1</v>
      </c>
      <c r="O197" s="23" t="b">
        <f t="shared" si="440"/>
        <v>0</v>
      </c>
    </row>
    <row r="198" spans="1:15" x14ac:dyDescent="0.25">
      <c r="A198" s="10">
        <v>42163</v>
      </c>
      <c r="B198" s="34">
        <v>159</v>
      </c>
      <c r="C198" s="12">
        <f>(0.04*25.4)/3</f>
        <v>0.33866666666666667</v>
      </c>
      <c r="D198" s="22">
        <f t="shared" si="429"/>
        <v>4.2333333333333325</v>
      </c>
      <c r="E198" s="12" t="b">
        <f t="shared" si="430"/>
        <v>1</v>
      </c>
      <c r="F198" s="23" t="b">
        <f t="shared" si="431"/>
        <v>0</v>
      </c>
      <c r="G198" s="22">
        <f t="shared" si="432"/>
        <v>6.7098333333333322</v>
      </c>
      <c r="H198" s="12" t="b">
        <f t="shared" si="433"/>
        <v>1</v>
      </c>
      <c r="I198" s="23" t="b">
        <f t="shared" si="434"/>
        <v>0</v>
      </c>
      <c r="J198" s="22">
        <f t="shared" si="435"/>
        <v>19.473333333333336</v>
      </c>
      <c r="K198" s="12" t="b">
        <f t="shared" si="436"/>
        <v>1</v>
      </c>
      <c r="L198" s="23" t="b">
        <f t="shared" si="437"/>
        <v>0</v>
      </c>
      <c r="M198" s="22">
        <f t="shared" si="438"/>
        <v>54.525333333333329</v>
      </c>
      <c r="N198" s="12" t="b">
        <f t="shared" si="439"/>
        <v>1</v>
      </c>
      <c r="O198" s="23" t="b">
        <f t="shared" si="440"/>
        <v>0</v>
      </c>
    </row>
    <row r="199" spans="1:15" x14ac:dyDescent="0.25">
      <c r="A199" s="10">
        <v>42164</v>
      </c>
      <c r="B199" s="34">
        <v>160</v>
      </c>
      <c r="C199" s="12">
        <v>0</v>
      </c>
      <c r="D199" s="22">
        <f t="shared" si="429"/>
        <v>4.0640000000000001</v>
      </c>
      <c r="E199" s="12" t="b">
        <f t="shared" si="430"/>
        <v>1</v>
      </c>
      <c r="F199" s="23" t="b">
        <f t="shared" si="431"/>
        <v>0</v>
      </c>
      <c r="G199" s="22">
        <f t="shared" si="432"/>
        <v>4.8259999999999996</v>
      </c>
      <c r="H199" s="12" t="b">
        <f t="shared" si="433"/>
        <v>1</v>
      </c>
      <c r="I199" s="23" t="b">
        <f t="shared" si="434"/>
        <v>0</v>
      </c>
      <c r="J199" s="22">
        <f t="shared" si="435"/>
        <v>19.812000000000005</v>
      </c>
      <c r="K199" s="12" t="b">
        <f t="shared" si="436"/>
        <v>1</v>
      </c>
      <c r="L199" s="23" t="b">
        <f t="shared" si="437"/>
        <v>0</v>
      </c>
      <c r="M199" s="22">
        <f t="shared" si="438"/>
        <v>53.847999999999999</v>
      </c>
      <c r="N199" s="12" t="b">
        <f t="shared" si="439"/>
        <v>1</v>
      </c>
      <c r="O199" s="23" t="b">
        <f t="shared" si="440"/>
        <v>0</v>
      </c>
    </row>
    <row r="200" spans="1:15" x14ac:dyDescent="0.25">
      <c r="A200" s="10">
        <v>42165</v>
      </c>
      <c r="B200" s="34">
        <v>161</v>
      </c>
      <c r="C200" s="12">
        <f>0.02*25.4</f>
        <v>0.50800000000000001</v>
      </c>
      <c r="D200" s="22">
        <f t="shared" ref="D200:D247" si="441">SUM(C194:C199)</f>
        <v>1.016</v>
      </c>
      <c r="E200" s="12" t="b">
        <f t="shared" ref="E200:E247" si="442">OR(D200&lt;8.3)</f>
        <v>1</v>
      </c>
      <c r="F200" s="23" t="b">
        <f t="shared" ref="F200:F247" si="443">OR(D200&gt;150.62)</f>
        <v>0</v>
      </c>
      <c r="G200" s="22">
        <f t="shared" ref="G200:G247" si="444">SUM(C187:C199)</f>
        <v>4.8259999999999996</v>
      </c>
      <c r="H200" s="12" t="b">
        <f t="shared" ref="H200:H247" si="445">OR(G200&lt;33.9)</f>
        <v>1</v>
      </c>
      <c r="I200" s="23" t="b">
        <f t="shared" ref="I200:I247" si="446">OR(G200&gt;277.6)</f>
        <v>0</v>
      </c>
      <c r="J200" s="22">
        <f t="shared" ref="J200:J247" si="447">SUM(C180:C199)</f>
        <v>14.224</v>
      </c>
      <c r="K200" s="12" t="b">
        <f t="shared" ref="K200:K247" si="448">OR(J200&lt;67.04)</f>
        <v>1</v>
      </c>
      <c r="L200" s="23" t="b">
        <f t="shared" ref="L200:L247" si="449">OR(J200&gt;385.07)</f>
        <v>0</v>
      </c>
      <c r="M200" s="22">
        <f t="shared" ref="M200:M247" si="450">SUM(C173:C199)</f>
        <v>53.847999999999999</v>
      </c>
      <c r="N200" s="12" t="b">
        <f t="shared" ref="N200:N247" si="451">OR(M200&lt;107.69)</f>
        <v>1</v>
      </c>
      <c r="O200" s="23" t="b">
        <f t="shared" ref="O200:O247" si="452">OR(M200&gt;485.86)</f>
        <v>0</v>
      </c>
    </row>
    <row r="201" spans="1:15" x14ac:dyDescent="0.25">
      <c r="A201" s="10">
        <v>42166</v>
      </c>
      <c r="B201" s="34">
        <v>162</v>
      </c>
      <c r="C201" s="12">
        <f>1.16*25.4</f>
        <v>29.463999999999995</v>
      </c>
      <c r="D201" s="22">
        <f t="shared" si="441"/>
        <v>1.524</v>
      </c>
      <c r="E201" s="12" t="b">
        <f t="shared" si="442"/>
        <v>1</v>
      </c>
      <c r="F201" s="23" t="b">
        <f t="shared" si="443"/>
        <v>0</v>
      </c>
      <c r="G201" s="22">
        <f t="shared" si="444"/>
        <v>5.3339999999999996</v>
      </c>
      <c r="H201" s="12" t="b">
        <f t="shared" si="445"/>
        <v>1</v>
      </c>
      <c r="I201" s="23" t="b">
        <f t="shared" si="446"/>
        <v>0</v>
      </c>
      <c r="J201" s="22">
        <f t="shared" si="447"/>
        <v>14.223999999999997</v>
      </c>
      <c r="K201" s="12" t="b">
        <f t="shared" si="448"/>
        <v>1</v>
      </c>
      <c r="L201" s="23" t="b">
        <f t="shared" si="449"/>
        <v>0</v>
      </c>
      <c r="M201" s="22">
        <f t="shared" si="450"/>
        <v>54.356000000000002</v>
      </c>
      <c r="N201" s="12" t="b">
        <f t="shared" si="451"/>
        <v>1</v>
      </c>
      <c r="O201" s="23" t="b">
        <f t="shared" si="452"/>
        <v>0</v>
      </c>
    </row>
    <row r="202" spans="1:15" x14ac:dyDescent="0.25">
      <c r="A202" s="10">
        <v>42167</v>
      </c>
      <c r="B202" s="34">
        <v>163</v>
      </c>
      <c r="C202" s="12">
        <f>0.02*25.4</f>
        <v>0.50800000000000001</v>
      </c>
      <c r="D202" s="22">
        <f t="shared" si="441"/>
        <v>30.987999999999996</v>
      </c>
      <c r="E202" s="12" t="b">
        <f t="shared" si="442"/>
        <v>0</v>
      </c>
      <c r="F202" s="23" t="b">
        <f t="shared" si="443"/>
        <v>0</v>
      </c>
      <c r="G202" s="22">
        <f t="shared" si="444"/>
        <v>34.543999999999997</v>
      </c>
      <c r="H202" s="12" t="b">
        <f t="shared" si="445"/>
        <v>0</v>
      </c>
      <c r="I202" s="23" t="b">
        <f t="shared" si="446"/>
        <v>0</v>
      </c>
      <c r="J202" s="22">
        <f t="shared" si="447"/>
        <v>43.687999999999988</v>
      </c>
      <c r="K202" s="12" t="b">
        <f t="shared" si="448"/>
        <v>1</v>
      </c>
      <c r="L202" s="23" t="b">
        <f t="shared" si="449"/>
        <v>0</v>
      </c>
      <c r="M202" s="22">
        <f t="shared" si="450"/>
        <v>75.310999999999993</v>
      </c>
      <c r="N202" s="12" t="b">
        <f t="shared" si="451"/>
        <v>1</v>
      </c>
      <c r="O202" s="23" t="b">
        <f t="shared" si="452"/>
        <v>0</v>
      </c>
    </row>
    <row r="203" spans="1:15" x14ac:dyDescent="0.25">
      <c r="A203" s="10">
        <v>42168</v>
      </c>
      <c r="B203" s="34">
        <v>164</v>
      </c>
      <c r="C203" s="12">
        <f>(0.09*25.4)/3</f>
        <v>0.7619999999999999</v>
      </c>
      <c r="D203" s="22">
        <f t="shared" si="441"/>
        <v>31.157333333333327</v>
      </c>
      <c r="E203" s="12" t="b">
        <f t="shared" si="442"/>
        <v>0</v>
      </c>
      <c r="F203" s="23" t="b">
        <f t="shared" si="443"/>
        <v>0</v>
      </c>
      <c r="G203" s="22">
        <f t="shared" si="444"/>
        <v>35.052</v>
      </c>
      <c r="H203" s="12" t="b">
        <f t="shared" si="445"/>
        <v>0</v>
      </c>
      <c r="I203" s="23" t="b">
        <f t="shared" si="446"/>
        <v>0</v>
      </c>
      <c r="J203" s="22">
        <f t="shared" si="447"/>
        <v>41.973499999999994</v>
      </c>
      <c r="K203" s="12" t="b">
        <f t="shared" si="448"/>
        <v>1</v>
      </c>
      <c r="L203" s="23" t="b">
        <f t="shared" si="449"/>
        <v>0</v>
      </c>
      <c r="M203" s="22">
        <f t="shared" si="450"/>
        <v>67.31</v>
      </c>
      <c r="N203" s="12" t="b">
        <f t="shared" si="451"/>
        <v>1</v>
      </c>
      <c r="O203" s="23" t="b">
        <f t="shared" si="452"/>
        <v>0</v>
      </c>
    </row>
    <row r="204" spans="1:15" x14ac:dyDescent="0.25">
      <c r="A204" s="10">
        <v>42169</v>
      </c>
      <c r="B204" s="34">
        <v>165</v>
      </c>
      <c r="C204" s="12">
        <f t="shared" ref="C204:C205" si="453">(0.09*25.4)/3</f>
        <v>0.7619999999999999</v>
      </c>
      <c r="D204" s="22">
        <f t="shared" si="441"/>
        <v>31.580666666666662</v>
      </c>
      <c r="E204" s="12" t="b">
        <f t="shared" si="442"/>
        <v>0</v>
      </c>
      <c r="F204" s="23" t="b">
        <f t="shared" si="443"/>
        <v>0</v>
      </c>
      <c r="G204" s="22">
        <f t="shared" si="444"/>
        <v>35.814</v>
      </c>
      <c r="H204" s="12" t="b">
        <f t="shared" si="445"/>
        <v>0</v>
      </c>
      <c r="I204" s="23" t="b">
        <f t="shared" si="446"/>
        <v>0</v>
      </c>
      <c r="J204" s="22">
        <f t="shared" si="447"/>
        <v>40.512999999999998</v>
      </c>
      <c r="K204" s="12" t="b">
        <f t="shared" si="448"/>
        <v>1</v>
      </c>
      <c r="L204" s="23" t="b">
        <f t="shared" si="449"/>
        <v>0</v>
      </c>
      <c r="M204" s="22">
        <f t="shared" si="450"/>
        <v>59.563000000000002</v>
      </c>
      <c r="N204" s="12" t="b">
        <f t="shared" si="451"/>
        <v>1</v>
      </c>
      <c r="O204" s="23" t="b">
        <f t="shared" si="452"/>
        <v>0</v>
      </c>
    </row>
    <row r="205" spans="1:15" x14ac:dyDescent="0.25">
      <c r="A205" s="10">
        <v>42170</v>
      </c>
      <c r="B205" s="34">
        <v>166</v>
      </c>
      <c r="C205" s="12">
        <f t="shared" si="453"/>
        <v>0.7619999999999999</v>
      </c>
      <c r="D205" s="22">
        <f t="shared" si="441"/>
        <v>32.003999999999991</v>
      </c>
      <c r="E205" s="12" t="b">
        <f t="shared" si="442"/>
        <v>0</v>
      </c>
      <c r="F205" s="23" t="b">
        <f t="shared" si="443"/>
        <v>0</v>
      </c>
      <c r="G205" s="22">
        <f t="shared" si="444"/>
        <v>36.576000000000001</v>
      </c>
      <c r="H205" s="12" t="b">
        <f t="shared" si="445"/>
        <v>0</v>
      </c>
      <c r="I205" s="23" t="b">
        <f t="shared" si="446"/>
        <v>0</v>
      </c>
      <c r="J205" s="22">
        <f t="shared" si="447"/>
        <v>39.052499999999995</v>
      </c>
      <c r="K205" s="12" t="b">
        <f t="shared" si="448"/>
        <v>1</v>
      </c>
      <c r="L205" s="23" t="b">
        <f t="shared" si="449"/>
        <v>0</v>
      </c>
      <c r="M205" s="22">
        <f t="shared" si="450"/>
        <v>51.816000000000003</v>
      </c>
      <c r="N205" s="12" t="b">
        <f t="shared" si="451"/>
        <v>1</v>
      </c>
      <c r="O205" s="23" t="b">
        <f t="shared" si="452"/>
        <v>0</v>
      </c>
    </row>
    <row r="206" spans="1:15" x14ac:dyDescent="0.25">
      <c r="A206" s="10">
        <v>42171</v>
      </c>
      <c r="B206" s="34">
        <v>167</v>
      </c>
      <c r="C206" s="12">
        <v>0</v>
      </c>
      <c r="D206" s="22">
        <f t="shared" si="441"/>
        <v>32.765999999999991</v>
      </c>
      <c r="E206" s="12" t="b">
        <f t="shared" si="442"/>
        <v>0</v>
      </c>
      <c r="F206" s="23" t="b">
        <f t="shared" si="443"/>
        <v>0</v>
      </c>
      <c r="G206" s="22">
        <f t="shared" si="444"/>
        <v>36.83</v>
      </c>
      <c r="H206" s="12" t="b">
        <f t="shared" si="445"/>
        <v>0</v>
      </c>
      <c r="I206" s="23" t="b">
        <f t="shared" si="446"/>
        <v>0</v>
      </c>
      <c r="J206" s="22">
        <f t="shared" si="447"/>
        <v>37.591999999999999</v>
      </c>
      <c r="K206" s="12" t="b">
        <f t="shared" si="448"/>
        <v>1</v>
      </c>
      <c r="L206" s="23" t="b">
        <f t="shared" si="449"/>
        <v>0</v>
      </c>
      <c r="M206" s="22">
        <f t="shared" si="450"/>
        <v>52.578000000000003</v>
      </c>
      <c r="N206" s="12" t="b">
        <f t="shared" si="451"/>
        <v>1</v>
      </c>
      <c r="O206" s="23" t="b">
        <f t="shared" si="452"/>
        <v>0</v>
      </c>
    </row>
    <row r="207" spans="1:15" x14ac:dyDescent="0.25">
      <c r="A207" s="10">
        <v>42172</v>
      </c>
      <c r="B207" s="34">
        <v>168</v>
      </c>
      <c r="C207" s="12">
        <f>0.05*25.4</f>
        <v>1.27</v>
      </c>
      <c r="D207" s="22">
        <f t="shared" si="441"/>
        <v>32.257999999999996</v>
      </c>
      <c r="E207" s="12" t="b">
        <f t="shared" si="442"/>
        <v>0</v>
      </c>
      <c r="F207" s="23" t="b">
        <f t="shared" si="443"/>
        <v>0</v>
      </c>
      <c r="G207" s="22">
        <f t="shared" si="444"/>
        <v>33.781999999999996</v>
      </c>
      <c r="H207" s="12" t="b">
        <f t="shared" si="445"/>
        <v>1</v>
      </c>
      <c r="I207" s="23" t="b">
        <f t="shared" si="446"/>
        <v>0</v>
      </c>
      <c r="J207" s="22">
        <f t="shared" si="447"/>
        <v>37.591999999999999</v>
      </c>
      <c r="K207" s="12" t="b">
        <f t="shared" si="448"/>
        <v>1</v>
      </c>
      <c r="L207" s="23" t="b">
        <f t="shared" si="449"/>
        <v>0</v>
      </c>
      <c r="M207" s="22">
        <f t="shared" si="450"/>
        <v>46.99</v>
      </c>
      <c r="N207" s="12" t="b">
        <f t="shared" si="451"/>
        <v>1</v>
      </c>
      <c r="O207" s="23" t="b">
        <f t="shared" si="452"/>
        <v>0</v>
      </c>
    </row>
    <row r="208" spans="1:15" x14ac:dyDescent="0.25">
      <c r="A208" s="10">
        <v>42173</v>
      </c>
      <c r="B208" s="34">
        <v>169</v>
      </c>
      <c r="C208" s="12">
        <f>0.02*25.4</f>
        <v>0.50800000000000001</v>
      </c>
      <c r="D208" s="22">
        <f t="shared" si="441"/>
        <v>4.0640000000000001</v>
      </c>
      <c r="E208" s="12" t="b">
        <f t="shared" si="442"/>
        <v>1</v>
      </c>
      <c r="F208" s="23" t="b">
        <f t="shared" si="443"/>
        <v>0</v>
      </c>
      <c r="G208" s="22">
        <f t="shared" si="444"/>
        <v>35.052</v>
      </c>
      <c r="H208" s="12" t="b">
        <f t="shared" si="445"/>
        <v>0</v>
      </c>
      <c r="I208" s="23" t="b">
        <f t="shared" si="446"/>
        <v>0</v>
      </c>
      <c r="J208" s="22">
        <f t="shared" si="447"/>
        <v>38.862000000000002</v>
      </c>
      <c r="K208" s="12" t="b">
        <f t="shared" si="448"/>
        <v>1</v>
      </c>
      <c r="L208" s="23" t="b">
        <f t="shared" si="449"/>
        <v>0</v>
      </c>
      <c r="M208" s="22">
        <f t="shared" si="450"/>
        <v>47.751999999999995</v>
      </c>
      <c r="N208" s="12" t="b">
        <f t="shared" si="451"/>
        <v>1</v>
      </c>
      <c r="O208" s="23" t="b">
        <f t="shared" si="452"/>
        <v>0</v>
      </c>
    </row>
    <row r="209" spans="1:15" x14ac:dyDescent="0.25">
      <c r="A209" s="10">
        <v>42174</v>
      </c>
      <c r="B209" s="34">
        <v>170</v>
      </c>
      <c r="C209" s="12">
        <f>25.4/4</f>
        <v>6.35</v>
      </c>
      <c r="D209" s="22">
        <f t="shared" si="441"/>
        <v>4.0640000000000001</v>
      </c>
      <c r="E209" s="12" t="b">
        <f t="shared" si="442"/>
        <v>1</v>
      </c>
      <c r="F209" s="23" t="b">
        <f t="shared" si="443"/>
        <v>0</v>
      </c>
      <c r="G209" s="22">
        <f t="shared" si="444"/>
        <v>35.56</v>
      </c>
      <c r="H209" s="12" t="b">
        <f t="shared" si="445"/>
        <v>0</v>
      </c>
      <c r="I209" s="23" t="b">
        <f t="shared" si="446"/>
        <v>0</v>
      </c>
      <c r="J209" s="22">
        <f t="shared" si="447"/>
        <v>39.116000000000007</v>
      </c>
      <c r="K209" s="12" t="b">
        <f t="shared" si="448"/>
        <v>1</v>
      </c>
      <c r="L209" s="23" t="b">
        <f t="shared" si="449"/>
        <v>0</v>
      </c>
      <c r="M209" s="22">
        <f t="shared" si="450"/>
        <v>48.26</v>
      </c>
      <c r="N209" s="12" t="b">
        <f t="shared" si="451"/>
        <v>1</v>
      </c>
      <c r="O209" s="23" t="b">
        <f t="shared" si="452"/>
        <v>0</v>
      </c>
    </row>
    <row r="210" spans="1:15" x14ac:dyDescent="0.25">
      <c r="A210" s="10">
        <v>42175</v>
      </c>
      <c r="B210" s="34">
        <v>171</v>
      </c>
      <c r="C210" s="12">
        <f t="shared" ref="C210:C212" si="454">25.4/4</f>
        <v>6.35</v>
      </c>
      <c r="D210" s="22">
        <f t="shared" si="441"/>
        <v>9.6519999999999992</v>
      </c>
      <c r="E210" s="12" t="b">
        <f t="shared" si="442"/>
        <v>0</v>
      </c>
      <c r="F210" s="23" t="b">
        <f t="shared" si="443"/>
        <v>0</v>
      </c>
      <c r="G210" s="22">
        <f t="shared" si="444"/>
        <v>41.571333333333335</v>
      </c>
      <c r="H210" s="12" t="b">
        <f t="shared" si="445"/>
        <v>0</v>
      </c>
      <c r="I210" s="23" t="b">
        <f t="shared" si="446"/>
        <v>0</v>
      </c>
      <c r="J210" s="22">
        <f t="shared" si="447"/>
        <v>45.466000000000008</v>
      </c>
      <c r="K210" s="12" t="b">
        <f t="shared" si="448"/>
        <v>1</v>
      </c>
      <c r="L210" s="23" t="b">
        <f t="shared" si="449"/>
        <v>0</v>
      </c>
      <c r="M210" s="22">
        <f t="shared" si="450"/>
        <v>52.387500000000003</v>
      </c>
      <c r="N210" s="12" t="b">
        <f t="shared" si="451"/>
        <v>1</v>
      </c>
      <c r="O210" s="23" t="b">
        <f t="shared" si="452"/>
        <v>0</v>
      </c>
    </row>
    <row r="211" spans="1:15" x14ac:dyDescent="0.25">
      <c r="A211" s="10">
        <v>42176</v>
      </c>
      <c r="B211" s="34">
        <v>172</v>
      </c>
      <c r="C211" s="12">
        <f t="shared" si="454"/>
        <v>6.35</v>
      </c>
      <c r="D211" s="22">
        <f t="shared" si="441"/>
        <v>15.24</v>
      </c>
      <c r="E211" s="12" t="b">
        <f t="shared" si="442"/>
        <v>0</v>
      </c>
      <c r="F211" s="23" t="b">
        <f t="shared" si="443"/>
        <v>0</v>
      </c>
      <c r="G211" s="22">
        <f t="shared" si="444"/>
        <v>47.582666666666668</v>
      </c>
      <c r="H211" s="12" t="b">
        <f t="shared" si="445"/>
        <v>0</v>
      </c>
      <c r="I211" s="23" t="b">
        <f t="shared" si="446"/>
        <v>0</v>
      </c>
      <c r="J211" s="22">
        <f t="shared" si="447"/>
        <v>51.81600000000001</v>
      </c>
      <c r="K211" s="12" t="b">
        <f t="shared" si="448"/>
        <v>1</v>
      </c>
      <c r="L211" s="23" t="b">
        <f t="shared" si="449"/>
        <v>0</v>
      </c>
      <c r="M211" s="22">
        <f t="shared" si="450"/>
        <v>56.515000000000008</v>
      </c>
      <c r="N211" s="12" t="b">
        <f t="shared" si="451"/>
        <v>1</v>
      </c>
      <c r="O211" s="23" t="b">
        <f t="shared" si="452"/>
        <v>0</v>
      </c>
    </row>
    <row r="212" spans="1:15" x14ac:dyDescent="0.25">
      <c r="A212" s="10">
        <v>42177</v>
      </c>
      <c r="B212" s="34">
        <v>173</v>
      </c>
      <c r="C212" s="12">
        <f t="shared" si="454"/>
        <v>6.35</v>
      </c>
      <c r="D212" s="22">
        <f t="shared" si="441"/>
        <v>20.827999999999999</v>
      </c>
      <c r="E212" s="12" t="b">
        <f t="shared" si="442"/>
        <v>0</v>
      </c>
      <c r="F212" s="23" t="b">
        <f t="shared" si="443"/>
        <v>0</v>
      </c>
      <c r="G212" s="22">
        <f t="shared" si="444"/>
        <v>53.594000000000001</v>
      </c>
      <c r="H212" s="12" t="b">
        <f t="shared" si="445"/>
        <v>0</v>
      </c>
      <c r="I212" s="23" t="b">
        <f t="shared" si="446"/>
        <v>0</v>
      </c>
      <c r="J212" s="22">
        <f t="shared" si="447"/>
        <v>58.166000000000011</v>
      </c>
      <c r="K212" s="12" t="b">
        <f t="shared" si="448"/>
        <v>1</v>
      </c>
      <c r="L212" s="23" t="b">
        <f t="shared" si="449"/>
        <v>0</v>
      </c>
      <c r="M212" s="22">
        <f t="shared" si="450"/>
        <v>60.642500000000005</v>
      </c>
      <c r="N212" s="12" t="b">
        <f t="shared" si="451"/>
        <v>1</v>
      </c>
      <c r="O212" s="23" t="b">
        <f t="shared" si="452"/>
        <v>0</v>
      </c>
    </row>
    <row r="213" spans="1:15" x14ac:dyDescent="0.25">
      <c r="A213" s="10">
        <v>42178</v>
      </c>
      <c r="B213" s="34">
        <v>174</v>
      </c>
      <c r="C213" s="24">
        <f>0.06*25.4</f>
        <v>1.5239999999999998</v>
      </c>
      <c r="D213" s="22">
        <f t="shared" si="441"/>
        <v>27.177999999999997</v>
      </c>
      <c r="E213" s="12" t="b">
        <f t="shared" si="442"/>
        <v>0</v>
      </c>
      <c r="F213" s="23" t="b">
        <f t="shared" si="443"/>
        <v>0</v>
      </c>
      <c r="G213" s="22">
        <f t="shared" si="444"/>
        <v>59.944000000000003</v>
      </c>
      <c r="H213" s="12" t="b">
        <f t="shared" si="445"/>
        <v>0</v>
      </c>
      <c r="I213" s="23" t="b">
        <f t="shared" si="446"/>
        <v>0</v>
      </c>
      <c r="J213" s="22">
        <f t="shared" si="447"/>
        <v>64.00800000000001</v>
      </c>
      <c r="K213" s="12" t="b">
        <f t="shared" si="448"/>
        <v>1</v>
      </c>
      <c r="L213" s="23" t="b">
        <f t="shared" si="449"/>
        <v>0</v>
      </c>
      <c r="M213" s="22">
        <f t="shared" si="450"/>
        <v>64.77000000000001</v>
      </c>
      <c r="N213" s="12" t="b">
        <f t="shared" si="451"/>
        <v>1</v>
      </c>
      <c r="O213" s="23" t="b">
        <f t="shared" si="452"/>
        <v>0</v>
      </c>
    </row>
    <row r="214" spans="1:15" x14ac:dyDescent="0.25">
      <c r="A214" s="10">
        <v>42179</v>
      </c>
      <c r="B214" s="34">
        <v>175</v>
      </c>
      <c r="C214" s="12">
        <f>0.04*25.4</f>
        <v>1.016</v>
      </c>
      <c r="D214" s="22">
        <f t="shared" si="441"/>
        <v>27.432000000000002</v>
      </c>
      <c r="E214" s="12" t="b">
        <f t="shared" si="442"/>
        <v>0</v>
      </c>
      <c r="F214" s="23" t="b">
        <f t="shared" si="443"/>
        <v>0</v>
      </c>
      <c r="G214" s="22">
        <f t="shared" si="444"/>
        <v>60.960000000000008</v>
      </c>
      <c r="H214" s="12" t="b">
        <f t="shared" si="445"/>
        <v>0</v>
      </c>
      <c r="I214" s="23" t="b">
        <f t="shared" si="446"/>
        <v>0</v>
      </c>
      <c r="J214" s="22">
        <f t="shared" si="447"/>
        <v>62.484000000000009</v>
      </c>
      <c r="K214" s="12" t="b">
        <f t="shared" si="448"/>
        <v>1</v>
      </c>
      <c r="L214" s="23" t="b">
        <f t="shared" si="449"/>
        <v>0</v>
      </c>
      <c r="M214" s="22">
        <f t="shared" si="450"/>
        <v>66.294000000000011</v>
      </c>
      <c r="N214" s="12" t="b">
        <f t="shared" si="451"/>
        <v>1</v>
      </c>
      <c r="O214" s="23" t="b">
        <f t="shared" si="452"/>
        <v>0</v>
      </c>
    </row>
    <row r="215" spans="1:15" x14ac:dyDescent="0.25">
      <c r="A215" s="10">
        <v>42180</v>
      </c>
      <c r="B215" s="34">
        <v>176</v>
      </c>
      <c r="C215" s="12">
        <f>(0.41*25.4)/2</f>
        <v>5.206999999999999</v>
      </c>
      <c r="D215" s="22">
        <f t="shared" si="441"/>
        <v>27.939999999999998</v>
      </c>
      <c r="E215" s="12" t="b">
        <f t="shared" si="442"/>
        <v>0</v>
      </c>
      <c r="F215" s="23" t="b">
        <f t="shared" si="443"/>
        <v>0</v>
      </c>
      <c r="G215" s="22">
        <f t="shared" si="444"/>
        <v>32.512</v>
      </c>
      <c r="H215" s="12" t="b">
        <f t="shared" si="445"/>
        <v>1</v>
      </c>
      <c r="I215" s="23" t="b">
        <f t="shared" si="446"/>
        <v>0</v>
      </c>
      <c r="J215" s="22">
        <f t="shared" si="447"/>
        <v>63.500000000000007</v>
      </c>
      <c r="K215" s="12" t="b">
        <f t="shared" si="448"/>
        <v>1</v>
      </c>
      <c r="L215" s="23" t="b">
        <f t="shared" si="449"/>
        <v>0</v>
      </c>
      <c r="M215" s="22">
        <f t="shared" si="450"/>
        <v>67.310000000000016</v>
      </c>
      <c r="N215" s="12" t="b">
        <f t="shared" si="451"/>
        <v>1</v>
      </c>
      <c r="O215" s="23" t="b">
        <f t="shared" si="452"/>
        <v>0</v>
      </c>
    </row>
    <row r="216" spans="1:15" x14ac:dyDescent="0.25">
      <c r="A216" s="10">
        <v>42181</v>
      </c>
      <c r="B216" s="34">
        <v>177</v>
      </c>
      <c r="C216" s="12">
        <f>(0.41*25.4)/2</f>
        <v>5.206999999999999</v>
      </c>
      <c r="D216" s="22">
        <f t="shared" si="441"/>
        <v>26.796999999999997</v>
      </c>
      <c r="E216" s="12" t="b">
        <f t="shared" si="442"/>
        <v>0</v>
      </c>
      <c r="F216" s="23" t="b">
        <f t="shared" si="443"/>
        <v>0</v>
      </c>
      <c r="G216" s="22">
        <f t="shared" si="444"/>
        <v>37.210999999999999</v>
      </c>
      <c r="H216" s="12" t="b">
        <f t="shared" si="445"/>
        <v>0</v>
      </c>
      <c r="I216" s="23" t="b">
        <f t="shared" si="446"/>
        <v>0</v>
      </c>
      <c r="J216" s="22">
        <f t="shared" si="447"/>
        <v>68.707000000000008</v>
      </c>
      <c r="K216" s="12" t="b">
        <f t="shared" si="448"/>
        <v>0</v>
      </c>
      <c r="L216" s="23" t="b">
        <f t="shared" si="449"/>
        <v>0</v>
      </c>
      <c r="M216" s="22">
        <f t="shared" si="450"/>
        <v>72.263000000000005</v>
      </c>
      <c r="N216" s="12" t="b">
        <f t="shared" si="451"/>
        <v>1</v>
      </c>
      <c r="O216" s="23" t="b">
        <f t="shared" si="452"/>
        <v>0</v>
      </c>
    </row>
    <row r="217" spans="1:15" x14ac:dyDescent="0.25">
      <c r="A217" s="10">
        <v>42182</v>
      </c>
      <c r="B217" s="34">
        <v>178</v>
      </c>
      <c r="C217" s="12">
        <f>(0.3*25.4)/3</f>
        <v>2.5399999999999996</v>
      </c>
      <c r="D217" s="22">
        <f t="shared" si="441"/>
        <v>25.653999999999996</v>
      </c>
      <c r="E217" s="12" t="b">
        <f t="shared" si="442"/>
        <v>0</v>
      </c>
      <c r="F217" s="23" t="b">
        <f t="shared" si="443"/>
        <v>0</v>
      </c>
      <c r="G217" s="22">
        <f t="shared" si="444"/>
        <v>41.655999999999999</v>
      </c>
      <c r="H217" s="12" t="b">
        <f t="shared" si="445"/>
        <v>0</v>
      </c>
      <c r="I217" s="23" t="b">
        <f t="shared" si="446"/>
        <v>0</v>
      </c>
      <c r="J217" s="22">
        <f t="shared" si="447"/>
        <v>73.575333333333333</v>
      </c>
      <c r="K217" s="12" t="b">
        <f t="shared" si="448"/>
        <v>0</v>
      </c>
      <c r="L217" s="23" t="b">
        <f t="shared" si="449"/>
        <v>0</v>
      </c>
      <c r="M217" s="22">
        <f t="shared" si="450"/>
        <v>77.47</v>
      </c>
      <c r="N217" s="12" t="b">
        <f t="shared" si="451"/>
        <v>1</v>
      </c>
      <c r="O217" s="23" t="b">
        <f t="shared" si="452"/>
        <v>0</v>
      </c>
    </row>
    <row r="218" spans="1:15" x14ac:dyDescent="0.25">
      <c r="A218" s="10">
        <v>42183</v>
      </c>
      <c r="B218" s="34">
        <v>179</v>
      </c>
      <c r="C218" s="12">
        <f t="shared" ref="C218:C219" si="455">(0.3*25.4)/3</f>
        <v>2.5399999999999996</v>
      </c>
      <c r="D218" s="22">
        <f t="shared" si="441"/>
        <v>21.843999999999998</v>
      </c>
      <c r="E218" s="12" t="b">
        <f t="shared" si="442"/>
        <v>0</v>
      </c>
      <c r="F218" s="23" t="b">
        <f t="shared" si="443"/>
        <v>0</v>
      </c>
      <c r="G218" s="22">
        <f t="shared" si="444"/>
        <v>43.433999999999997</v>
      </c>
      <c r="H218" s="12" t="b">
        <f t="shared" si="445"/>
        <v>0</v>
      </c>
      <c r="I218" s="23" t="b">
        <f t="shared" si="446"/>
        <v>0</v>
      </c>
      <c r="J218" s="22">
        <f t="shared" si="447"/>
        <v>75.776666666666671</v>
      </c>
      <c r="K218" s="12" t="b">
        <f t="shared" si="448"/>
        <v>0</v>
      </c>
      <c r="L218" s="23" t="b">
        <f t="shared" si="449"/>
        <v>0</v>
      </c>
      <c r="M218" s="22">
        <f t="shared" si="450"/>
        <v>80.010000000000005</v>
      </c>
      <c r="N218" s="12" t="b">
        <f t="shared" si="451"/>
        <v>1</v>
      </c>
      <c r="O218" s="23" t="b">
        <f t="shared" si="452"/>
        <v>0</v>
      </c>
    </row>
    <row r="219" spans="1:15" x14ac:dyDescent="0.25">
      <c r="A219" s="10">
        <v>42184</v>
      </c>
      <c r="B219" s="34">
        <v>180</v>
      </c>
      <c r="C219" s="12">
        <f t="shared" si="455"/>
        <v>2.5399999999999996</v>
      </c>
      <c r="D219" s="22">
        <f t="shared" si="441"/>
        <v>18.033999999999995</v>
      </c>
      <c r="E219" s="12" t="b">
        <f t="shared" si="442"/>
        <v>0</v>
      </c>
      <c r="F219" s="23" t="b">
        <f t="shared" si="443"/>
        <v>0</v>
      </c>
      <c r="G219" s="22">
        <f t="shared" si="444"/>
        <v>45.211999999999996</v>
      </c>
      <c r="H219" s="12" t="b">
        <f t="shared" si="445"/>
        <v>0</v>
      </c>
      <c r="I219" s="23" t="b">
        <f t="shared" si="446"/>
        <v>0</v>
      </c>
      <c r="J219" s="22">
        <f t="shared" si="447"/>
        <v>77.978000000000009</v>
      </c>
      <c r="K219" s="12" t="b">
        <f t="shared" si="448"/>
        <v>0</v>
      </c>
      <c r="L219" s="23" t="b">
        <f t="shared" si="449"/>
        <v>0</v>
      </c>
      <c r="M219" s="22">
        <f t="shared" si="450"/>
        <v>82.550000000000011</v>
      </c>
      <c r="N219" s="12" t="b">
        <f t="shared" si="451"/>
        <v>1</v>
      </c>
      <c r="O219" s="23" t="b">
        <f t="shared" si="452"/>
        <v>0</v>
      </c>
    </row>
    <row r="220" spans="1:15" x14ac:dyDescent="0.25">
      <c r="A220" s="10">
        <v>42185</v>
      </c>
      <c r="B220" s="34">
        <v>181</v>
      </c>
      <c r="C220" s="12">
        <f>0.02*25.4</f>
        <v>0.50800000000000001</v>
      </c>
      <c r="D220" s="22">
        <f t="shared" si="441"/>
        <v>19.049999999999997</v>
      </c>
      <c r="E220" s="12" t="b">
        <f t="shared" si="442"/>
        <v>0</v>
      </c>
      <c r="F220" s="23" t="b">
        <f t="shared" si="443"/>
        <v>0</v>
      </c>
      <c r="G220" s="22">
        <f t="shared" si="444"/>
        <v>47.751999999999995</v>
      </c>
      <c r="H220" s="12" t="b">
        <f t="shared" si="445"/>
        <v>0</v>
      </c>
      <c r="I220" s="23" t="b">
        <f t="shared" si="446"/>
        <v>0</v>
      </c>
      <c r="J220" s="22">
        <f t="shared" si="447"/>
        <v>80.518000000000015</v>
      </c>
      <c r="K220" s="12" t="b">
        <f t="shared" si="448"/>
        <v>0</v>
      </c>
      <c r="L220" s="23" t="b">
        <f t="shared" si="449"/>
        <v>0</v>
      </c>
      <c r="M220" s="22">
        <f t="shared" si="450"/>
        <v>84.582000000000022</v>
      </c>
      <c r="N220" s="12" t="b">
        <f t="shared" si="451"/>
        <v>1</v>
      </c>
      <c r="O220" s="23" t="b">
        <f t="shared" si="452"/>
        <v>0</v>
      </c>
    </row>
    <row r="221" spans="1:15" x14ac:dyDescent="0.25">
      <c r="A221" s="10">
        <v>42186</v>
      </c>
      <c r="B221" s="34">
        <v>182</v>
      </c>
      <c r="C221" s="12">
        <v>0</v>
      </c>
      <c r="D221" s="22">
        <f t="shared" si="441"/>
        <v>18.541999999999994</v>
      </c>
      <c r="E221" s="12" t="b">
        <f t="shared" si="442"/>
        <v>0</v>
      </c>
      <c r="F221" s="23" t="b">
        <f t="shared" si="443"/>
        <v>0</v>
      </c>
      <c r="G221" s="22">
        <f t="shared" si="444"/>
        <v>46.99</v>
      </c>
      <c r="H221" s="12" t="b">
        <f t="shared" si="445"/>
        <v>0</v>
      </c>
      <c r="I221" s="23" t="b">
        <f t="shared" si="446"/>
        <v>0</v>
      </c>
      <c r="J221" s="22">
        <f t="shared" si="447"/>
        <v>80.518000000000015</v>
      </c>
      <c r="K221" s="12" t="b">
        <f t="shared" si="448"/>
        <v>0</v>
      </c>
      <c r="L221" s="23" t="b">
        <f t="shared" si="449"/>
        <v>0</v>
      </c>
      <c r="M221" s="22">
        <f t="shared" si="450"/>
        <v>82.042000000000016</v>
      </c>
      <c r="N221" s="12" t="b">
        <f t="shared" si="451"/>
        <v>1</v>
      </c>
      <c r="O221" s="23" t="b">
        <f t="shared" si="452"/>
        <v>0</v>
      </c>
    </row>
    <row r="222" spans="1:15" x14ac:dyDescent="0.25">
      <c r="A222" s="10">
        <v>42187</v>
      </c>
      <c r="B222" s="34">
        <v>183</v>
      </c>
      <c r="C222" s="12">
        <f>0.02*25.4</f>
        <v>0.50800000000000001</v>
      </c>
      <c r="D222" s="22">
        <f t="shared" si="441"/>
        <v>13.334999999999997</v>
      </c>
      <c r="E222" s="12" t="b">
        <f t="shared" si="442"/>
        <v>0</v>
      </c>
      <c r="F222" s="23" t="b">
        <f t="shared" si="443"/>
        <v>0</v>
      </c>
      <c r="G222" s="22">
        <f t="shared" si="444"/>
        <v>46.481999999999999</v>
      </c>
      <c r="H222" s="12" t="b">
        <f t="shared" si="445"/>
        <v>0</v>
      </c>
      <c r="I222" s="23" t="b">
        <f t="shared" si="446"/>
        <v>0</v>
      </c>
      <c r="J222" s="22">
        <f t="shared" si="447"/>
        <v>51.054000000000002</v>
      </c>
      <c r="K222" s="12" t="b">
        <f t="shared" si="448"/>
        <v>1</v>
      </c>
      <c r="L222" s="23" t="b">
        <f t="shared" si="449"/>
        <v>0</v>
      </c>
      <c r="M222" s="22">
        <f t="shared" si="450"/>
        <v>82.042000000000016</v>
      </c>
      <c r="N222" s="12" t="b">
        <f t="shared" si="451"/>
        <v>1</v>
      </c>
      <c r="O222" s="23" t="b">
        <f t="shared" si="452"/>
        <v>0</v>
      </c>
    </row>
    <row r="223" spans="1:15" x14ac:dyDescent="0.25">
      <c r="A223" s="10">
        <v>42188</v>
      </c>
      <c r="B223" s="34">
        <v>184</v>
      </c>
      <c r="C223" s="12">
        <f>(0.15*25.4)/3</f>
        <v>1.2699999999999998</v>
      </c>
      <c r="D223" s="22">
        <f t="shared" si="441"/>
        <v>8.6359999999999992</v>
      </c>
      <c r="E223" s="12" t="b">
        <f t="shared" si="442"/>
        <v>0</v>
      </c>
      <c r="F223" s="23" t="b">
        <f t="shared" si="443"/>
        <v>0</v>
      </c>
      <c r="G223" s="22">
        <f t="shared" si="444"/>
        <v>40.64</v>
      </c>
      <c r="H223" s="12" t="b">
        <f t="shared" si="445"/>
        <v>0</v>
      </c>
      <c r="I223" s="23" t="b">
        <f t="shared" si="446"/>
        <v>0</v>
      </c>
      <c r="J223" s="22">
        <f t="shared" si="447"/>
        <v>51.054000000000002</v>
      </c>
      <c r="K223" s="12" t="b">
        <f t="shared" si="448"/>
        <v>1</v>
      </c>
      <c r="L223" s="23" t="b">
        <f t="shared" si="449"/>
        <v>0</v>
      </c>
      <c r="M223" s="22">
        <f t="shared" si="450"/>
        <v>82.550000000000011</v>
      </c>
      <c r="N223" s="12" t="b">
        <f t="shared" si="451"/>
        <v>1</v>
      </c>
      <c r="O223" s="23" t="b">
        <f t="shared" si="452"/>
        <v>0</v>
      </c>
    </row>
    <row r="224" spans="1:15" x14ac:dyDescent="0.25">
      <c r="A224" s="10">
        <v>42189</v>
      </c>
      <c r="B224" s="34">
        <v>185</v>
      </c>
      <c r="C224" s="12">
        <f t="shared" ref="C224:C225" si="456">(0.15*25.4)/3</f>
        <v>1.2699999999999998</v>
      </c>
      <c r="D224" s="22">
        <f t="shared" si="441"/>
        <v>7.3659999999999988</v>
      </c>
      <c r="E224" s="12" t="b">
        <f t="shared" si="442"/>
        <v>1</v>
      </c>
      <c r="F224" s="23" t="b">
        <f t="shared" si="443"/>
        <v>0</v>
      </c>
      <c r="G224" s="22">
        <f t="shared" si="444"/>
        <v>35.56</v>
      </c>
      <c r="H224" s="12" t="b">
        <f t="shared" si="445"/>
        <v>0</v>
      </c>
      <c r="I224" s="23" t="b">
        <f t="shared" si="446"/>
        <v>0</v>
      </c>
      <c r="J224" s="22">
        <f t="shared" si="447"/>
        <v>51.562000000000005</v>
      </c>
      <c r="K224" s="12" t="b">
        <f t="shared" si="448"/>
        <v>1</v>
      </c>
      <c r="L224" s="23" t="b">
        <f t="shared" si="449"/>
        <v>0</v>
      </c>
      <c r="M224" s="22">
        <f t="shared" si="450"/>
        <v>83.481333333333339</v>
      </c>
      <c r="N224" s="12" t="b">
        <f t="shared" si="451"/>
        <v>1</v>
      </c>
      <c r="O224" s="23" t="b">
        <f t="shared" si="452"/>
        <v>0</v>
      </c>
    </row>
    <row r="225" spans="1:15" x14ac:dyDescent="0.25">
      <c r="A225" s="10">
        <v>42190</v>
      </c>
      <c r="B225" s="34">
        <v>186</v>
      </c>
      <c r="C225" s="12">
        <f t="shared" si="456"/>
        <v>1.2699999999999998</v>
      </c>
      <c r="D225" s="22">
        <f t="shared" si="441"/>
        <v>6.0959999999999992</v>
      </c>
      <c r="E225" s="12" t="b">
        <f t="shared" si="442"/>
        <v>1</v>
      </c>
      <c r="F225" s="23" t="b">
        <f t="shared" si="443"/>
        <v>0</v>
      </c>
      <c r="G225" s="22">
        <f t="shared" si="444"/>
        <v>30.479999999999993</v>
      </c>
      <c r="H225" s="12" t="b">
        <f t="shared" si="445"/>
        <v>1</v>
      </c>
      <c r="I225" s="23" t="b">
        <f t="shared" si="446"/>
        <v>0</v>
      </c>
      <c r="J225" s="22">
        <f t="shared" si="447"/>
        <v>52.070000000000007</v>
      </c>
      <c r="K225" s="12" t="b">
        <f t="shared" si="448"/>
        <v>1</v>
      </c>
      <c r="L225" s="23" t="b">
        <f t="shared" si="449"/>
        <v>0</v>
      </c>
      <c r="M225" s="22">
        <f t="shared" si="450"/>
        <v>84.412666666666667</v>
      </c>
      <c r="N225" s="12" t="b">
        <f t="shared" si="451"/>
        <v>1</v>
      </c>
      <c r="O225" s="23" t="b">
        <f t="shared" si="452"/>
        <v>0</v>
      </c>
    </row>
    <row r="226" spans="1:15" x14ac:dyDescent="0.25">
      <c r="A226" s="10">
        <v>42191</v>
      </c>
      <c r="B226" s="34">
        <v>187</v>
      </c>
      <c r="C226" s="12">
        <f>0.01*25.4</f>
        <v>0.254</v>
      </c>
      <c r="D226" s="22">
        <f t="shared" si="441"/>
        <v>4.8259999999999987</v>
      </c>
      <c r="E226" s="12" t="b">
        <f t="shared" si="442"/>
        <v>1</v>
      </c>
      <c r="F226" s="23" t="b">
        <f t="shared" si="443"/>
        <v>0</v>
      </c>
      <c r="G226" s="22">
        <f t="shared" si="444"/>
        <v>25.399999999999991</v>
      </c>
      <c r="H226" s="12" t="b">
        <f t="shared" si="445"/>
        <v>1</v>
      </c>
      <c r="I226" s="23" t="b">
        <f t="shared" si="446"/>
        <v>0</v>
      </c>
      <c r="J226" s="22">
        <f t="shared" si="447"/>
        <v>52.57800000000001</v>
      </c>
      <c r="K226" s="12" t="b">
        <f t="shared" si="448"/>
        <v>1</v>
      </c>
      <c r="L226" s="23" t="b">
        <f t="shared" si="449"/>
        <v>0</v>
      </c>
      <c r="M226" s="22">
        <f t="shared" si="450"/>
        <v>85.343999999999994</v>
      </c>
      <c r="N226" s="12" t="b">
        <f t="shared" si="451"/>
        <v>1</v>
      </c>
      <c r="O226" s="23" t="b">
        <f t="shared" si="452"/>
        <v>0</v>
      </c>
    </row>
    <row r="227" spans="1:15" x14ac:dyDescent="0.25">
      <c r="A227" s="10">
        <v>42192</v>
      </c>
      <c r="B227" s="34">
        <v>188</v>
      </c>
      <c r="C227" s="12">
        <v>0</v>
      </c>
      <c r="D227" s="22">
        <f t="shared" si="441"/>
        <v>4.5719999999999992</v>
      </c>
      <c r="E227" s="12" t="b">
        <f t="shared" si="442"/>
        <v>1</v>
      </c>
      <c r="F227" s="23" t="b">
        <f t="shared" si="443"/>
        <v>0</v>
      </c>
      <c r="G227" s="22">
        <f t="shared" si="444"/>
        <v>24.129999999999995</v>
      </c>
      <c r="H227" s="12" t="b">
        <f t="shared" si="445"/>
        <v>1</v>
      </c>
      <c r="I227" s="23" t="b">
        <f t="shared" si="446"/>
        <v>0</v>
      </c>
      <c r="J227" s="22">
        <f t="shared" si="447"/>
        <v>52.832000000000008</v>
      </c>
      <c r="K227" s="12" t="b">
        <f t="shared" si="448"/>
        <v>1</v>
      </c>
      <c r="L227" s="23" t="b">
        <f t="shared" si="449"/>
        <v>0</v>
      </c>
      <c r="M227" s="22">
        <f t="shared" si="450"/>
        <v>85.597999999999999</v>
      </c>
      <c r="N227" s="12" t="b">
        <f t="shared" si="451"/>
        <v>1</v>
      </c>
      <c r="O227" s="23" t="b">
        <f t="shared" si="452"/>
        <v>0</v>
      </c>
    </row>
    <row r="228" spans="1:15" x14ac:dyDescent="0.25">
      <c r="A228" s="10">
        <v>42193</v>
      </c>
      <c r="B228" s="34">
        <v>189</v>
      </c>
      <c r="C228" s="12">
        <v>0</v>
      </c>
      <c r="D228" s="22">
        <f t="shared" si="441"/>
        <v>4.5719999999999992</v>
      </c>
      <c r="E228" s="12" t="b">
        <f t="shared" si="442"/>
        <v>1</v>
      </c>
      <c r="F228" s="23" t="b">
        <f t="shared" si="443"/>
        <v>0</v>
      </c>
      <c r="G228" s="22">
        <f t="shared" si="444"/>
        <v>23.113999999999994</v>
      </c>
      <c r="H228" s="12" t="b">
        <f t="shared" si="445"/>
        <v>1</v>
      </c>
      <c r="I228" s="23" t="b">
        <f t="shared" si="446"/>
        <v>0</v>
      </c>
      <c r="J228" s="22">
        <f t="shared" si="447"/>
        <v>51.562000000000012</v>
      </c>
      <c r="K228" s="12" t="b">
        <f t="shared" si="448"/>
        <v>1</v>
      </c>
      <c r="L228" s="23" t="b">
        <f t="shared" si="449"/>
        <v>0</v>
      </c>
      <c r="M228" s="22">
        <f t="shared" si="450"/>
        <v>85.09</v>
      </c>
      <c r="N228" s="12" t="b">
        <f t="shared" si="451"/>
        <v>1</v>
      </c>
      <c r="O228" s="23" t="b">
        <f t="shared" si="452"/>
        <v>0</v>
      </c>
    </row>
    <row r="229" spans="1:15" x14ac:dyDescent="0.25">
      <c r="A229" s="10">
        <v>42194</v>
      </c>
      <c r="B229" s="34">
        <v>190</v>
      </c>
      <c r="C229" s="12">
        <v>0</v>
      </c>
      <c r="D229" s="22">
        <f t="shared" si="441"/>
        <v>4.0640000000000001</v>
      </c>
      <c r="E229" s="12" t="b">
        <f t="shared" si="442"/>
        <v>1</v>
      </c>
      <c r="F229" s="23" t="b">
        <f t="shared" si="443"/>
        <v>0</v>
      </c>
      <c r="G229" s="22">
        <f t="shared" si="444"/>
        <v>17.906999999999996</v>
      </c>
      <c r="H229" s="12" t="b">
        <f t="shared" si="445"/>
        <v>1</v>
      </c>
      <c r="I229" s="23" t="b">
        <f t="shared" si="446"/>
        <v>0</v>
      </c>
      <c r="J229" s="22">
        <f t="shared" si="447"/>
        <v>51.054000000000009</v>
      </c>
      <c r="K229" s="12" t="b">
        <f t="shared" si="448"/>
        <v>1</v>
      </c>
      <c r="L229" s="23" t="b">
        <f t="shared" si="449"/>
        <v>0</v>
      </c>
      <c r="M229" s="22">
        <f t="shared" si="450"/>
        <v>55.626000000000012</v>
      </c>
      <c r="N229" s="12" t="b">
        <f t="shared" si="451"/>
        <v>1</v>
      </c>
      <c r="O229" s="23" t="b">
        <f t="shared" si="452"/>
        <v>0</v>
      </c>
    </row>
    <row r="230" spans="1:15" x14ac:dyDescent="0.25">
      <c r="A230" s="10">
        <v>42195</v>
      </c>
      <c r="B230" s="34">
        <v>191</v>
      </c>
      <c r="C230" s="12">
        <f>(0.8*25.4)/4</f>
        <v>5.08</v>
      </c>
      <c r="D230" s="22">
        <f t="shared" si="441"/>
        <v>2.7939999999999996</v>
      </c>
      <c r="E230" s="12" t="b">
        <f t="shared" si="442"/>
        <v>1</v>
      </c>
      <c r="F230" s="23" t="b">
        <f t="shared" si="443"/>
        <v>0</v>
      </c>
      <c r="G230" s="22">
        <f t="shared" si="444"/>
        <v>12.699999999999998</v>
      </c>
      <c r="H230" s="12" t="b">
        <f t="shared" si="445"/>
        <v>1</v>
      </c>
      <c r="I230" s="23" t="b">
        <f t="shared" si="446"/>
        <v>0</v>
      </c>
      <c r="J230" s="22">
        <f t="shared" si="447"/>
        <v>44.704000000000008</v>
      </c>
      <c r="K230" s="12" t="b">
        <f t="shared" si="448"/>
        <v>1</v>
      </c>
      <c r="L230" s="23" t="b">
        <f t="shared" si="449"/>
        <v>0</v>
      </c>
      <c r="M230" s="22">
        <f t="shared" si="450"/>
        <v>55.118000000000009</v>
      </c>
      <c r="N230" s="12" t="b">
        <f t="shared" si="451"/>
        <v>1</v>
      </c>
      <c r="O230" s="23" t="b">
        <f t="shared" si="452"/>
        <v>0</v>
      </c>
    </row>
    <row r="231" spans="1:15" x14ac:dyDescent="0.25">
      <c r="A231" s="10">
        <v>42196</v>
      </c>
      <c r="B231" s="34">
        <v>192</v>
      </c>
      <c r="C231" s="12">
        <f t="shared" ref="C231:C233" si="457">(0.8*25.4)/4</f>
        <v>5.08</v>
      </c>
      <c r="D231" s="22">
        <f t="shared" si="441"/>
        <v>6.6040000000000001</v>
      </c>
      <c r="E231" s="12" t="b">
        <f t="shared" si="442"/>
        <v>1</v>
      </c>
      <c r="F231" s="23" t="b">
        <f t="shared" si="443"/>
        <v>0</v>
      </c>
      <c r="G231" s="22">
        <f t="shared" si="444"/>
        <v>15.239999999999998</v>
      </c>
      <c r="H231" s="12" t="b">
        <f t="shared" si="445"/>
        <v>1</v>
      </c>
      <c r="I231" s="23" t="b">
        <f t="shared" si="446"/>
        <v>0</v>
      </c>
      <c r="J231" s="22">
        <f t="shared" si="447"/>
        <v>43.434000000000005</v>
      </c>
      <c r="K231" s="12" t="b">
        <f t="shared" si="448"/>
        <v>1</v>
      </c>
      <c r="L231" s="23" t="b">
        <f t="shared" si="449"/>
        <v>0</v>
      </c>
      <c r="M231" s="22">
        <f t="shared" si="450"/>
        <v>59.436000000000007</v>
      </c>
      <c r="N231" s="12" t="b">
        <f t="shared" si="451"/>
        <v>1</v>
      </c>
      <c r="O231" s="23" t="b">
        <f t="shared" si="452"/>
        <v>0</v>
      </c>
    </row>
    <row r="232" spans="1:15" x14ac:dyDescent="0.25">
      <c r="A232" s="10">
        <v>42197</v>
      </c>
      <c r="B232" s="34">
        <v>193</v>
      </c>
      <c r="C232" s="12">
        <f t="shared" si="457"/>
        <v>5.08</v>
      </c>
      <c r="D232" s="22">
        <f t="shared" si="441"/>
        <v>10.414</v>
      </c>
      <c r="E232" s="12" t="b">
        <f t="shared" si="442"/>
        <v>0</v>
      </c>
      <c r="F232" s="23" t="b">
        <f t="shared" si="443"/>
        <v>0</v>
      </c>
      <c r="G232" s="22">
        <f t="shared" si="444"/>
        <v>17.78</v>
      </c>
      <c r="H232" s="12" t="b">
        <f t="shared" si="445"/>
        <v>1</v>
      </c>
      <c r="I232" s="23" t="b">
        <f t="shared" si="446"/>
        <v>0</v>
      </c>
      <c r="J232" s="22">
        <f t="shared" si="447"/>
        <v>42.163999999999987</v>
      </c>
      <c r="K232" s="12" t="b">
        <f t="shared" si="448"/>
        <v>1</v>
      </c>
      <c r="L232" s="23" t="b">
        <f t="shared" si="449"/>
        <v>0</v>
      </c>
      <c r="M232" s="22">
        <f t="shared" si="450"/>
        <v>63.754000000000005</v>
      </c>
      <c r="N232" s="12" t="b">
        <f t="shared" si="451"/>
        <v>1</v>
      </c>
      <c r="O232" s="23" t="b">
        <f t="shared" si="452"/>
        <v>0</v>
      </c>
    </row>
    <row r="233" spans="1:15" x14ac:dyDescent="0.25">
      <c r="A233" s="10">
        <v>42198</v>
      </c>
      <c r="B233" s="34">
        <v>194</v>
      </c>
      <c r="C233" s="12">
        <f t="shared" si="457"/>
        <v>5.08</v>
      </c>
      <c r="D233" s="22">
        <f t="shared" si="441"/>
        <v>15.24</v>
      </c>
      <c r="E233" s="12" t="b">
        <f t="shared" si="442"/>
        <v>0</v>
      </c>
      <c r="F233" s="23" t="b">
        <f t="shared" si="443"/>
        <v>0</v>
      </c>
      <c r="G233" s="22">
        <f t="shared" si="444"/>
        <v>20.32</v>
      </c>
      <c r="H233" s="12" t="b">
        <f t="shared" si="445"/>
        <v>1</v>
      </c>
      <c r="I233" s="23" t="b">
        <f t="shared" si="446"/>
        <v>0</v>
      </c>
      <c r="J233" s="22">
        <f t="shared" si="447"/>
        <v>40.893999999999991</v>
      </c>
      <c r="K233" s="12" t="b">
        <f t="shared" si="448"/>
        <v>1</v>
      </c>
      <c r="L233" s="23" t="b">
        <f t="shared" si="449"/>
        <v>0</v>
      </c>
      <c r="M233" s="22">
        <f t="shared" si="450"/>
        <v>68.072000000000003</v>
      </c>
      <c r="N233" s="12" t="b">
        <f t="shared" si="451"/>
        <v>1</v>
      </c>
      <c r="O233" s="23" t="b">
        <f t="shared" si="452"/>
        <v>0</v>
      </c>
    </row>
    <row r="234" spans="1:15" x14ac:dyDescent="0.25">
      <c r="A234" s="10">
        <v>42199</v>
      </c>
      <c r="B234" s="34">
        <v>195</v>
      </c>
      <c r="C234" s="12">
        <v>0</v>
      </c>
      <c r="D234" s="22">
        <f t="shared" si="441"/>
        <v>20.32</v>
      </c>
      <c r="E234" s="12" t="b">
        <f t="shared" si="442"/>
        <v>0</v>
      </c>
      <c r="F234" s="23" t="b">
        <f t="shared" si="443"/>
        <v>0</v>
      </c>
      <c r="G234" s="22">
        <f t="shared" si="444"/>
        <v>24.891999999999996</v>
      </c>
      <c r="H234" s="12" t="b">
        <f t="shared" si="445"/>
        <v>1</v>
      </c>
      <c r="I234" s="23" t="b">
        <f t="shared" si="446"/>
        <v>0</v>
      </c>
      <c r="J234" s="22">
        <f t="shared" si="447"/>
        <v>44.449999999999989</v>
      </c>
      <c r="K234" s="12" t="b">
        <f t="shared" si="448"/>
        <v>1</v>
      </c>
      <c r="L234" s="23" t="b">
        <f t="shared" si="449"/>
        <v>0</v>
      </c>
      <c r="M234" s="22">
        <f t="shared" si="450"/>
        <v>73.152000000000001</v>
      </c>
      <c r="N234" s="12" t="b">
        <f t="shared" si="451"/>
        <v>1</v>
      </c>
      <c r="O234" s="23" t="b">
        <f t="shared" si="452"/>
        <v>0</v>
      </c>
    </row>
    <row r="235" spans="1:15" x14ac:dyDescent="0.25">
      <c r="A235" s="10">
        <v>42200</v>
      </c>
      <c r="B235" s="34">
        <v>196</v>
      </c>
      <c r="C235" s="12">
        <f>0.06*25.4</f>
        <v>1.5239999999999998</v>
      </c>
      <c r="D235" s="22">
        <f t="shared" si="441"/>
        <v>20.32</v>
      </c>
      <c r="E235" s="12" t="b">
        <f t="shared" si="442"/>
        <v>0</v>
      </c>
      <c r="F235" s="23" t="b">
        <f t="shared" si="443"/>
        <v>0</v>
      </c>
      <c r="G235" s="22">
        <f t="shared" si="444"/>
        <v>24.891999999999996</v>
      </c>
      <c r="H235" s="12" t="b">
        <f t="shared" si="445"/>
        <v>1</v>
      </c>
      <c r="I235" s="23" t="b">
        <f t="shared" si="446"/>
        <v>0</v>
      </c>
      <c r="J235" s="22">
        <f t="shared" si="447"/>
        <v>43.43399999999999</v>
      </c>
      <c r="K235" s="12" t="b">
        <f t="shared" si="448"/>
        <v>1</v>
      </c>
      <c r="L235" s="23" t="b">
        <f t="shared" si="449"/>
        <v>0</v>
      </c>
      <c r="M235" s="22">
        <f t="shared" si="450"/>
        <v>71.882000000000005</v>
      </c>
      <c r="N235" s="12" t="b">
        <f t="shared" si="451"/>
        <v>1</v>
      </c>
      <c r="O235" s="23" t="b">
        <f t="shared" si="452"/>
        <v>0</v>
      </c>
    </row>
    <row r="236" spans="1:15" x14ac:dyDescent="0.25">
      <c r="A236" s="10">
        <v>42201</v>
      </c>
      <c r="B236" s="34">
        <v>197</v>
      </c>
      <c r="C236" s="12">
        <f>(0.22*25.4)/4</f>
        <v>1.397</v>
      </c>
      <c r="D236" s="22">
        <f t="shared" si="441"/>
        <v>21.844000000000001</v>
      </c>
      <c r="E236" s="12" t="b">
        <f t="shared" si="442"/>
        <v>0</v>
      </c>
      <c r="F236" s="23" t="b">
        <f t="shared" si="443"/>
        <v>0</v>
      </c>
      <c r="G236" s="22">
        <f t="shared" si="444"/>
        <v>25.908000000000001</v>
      </c>
      <c r="H236" s="12" t="b">
        <f t="shared" si="445"/>
        <v>1</v>
      </c>
      <c r="I236" s="23" t="b">
        <f t="shared" si="446"/>
        <v>0</v>
      </c>
      <c r="J236" s="22">
        <f t="shared" si="447"/>
        <v>39.750999999999991</v>
      </c>
      <c r="K236" s="12" t="b">
        <f t="shared" si="448"/>
        <v>1</v>
      </c>
      <c r="L236" s="23" t="b">
        <f t="shared" si="449"/>
        <v>0</v>
      </c>
      <c r="M236" s="22">
        <f t="shared" si="450"/>
        <v>72.89800000000001</v>
      </c>
      <c r="N236" s="12" t="b">
        <f t="shared" si="451"/>
        <v>1</v>
      </c>
      <c r="O236" s="23" t="b">
        <f t="shared" si="452"/>
        <v>0</v>
      </c>
    </row>
    <row r="237" spans="1:15" x14ac:dyDescent="0.25">
      <c r="A237" s="10">
        <v>42202</v>
      </c>
      <c r="B237" s="34">
        <v>198</v>
      </c>
      <c r="C237" s="12">
        <f t="shared" ref="C237:C239" si="458">(0.22*25.4)/4</f>
        <v>1.397</v>
      </c>
      <c r="D237" s="22">
        <f t="shared" si="441"/>
        <v>18.160999999999998</v>
      </c>
      <c r="E237" s="12" t="b">
        <f t="shared" si="442"/>
        <v>0</v>
      </c>
      <c r="F237" s="23" t="b">
        <f t="shared" si="443"/>
        <v>0</v>
      </c>
      <c r="G237" s="22">
        <f t="shared" si="444"/>
        <v>26.034999999999997</v>
      </c>
      <c r="H237" s="12" t="b">
        <f t="shared" si="445"/>
        <v>1</v>
      </c>
      <c r="I237" s="23" t="b">
        <f t="shared" si="446"/>
        <v>0</v>
      </c>
      <c r="J237" s="22">
        <f t="shared" si="447"/>
        <v>35.940999999999995</v>
      </c>
      <c r="K237" s="12" t="b">
        <f t="shared" si="448"/>
        <v>1</v>
      </c>
      <c r="L237" s="23" t="b">
        <f t="shared" si="449"/>
        <v>0</v>
      </c>
      <c r="M237" s="22">
        <f t="shared" si="450"/>
        <v>67.945000000000007</v>
      </c>
      <c r="N237" s="12" t="b">
        <f t="shared" si="451"/>
        <v>1</v>
      </c>
      <c r="O237" s="23" t="b">
        <f t="shared" si="452"/>
        <v>0</v>
      </c>
    </row>
    <row r="238" spans="1:15" x14ac:dyDescent="0.25">
      <c r="A238" s="10">
        <v>42203</v>
      </c>
      <c r="B238" s="34">
        <v>199</v>
      </c>
      <c r="C238" s="12">
        <f t="shared" si="458"/>
        <v>1.397</v>
      </c>
      <c r="D238" s="22">
        <f t="shared" si="441"/>
        <v>14.478</v>
      </c>
      <c r="E238" s="12" t="b">
        <f t="shared" si="442"/>
        <v>0</v>
      </c>
      <c r="F238" s="23" t="b">
        <f t="shared" si="443"/>
        <v>0</v>
      </c>
      <c r="G238" s="22">
        <f t="shared" si="444"/>
        <v>26.161999999999999</v>
      </c>
      <c r="H238" s="12" t="b">
        <f t="shared" si="445"/>
        <v>1</v>
      </c>
      <c r="I238" s="23" t="b">
        <f t="shared" si="446"/>
        <v>0</v>
      </c>
      <c r="J238" s="22">
        <f t="shared" si="447"/>
        <v>34.797999999999995</v>
      </c>
      <c r="K238" s="12" t="b">
        <f t="shared" si="448"/>
        <v>1</v>
      </c>
      <c r="L238" s="23" t="b">
        <f t="shared" si="449"/>
        <v>0</v>
      </c>
      <c r="M238" s="22">
        <f t="shared" si="450"/>
        <v>62.991999999999997</v>
      </c>
      <c r="N238" s="12" t="b">
        <f t="shared" si="451"/>
        <v>1</v>
      </c>
      <c r="O238" s="23" t="b">
        <f t="shared" si="452"/>
        <v>0</v>
      </c>
    </row>
    <row r="239" spans="1:15" x14ac:dyDescent="0.25">
      <c r="A239" s="10">
        <v>42204</v>
      </c>
      <c r="B239" s="34">
        <v>200</v>
      </c>
      <c r="C239" s="12">
        <f t="shared" si="458"/>
        <v>1.397</v>
      </c>
      <c r="D239" s="22">
        <f t="shared" si="441"/>
        <v>10.795</v>
      </c>
      <c r="E239" s="12" t="b">
        <f t="shared" si="442"/>
        <v>0</v>
      </c>
      <c r="F239" s="23" t="b">
        <f t="shared" si="443"/>
        <v>0</v>
      </c>
      <c r="G239" s="22">
        <f t="shared" si="444"/>
        <v>26.288999999999994</v>
      </c>
      <c r="H239" s="12" t="b">
        <f t="shared" si="445"/>
        <v>1</v>
      </c>
      <c r="I239" s="23" t="b">
        <f t="shared" si="446"/>
        <v>0</v>
      </c>
      <c r="J239" s="22">
        <f t="shared" si="447"/>
        <v>33.654999999999994</v>
      </c>
      <c r="K239" s="12" t="b">
        <f t="shared" si="448"/>
        <v>1</v>
      </c>
      <c r="L239" s="23" t="b">
        <f t="shared" si="449"/>
        <v>0</v>
      </c>
      <c r="M239" s="22">
        <f t="shared" si="450"/>
        <v>58.03899999999998</v>
      </c>
      <c r="N239" s="12" t="b">
        <f t="shared" si="451"/>
        <v>1</v>
      </c>
      <c r="O239" s="23" t="b">
        <f t="shared" si="452"/>
        <v>0</v>
      </c>
    </row>
    <row r="240" spans="1:15" x14ac:dyDescent="0.25">
      <c r="A240" s="10">
        <v>42205</v>
      </c>
      <c r="B240" s="34">
        <v>201</v>
      </c>
      <c r="C240" s="12">
        <f>0.2*25.4</f>
        <v>5.08</v>
      </c>
      <c r="D240" s="22">
        <f t="shared" si="441"/>
        <v>7.1120000000000001</v>
      </c>
      <c r="E240" s="12" t="b">
        <f t="shared" si="442"/>
        <v>1</v>
      </c>
      <c r="F240" s="23" t="b">
        <f t="shared" si="443"/>
        <v>0</v>
      </c>
      <c r="G240" s="22">
        <f t="shared" si="444"/>
        <v>27.431999999999995</v>
      </c>
      <c r="H240" s="12" t="b">
        <f t="shared" si="445"/>
        <v>1</v>
      </c>
      <c r="I240" s="23" t="b">
        <f t="shared" si="446"/>
        <v>0</v>
      </c>
      <c r="J240" s="22">
        <f t="shared" si="447"/>
        <v>32.511999999999993</v>
      </c>
      <c r="K240" s="12" t="b">
        <f t="shared" si="448"/>
        <v>1</v>
      </c>
      <c r="L240" s="23" t="b">
        <f t="shared" si="449"/>
        <v>0</v>
      </c>
      <c r="M240" s="22">
        <f t="shared" si="450"/>
        <v>53.085999999999984</v>
      </c>
      <c r="N240" s="12" t="b">
        <f t="shared" si="451"/>
        <v>1</v>
      </c>
      <c r="O240" s="23" t="b">
        <f t="shared" si="452"/>
        <v>0</v>
      </c>
    </row>
    <row r="241" spans="1:15" x14ac:dyDescent="0.25">
      <c r="A241" s="10">
        <v>42206</v>
      </c>
      <c r="B241" s="34">
        <v>202</v>
      </c>
      <c r="C241" s="12">
        <v>0</v>
      </c>
      <c r="D241" s="22">
        <f t="shared" si="441"/>
        <v>12.192</v>
      </c>
      <c r="E241" s="12" t="b">
        <f t="shared" si="442"/>
        <v>0</v>
      </c>
      <c r="F241" s="23" t="b">
        <f t="shared" si="443"/>
        <v>0</v>
      </c>
      <c r="G241" s="22">
        <f t="shared" si="444"/>
        <v>32.511999999999993</v>
      </c>
      <c r="H241" s="12" t="b">
        <f t="shared" si="445"/>
        <v>1</v>
      </c>
      <c r="I241" s="23" t="b">
        <f t="shared" si="446"/>
        <v>0</v>
      </c>
      <c r="J241" s="22">
        <f t="shared" si="447"/>
        <v>37.083999999999989</v>
      </c>
      <c r="K241" s="12" t="b">
        <f t="shared" si="448"/>
        <v>1</v>
      </c>
      <c r="L241" s="23" t="b">
        <f t="shared" si="449"/>
        <v>0</v>
      </c>
      <c r="M241" s="22">
        <f t="shared" si="450"/>
        <v>56.641999999999982</v>
      </c>
      <c r="N241" s="12" t="b">
        <f t="shared" si="451"/>
        <v>1</v>
      </c>
      <c r="O241" s="23" t="b">
        <f t="shared" si="452"/>
        <v>0</v>
      </c>
    </row>
    <row r="242" spans="1:15" x14ac:dyDescent="0.25">
      <c r="A242" s="10">
        <v>42207</v>
      </c>
      <c r="B242" s="34">
        <v>203</v>
      </c>
      <c r="C242" s="12">
        <f>0.09*25.4</f>
        <v>2.2859999999999996</v>
      </c>
      <c r="D242" s="22">
        <f t="shared" si="441"/>
        <v>10.667999999999999</v>
      </c>
      <c r="E242" s="12" t="b">
        <f t="shared" si="442"/>
        <v>0</v>
      </c>
      <c r="F242" s="23" t="b">
        <f t="shared" si="443"/>
        <v>0</v>
      </c>
      <c r="G242" s="22">
        <f t="shared" si="444"/>
        <v>32.511999999999993</v>
      </c>
      <c r="H242" s="12" t="b">
        <f t="shared" si="445"/>
        <v>1</v>
      </c>
      <c r="I242" s="23" t="b">
        <f t="shared" si="446"/>
        <v>0</v>
      </c>
      <c r="J242" s="22">
        <f t="shared" si="447"/>
        <v>37.083999999999989</v>
      </c>
      <c r="K242" s="12" t="b">
        <f t="shared" si="448"/>
        <v>1</v>
      </c>
      <c r="L242" s="23" t="b">
        <f t="shared" si="449"/>
        <v>0</v>
      </c>
      <c r="M242" s="22">
        <f t="shared" si="450"/>
        <v>55.625999999999983</v>
      </c>
      <c r="N242" s="12" t="b">
        <f t="shared" si="451"/>
        <v>1</v>
      </c>
      <c r="O242" s="23" t="b">
        <f t="shared" si="452"/>
        <v>0</v>
      </c>
    </row>
    <row r="243" spans="1:15" x14ac:dyDescent="0.25">
      <c r="A243" s="10">
        <v>42208</v>
      </c>
      <c r="B243" s="34">
        <v>204</v>
      </c>
      <c r="C243" s="12">
        <v>0</v>
      </c>
      <c r="D243" s="22">
        <f t="shared" si="441"/>
        <v>11.557</v>
      </c>
      <c r="E243" s="12" t="b">
        <f t="shared" si="442"/>
        <v>0</v>
      </c>
      <c r="F243" s="23" t="b">
        <f t="shared" si="443"/>
        <v>0</v>
      </c>
      <c r="G243" s="22">
        <f t="shared" si="444"/>
        <v>34.797999999999995</v>
      </c>
      <c r="H243" s="12" t="b">
        <f t="shared" si="445"/>
        <v>0</v>
      </c>
      <c r="I243" s="23" t="b">
        <f t="shared" si="446"/>
        <v>0</v>
      </c>
      <c r="J243" s="22">
        <f t="shared" si="447"/>
        <v>38.861999999999995</v>
      </c>
      <c r="K243" s="12" t="b">
        <f t="shared" si="448"/>
        <v>1</v>
      </c>
      <c r="L243" s="23" t="b">
        <f t="shared" si="449"/>
        <v>0</v>
      </c>
      <c r="M243" s="22">
        <f t="shared" si="450"/>
        <v>52.704999999999984</v>
      </c>
      <c r="N243" s="12" t="b">
        <f t="shared" si="451"/>
        <v>1</v>
      </c>
      <c r="O243" s="23" t="b">
        <f t="shared" si="452"/>
        <v>0</v>
      </c>
    </row>
    <row r="244" spans="1:15" x14ac:dyDescent="0.25">
      <c r="A244" s="10">
        <v>42209</v>
      </c>
      <c r="B244" s="34">
        <v>205</v>
      </c>
      <c r="C244" s="12">
        <v>0</v>
      </c>
      <c r="D244" s="22">
        <f t="shared" si="441"/>
        <v>10.16</v>
      </c>
      <c r="E244" s="12" t="b">
        <f t="shared" si="442"/>
        <v>0</v>
      </c>
      <c r="F244" s="23" t="b">
        <f t="shared" si="443"/>
        <v>0</v>
      </c>
      <c r="G244" s="22">
        <f t="shared" si="444"/>
        <v>29.717999999999996</v>
      </c>
      <c r="H244" s="12" t="b">
        <f t="shared" si="445"/>
        <v>1</v>
      </c>
      <c r="I244" s="23" t="b">
        <f t="shared" si="446"/>
        <v>0</v>
      </c>
      <c r="J244" s="22">
        <f t="shared" si="447"/>
        <v>37.591999999999992</v>
      </c>
      <c r="K244" s="12" t="b">
        <f t="shared" si="448"/>
        <v>1</v>
      </c>
      <c r="L244" s="23" t="b">
        <f t="shared" si="449"/>
        <v>0</v>
      </c>
      <c r="M244" s="22">
        <f t="shared" si="450"/>
        <v>47.49799999999999</v>
      </c>
      <c r="N244" s="12" t="b">
        <f t="shared" si="451"/>
        <v>1</v>
      </c>
      <c r="O244" s="23" t="b">
        <f t="shared" si="452"/>
        <v>0</v>
      </c>
    </row>
    <row r="245" spans="1:15" x14ac:dyDescent="0.25">
      <c r="A245" s="10">
        <v>42210</v>
      </c>
      <c r="B245" s="34">
        <v>206</v>
      </c>
      <c r="C245" s="12">
        <v>0</v>
      </c>
      <c r="D245" s="22">
        <f t="shared" si="441"/>
        <v>8.7629999999999999</v>
      </c>
      <c r="E245" s="12" t="b">
        <f t="shared" si="442"/>
        <v>0</v>
      </c>
      <c r="F245" s="23" t="b">
        <f t="shared" si="443"/>
        <v>0</v>
      </c>
      <c r="G245" s="22">
        <f t="shared" si="444"/>
        <v>24.637999999999998</v>
      </c>
      <c r="H245" s="12" t="b">
        <f t="shared" si="445"/>
        <v>1</v>
      </c>
      <c r="I245" s="23" t="b">
        <f t="shared" si="446"/>
        <v>0</v>
      </c>
      <c r="J245" s="22">
        <f t="shared" si="447"/>
        <v>36.321999999999996</v>
      </c>
      <c r="K245" s="12" t="b">
        <f t="shared" si="448"/>
        <v>1</v>
      </c>
      <c r="L245" s="23" t="b">
        <f t="shared" si="449"/>
        <v>0</v>
      </c>
      <c r="M245" s="22">
        <f t="shared" si="450"/>
        <v>44.957999999999991</v>
      </c>
      <c r="N245" s="12" t="b">
        <f t="shared" si="451"/>
        <v>1</v>
      </c>
      <c r="O245" s="23" t="b">
        <f t="shared" si="452"/>
        <v>0</v>
      </c>
    </row>
    <row r="246" spans="1:15" x14ac:dyDescent="0.25">
      <c r="A246" s="10">
        <v>42211</v>
      </c>
      <c r="B246" s="34">
        <v>207</v>
      </c>
      <c r="C246" s="12">
        <v>0</v>
      </c>
      <c r="D246" s="22">
        <f t="shared" si="441"/>
        <v>7.3659999999999997</v>
      </c>
      <c r="E246" s="12" t="b">
        <f t="shared" si="442"/>
        <v>1</v>
      </c>
      <c r="F246" s="23" t="b">
        <f t="shared" si="443"/>
        <v>0</v>
      </c>
      <c r="G246" s="22">
        <f t="shared" si="444"/>
        <v>19.558</v>
      </c>
      <c r="H246" s="12" t="b">
        <f t="shared" si="445"/>
        <v>1</v>
      </c>
      <c r="I246" s="23" t="b">
        <f t="shared" si="446"/>
        <v>0</v>
      </c>
      <c r="J246" s="22">
        <f t="shared" si="447"/>
        <v>35.051999999999992</v>
      </c>
      <c r="K246" s="12" t="b">
        <f t="shared" si="448"/>
        <v>1</v>
      </c>
      <c r="L246" s="23" t="b">
        <f t="shared" si="449"/>
        <v>0</v>
      </c>
      <c r="M246" s="22">
        <f t="shared" si="450"/>
        <v>42.417999999999992</v>
      </c>
      <c r="N246" s="12" t="b">
        <f t="shared" si="451"/>
        <v>1</v>
      </c>
      <c r="O246" s="23" t="b">
        <f t="shared" si="452"/>
        <v>0</v>
      </c>
    </row>
    <row r="247" spans="1:15" x14ac:dyDescent="0.25">
      <c r="A247" s="10">
        <v>42212</v>
      </c>
      <c r="B247" s="34">
        <v>208</v>
      </c>
      <c r="C247" s="12">
        <v>0</v>
      </c>
      <c r="D247" s="22">
        <f t="shared" si="441"/>
        <v>2.2859999999999996</v>
      </c>
      <c r="E247" s="12" t="b">
        <f t="shared" si="442"/>
        <v>1</v>
      </c>
      <c r="F247" s="23" t="b">
        <f t="shared" si="443"/>
        <v>0</v>
      </c>
      <c r="G247" s="22">
        <f t="shared" si="444"/>
        <v>14.478</v>
      </c>
      <c r="H247" s="12" t="b">
        <f t="shared" si="445"/>
        <v>1</v>
      </c>
      <c r="I247" s="23" t="b">
        <f t="shared" si="446"/>
        <v>0</v>
      </c>
      <c r="J247" s="22">
        <f t="shared" si="447"/>
        <v>34.797999999999995</v>
      </c>
      <c r="K247" s="12" t="b">
        <f t="shared" si="448"/>
        <v>1</v>
      </c>
      <c r="L247" s="23" t="b">
        <f t="shared" si="449"/>
        <v>0</v>
      </c>
      <c r="M247" s="22">
        <f t="shared" si="450"/>
        <v>39.877999999999993</v>
      </c>
      <c r="N247" s="12" t="b">
        <f t="shared" si="451"/>
        <v>1</v>
      </c>
      <c r="O247" s="23" t="b">
        <f t="shared" si="452"/>
        <v>0</v>
      </c>
    </row>
    <row r="248" spans="1:15" x14ac:dyDescent="0.25">
      <c r="A248" s="10">
        <v>42213</v>
      </c>
      <c r="B248" s="34">
        <v>209</v>
      </c>
      <c r="C248" s="24">
        <f>0.02*25.4</f>
        <v>0.50800000000000001</v>
      </c>
      <c r="D248" s="22"/>
      <c r="E248" s="32"/>
      <c r="F248" s="33"/>
      <c r="G248" s="31"/>
      <c r="H248" s="12"/>
      <c r="I248" s="33"/>
      <c r="J248" s="31"/>
      <c r="K248" s="29"/>
      <c r="L248" s="33"/>
      <c r="M248" s="31"/>
      <c r="N248" s="29"/>
      <c r="O248" s="33"/>
    </row>
    <row r="249" spans="1:15" x14ac:dyDescent="0.25">
      <c r="A249" s="10">
        <v>42214</v>
      </c>
      <c r="B249" s="34">
        <v>210</v>
      </c>
      <c r="C249" s="12">
        <v>0</v>
      </c>
      <c r="D249" s="22"/>
      <c r="E249" s="32"/>
      <c r="F249" s="33"/>
      <c r="G249" s="31"/>
      <c r="H249" s="12"/>
      <c r="I249" s="33"/>
      <c r="J249" s="31"/>
      <c r="K249" s="29"/>
      <c r="L249" s="33"/>
      <c r="M249" s="31"/>
      <c r="N249" s="29"/>
      <c r="O249" s="33"/>
    </row>
    <row r="250" spans="1:15" x14ac:dyDescent="0.25">
      <c r="A250" s="10">
        <v>42215</v>
      </c>
      <c r="B250" s="34">
        <v>211</v>
      </c>
      <c r="C250" s="12">
        <f>(0.52/2)*25.4</f>
        <v>6.6040000000000001</v>
      </c>
      <c r="D250" s="22"/>
      <c r="E250" s="32"/>
      <c r="F250" s="33"/>
      <c r="G250" s="31"/>
      <c r="H250" s="12"/>
      <c r="I250" s="33"/>
      <c r="J250" s="31"/>
      <c r="K250" s="29"/>
      <c r="L250" s="33"/>
      <c r="M250" s="31"/>
      <c r="N250" s="29"/>
      <c r="O250" s="33"/>
    </row>
    <row r="251" spans="1:15" x14ac:dyDescent="0.25">
      <c r="A251" s="10">
        <v>42216</v>
      </c>
      <c r="B251" s="34">
        <v>212</v>
      </c>
      <c r="C251" s="12">
        <f>(0.52/2)*25.4</f>
        <v>6.6040000000000001</v>
      </c>
      <c r="D251" s="22"/>
      <c r="E251" s="32"/>
      <c r="F251" s="33"/>
      <c r="G251" s="31"/>
      <c r="H251" s="12"/>
      <c r="I251" s="33"/>
      <c r="J251" s="31"/>
      <c r="K251" s="29"/>
      <c r="L251" s="33"/>
      <c r="M251" s="31"/>
      <c r="N251" s="29"/>
      <c r="O251" s="33"/>
    </row>
    <row r="252" spans="1:15" x14ac:dyDescent="0.25">
      <c r="A252" s="10">
        <v>42217</v>
      </c>
      <c r="B252" s="34">
        <v>213</v>
      </c>
      <c r="C252" s="12">
        <f>(0.64/3)*25.4</f>
        <v>5.4186666666666667</v>
      </c>
      <c r="D252" s="22"/>
      <c r="E252" s="32"/>
      <c r="F252" s="33"/>
      <c r="G252" s="31"/>
      <c r="H252" s="12"/>
      <c r="I252" s="33"/>
      <c r="J252" s="31"/>
      <c r="K252" s="29"/>
      <c r="L252" s="33"/>
      <c r="M252" s="31"/>
      <c r="N252" s="29"/>
      <c r="O252" s="33"/>
    </row>
    <row r="253" spans="1:15" x14ac:dyDescent="0.25">
      <c r="A253" s="10">
        <v>42218</v>
      </c>
      <c r="B253" s="34">
        <v>214</v>
      </c>
      <c r="C253" s="12">
        <f t="shared" ref="C253:C254" si="459">(0.64/3)*25.4</f>
        <v>5.4186666666666667</v>
      </c>
      <c r="D253" s="22"/>
      <c r="E253" s="32"/>
      <c r="F253" s="33"/>
      <c r="G253" s="31"/>
      <c r="H253" s="12"/>
      <c r="I253" s="33"/>
      <c r="J253" s="31"/>
      <c r="K253" s="29"/>
      <c r="L253" s="33"/>
      <c r="M253" s="31"/>
      <c r="N253" s="29"/>
      <c r="O253" s="33"/>
    </row>
    <row r="254" spans="1:15" x14ac:dyDescent="0.25">
      <c r="A254" s="10">
        <v>42219</v>
      </c>
      <c r="B254" s="34">
        <v>215</v>
      </c>
      <c r="C254" s="12">
        <f t="shared" si="459"/>
        <v>5.4186666666666667</v>
      </c>
      <c r="D254" s="22"/>
      <c r="E254" s="32"/>
      <c r="F254" s="33"/>
      <c r="G254" s="31"/>
      <c r="H254" s="12"/>
      <c r="I254" s="33"/>
      <c r="J254" s="31"/>
      <c r="K254" s="29"/>
      <c r="L254" s="33"/>
      <c r="M254" s="31"/>
      <c r="N254" s="29"/>
      <c r="O254" s="33"/>
    </row>
    <row r="255" spans="1:15" x14ac:dyDescent="0.25">
      <c r="A255" s="10">
        <v>42220</v>
      </c>
      <c r="B255" s="34">
        <v>216</v>
      </c>
      <c r="C255" s="12">
        <v>0</v>
      </c>
      <c r="D255" s="22"/>
      <c r="E255" s="32"/>
      <c r="F255" s="33"/>
      <c r="G255" s="31"/>
      <c r="H255" s="12"/>
      <c r="I255" s="33"/>
      <c r="J255" s="31"/>
      <c r="K255" s="29"/>
      <c r="L255" s="33"/>
      <c r="M255" s="31"/>
      <c r="N255" s="29"/>
      <c r="O255" s="33"/>
    </row>
    <row r="256" spans="1:15" x14ac:dyDescent="0.25">
      <c r="A256" s="10">
        <v>42221</v>
      </c>
      <c r="B256" s="34">
        <v>217</v>
      </c>
      <c r="C256" s="12">
        <v>0</v>
      </c>
      <c r="D256" s="22"/>
      <c r="E256" s="32"/>
      <c r="F256" s="33"/>
      <c r="G256" s="31"/>
      <c r="H256" s="12"/>
      <c r="I256" s="33"/>
      <c r="J256" s="31"/>
      <c r="K256" s="29"/>
      <c r="L256" s="33"/>
      <c r="M256" s="31"/>
      <c r="N256" s="29"/>
      <c r="O256" s="33"/>
    </row>
    <row r="257" spans="1:15" x14ac:dyDescent="0.25">
      <c r="A257" s="10">
        <v>42222</v>
      </c>
      <c r="B257" s="34">
        <v>218</v>
      </c>
      <c r="C257" s="12">
        <f>0.04*25.4</f>
        <v>1.016</v>
      </c>
      <c r="D257" s="22"/>
      <c r="E257" s="32"/>
      <c r="F257" s="33"/>
      <c r="G257" s="31"/>
      <c r="H257" s="12"/>
      <c r="I257" s="33"/>
      <c r="J257" s="31"/>
      <c r="K257" s="29"/>
      <c r="L257" s="33"/>
      <c r="M257" s="31"/>
      <c r="N257" s="29"/>
      <c r="O257" s="33"/>
    </row>
    <row r="258" spans="1:15" x14ac:dyDescent="0.25">
      <c r="A258" s="10">
        <v>42223</v>
      </c>
      <c r="B258" s="34">
        <v>219</v>
      </c>
      <c r="C258" s="12">
        <f>(0.8/4)*25.4</f>
        <v>5.08</v>
      </c>
      <c r="D258" s="22"/>
      <c r="E258" s="32"/>
      <c r="F258" s="33"/>
      <c r="G258" s="31"/>
      <c r="H258" s="12"/>
      <c r="I258" s="33"/>
      <c r="J258" s="31"/>
      <c r="K258" s="29"/>
      <c r="L258" s="33"/>
      <c r="M258" s="31"/>
      <c r="N258" s="29"/>
      <c r="O258" s="33"/>
    </row>
    <row r="259" spans="1:15" x14ac:dyDescent="0.25">
      <c r="A259" s="10">
        <v>42224</v>
      </c>
      <c r="B259" s="34">
        <v>220</v>
      </c>
      <c r="C259" s="12">
        <f t="shared" ref="C259:C261" si="460">(0.8/4)*25.4</f>
        <v>5.08</v>
      </c>
      <c r="D259" s="22"/>
      <c r="E259" s="32"/>
      <c r="F259" s="33"/>
      <c r="G259" s="31"/>
      <c r="H259" s="12"/>
      <c r="I259" s="33"/>
      <c r="J259" s="31"/>
      <c r="K259" s="29"/>
      <c r="L259" s="33"/>
      <c r="M259" s="31"/>
      <c r="N259" s="29"/>
      <c r="O259" s="33"/>
    </row>
    <row r="260" spans="1:15" x14ac:dyDescent="0.25">
      <c r="A260" s="10">
        <v>42225</v>
      </c>
      <c r="B260" s="34">
        <v>221</v>
      </c>
      <c r="C260" s="12">
        <f t="shared" si="460"/>
        <v>5.08</v>
      </c>
      <c r="D260" s="22"/>
      <c r="E260" s="32"/>
      <c r="F260" s="33"/>
      <c r="G260" s="31"/>
      <c r="H260" s="12"/>
      <c r="I260" s="33"/>
      <c r="J260" s="31"/>
      <c r="K260" s="29"/>
      <c r="L260" s="33"/>
      <c r="M260" s="31"/>
      <c r="N260" s="29"/>
      <c r="O260" s="33"/>
    </row>
    <row r="261" spans="1:15" x14ac:dyDescent="0.25">
      <c r="A261" s="10">
        <v>42226</v>
      </c>
      <c r="B261" s="34">
        <v>222</v>
      </c>
      <c r="C261" s="12">
        <f t="shared" si="460"/>
        <v>5.08</v>
      </c>
      <c r="D261" s="22"/>
      <c r="E261" s="32"/>
      <c r="F261" s="33"/>
      <c r="G261" s="31"/>
      <c r="H261" s="12"/>
      <c r="I261" s="33"/>
      <c r="J261" s="31"/>
      <c r="K261" s="29"/>
      <c r="L261" s="33"/>
      <c r="M261" s="31"/>
      <c r="N261" s="29"/>
      <c r="O261" s="33"/>
    </row>
    <row r="262" spans="1:15" x14ac:dyDescent="0.25">
      <c r="A262" s="10">
        <v>42227</v>
      </c>
      <c r="B262" s="34">
        <v>223</v>
      </c>
      <c r="C262" s="12">
        <f>0.01*25.4</f>
        <v>0.254</v>
      </c>
      <c r="D262" s="22"/>
      <c r="E262" s="32"/>
      <c r="F262" s="33"/>
      <c r="G262" s="31"/>
      <c r="H262" s="12"/>
      <c r="I262" s="33"/>
      <c r="J262" s="31"/>
      <c r="K262" s="29"/>
      <c r="L262" s="33"/>
      <c r="M262" s="31"/>
      <c r="N262" s="29"/>
      <c r="O262" s="33"/>
    </row>
    <row r="263" spans="1:15" x14ac:dyDescent="0.25">
      <c r="A263" s="10">
        <v>42228</v>
      </c>
      <c r="B263" s="34">
        <v>224</v>
      </c>
      <c r="C263" s="12">
        <v>0</v>
      </c>
      <c r="D263" s="22"/>
      <c r="E263" s="32"/>
      <c r="F263" s="33"/>
      <c r="G263" s="31"/>
      <c r="H263" s="12"/>
      <c r="I263" s="33"/>
      <c r="J263" s="31"/>
      <c r="K263" s="29"/>
      <c r="L263" s="33"/>
      <c r="M263" s="31"/>
      <c r="N263" s="29"/>
      <c r="O263" s="33"/>
    </row>
    <row r="264" spans="1:15" x14ac:dyDescent="0.25">
      <c r="A264" s="10">
        <v>42229</v>
      </c>
      <c r="B264" s="34">
        <v>225</v>
      </c>
      <c r="C264" s="12">
        <f>0.15*25.4</f>
        <v>3.8099999999999996</v>
      </c>
      <c r="D264" s="22"/>
      <c r="E264" s="32"/>
      <c r="F264" s="33"/>
      <c r="G264" s="31"/>
      <c r="H264" s="12"/>
      <c r="I264" s="33"/>
      <c r="J264" s="31"/>
      <c r="K264" s="29"/>
      <c r="L264" s="33"/>
      <c r="M264" s="31"/>
      <c r="N264" s="29"/>
      <c r="O264" s="33"/>
    </row>
    <row r="265" spans="1:15" x14ac:dyDescent="0.25">
      <c r="A265" s="10">
        <v>42230</v>
      </c>
      <c r="B265" s="34">
        <v>226</v>
      </c>
      <c r="C265" s="12">
        <f>0.02*25.4</f>
        <v>0.50800000000000001</v>
      </c>
      <c r="D265" s="22"/>
      <c r="E265" s="32"/>
      <c r="F265" s="33"/>
      <c r="G265" s="31"/>
      <c r="H265" s="12"/>
      <c r="I265" s="33"/>
      <c r="J265" s="31"/>
      <c r="K265" s="29"/>
      <c r="L265" s="33"/>
      <c r="M265" s="31"/>
      <c r="N265" s="29"/>
      <c r="O265" s="33"/>
    </row>
    <row r="266" spans="1:15" x14ac:dyDescent="0.25">
      <c r="A266" s="10">
        <v>42231</v>
      </c>
      <c r="B266" s="34">
        <v>227</v>
      </c>
      <c r="C266" s="12">
        <f>(1.02)/3*25.4</f>
        <v>8.636000000000001</v>
      </c>
      <c r="D266" s="22"/>
      <c r="E266" s="32"/>
      <c r="F266" s="33"/>
      <c r="G266" s="31"/>
      <c r="H266" s="12"/>
      <c r="I266" s="33"/>
      <c r="J266" s="31"/>
      <c r="K266" s="29"/>
      <c r="L266" s="33"/>
      <c r="M266" s="31"/>
      <c r="N266" s="29"/>
      <c r="O266" s="33"/>
    </row>
    <row r="267" spans="1:15" x14ac:dyDescent="0.25">
      <c r="A267" s="10">
        <v>42232</v>
      </c>
      <c r="B267" s="34">
        <v>228</v>
      </c>
      <c r="C267" s="12">
        <f t="shared" ref="C267:C268" si="461">(1.02)/3*25.4</f>
        <v>8.636000000000001</v>
      </c>
      <c r="D267" s="22"/>
      <c r="E267" s="32"/>
      <c r="F267" s="33"/>
      <c r="G267" s="31"/>
      <c r="H267" s="12"/>
      <c r="I267" s="33"/>
      <c r="J267" s="31"/>
      <c r="K267" s="29"/>
      <c r="L267" s="33"/>
      <c r="M267" s="31"/>
      <c r="N267" s="29"/>
      <c r="O267" s="33"/>
    </row>
    <row r="268" spans="1:15" x14ac:dyDescent="0.25">
      <c r="A268" s="10">
        <v>42233</v>
      </c>
      <c r="B268" s="34">
        <v>229</v>
      </c>
      <c r="C268" s="12">
        <f t="shared" si="461"/>
        <v>8.636000000000001</v>
      </c>
      <c r="D268" s="22"/>
      <c r="E268" s="32"/>
      <c r="F268" s="33"/>
      <c r="G268" s="31"/>
      <c r="H268" s="12"/>
      <c r="I268" s="33"/>
      <c r="J268" s="31"/>
      <c r="K268" s="29"/>
      <c r="L268" s="33"/>
      <c r="M268" s="31"/>
      <c r="N268" s="29"/>
      <c r="O268" s="33"/>
    </row>
    <row r="269" spans="1:15" x14ac:dyDescent="0.25">
      <c r="A269" s="10">
        <v>42234</v>
      </c>
      <c r="B269" s="34">
        <v>230</v>
      </c>
      <c r="C269" s="12">
        <f>0.1*25.4</f>
        <v>2.54</v>
      </c>
      <c r="D269" s="22"/>
      <c r="E269" s="32"/>
      <c r="F269" s="33"/>
      <c r="G269" s="31"/>
      <c r="H269" s="12"/>
      <c r="I269" s="33"/>
      <c r="J269" s="31"/>
      <c r="K269" s="29"/>
      <c r="L269" s="33"/>
      <c r="M269" s="31"/>
      <c r="N269" s="29"/>
      <c r="O269" s="33"/>
    </row>
    <row r="270" spans="1:15" x14ac:dyDescent="0.25">
      <c r="A270" s="10">
        <v>42235</v>
      </c>
      <c r="B270" s="34">
        <v>231</v>
      </c>
      <c r="C270" s="12">
        <v>0</v>
      </c>
      <c r="D270" s="22"/>
      <c r="E270" s="32"/>
      <c r="F270" s="33"/>
      <c r="G270" s="31"/>
      <c r="H270" s="12"/>
      <c r="I270" s="33"/>
      <c r="J270" s="31"/>
      <c r="K270" s="29"/>
      <c r="L270" s="33"/>
      <c r="M270" s="31"/>
      <c r="N270" s="29"/>
      <c r="O270" s="33"/>
    </row>
    <row r="271" spans="1:15" x14ac:dyDescent="0.25">
      <c r="A271" s="10">
        <v>42236</v>
      </c>
      <c r="B271" s="34">
        <v>232</v>
      </c>
      <c r="C271" s="12">
        <v>0</v>
      </c>
      <c r="D271" s="22"/>
      <c r="E271" s="32"/>
      <c r="F271" s="33"/>
      <c r="G271" s="31"/>
      <c r="H271" s="12"/>
      <c r="I271" s="33"/>
      <c r="J271" s="31"/>
      <c r="K271" s="29"/>
      <c r="L271" s="33"/>
      <c r="M271" s="31"/>
      <c r="N271" s="29"/>
      <c r="O271" s="33"/>
    </row>
    <row r="272" spans="1:15" x14ac:dyDescent="0.25">
      <c r="A272" s="10">
        <v>42237</v>
      </c>
      <c r="B272" s="34">
        <v>233</v>
      </c>
      <c r="C272" s="12">
        <f>0.08*25.4</f>
        <v>2.032</v>
      </c>
      <c r="D272" s="22"/>
      <c r="E272" s="32"/>
      <c r="F272" s="33"/>
      <c r="G272" s="31"/>
      <c r="H272" s="12"/>
      <c r="I272" s="33"/>
      <c r="J272" s="31"/>
      <c r="K272" s="29"/>
      <c r="L272" s="33"/>
      <c r="M272" s="31"/>
      <c r="N272" s="29"/>
      <c r="O272" s="33"/>
    </row>
    <row r="273" spans="1:15" x14ac:dyDescent="0.25">
      <c r="A273" s="10">
        <v>42238</v>
      </c>
      <c r="B273" s="34">
        <v>234</v>
      </c>
      <c r="C273" s="12">
        <f>(0.24/3)*25.4</f>
        <v>2.032</v>
      </c>
      <c r="D273" s="22"/>
      <c r="E273" s="32"/>
      <c r="F273" s="33"/>
      <c r="G273" s="31"/>
      <c r="H273" s="12"/>
      <c r="I273" s="33"/>
      <c r="J273" s="31"/>
      <c r="K273" s="29"/>
      <c r="L273" s="33"/>
      <c r="M273" s="31"/>
      <c r="N273" s="29"/>
      <c r="O273" s="33"/>
    </row>
    <row r="274" spans="1:15" x14ac:dyDescent="0.25">
      <c r="A274" s="10">
        <v>42239</v>
      </c>
      <c r="B274" s="34">
        <v>235</v>
      </c>
      <c r="C274" s="12">
        <f t="shared" ref="C274:C275" si="462">(0.24/3)*25.4</f>
        <v>2.032</v>
      </c>
      <c r="D274" s="22"/>
      <c r="E274" s="32"/>
      <c r="F274" s="33"/>
      <c r="G274" s="31"/>
      <c r="H274" s="12"/>
      <c r="I274" s="33"/>
      <c r="J274" s="31"/>
      <c r="K274" s="29"/>
      <c r="L274" s="33"/>
      <c r="M274" s="31"/>
      <c r="N274" s="29"/>
      <c r="O274" s="33"/>
    </row>
    <row r="275" spans="1:15" x14ac:dyDescent="0.25">
      <c r="A275" s="10">
        <v>42240</v>
      </c>
      <c r="B275" s="34">
        <v>236</v>
      </c>
      <c r="C275" s="12">
        <f t="shared" si="462"/>
        <v>2.032</v>
      </c>
      <c r="D275" s="22"/>
      <c r="E275" s="32"/>
      <c r="F275" s="33"/>
      <c r="G275" s="31"/>
      <c r="H275" s="12"/>
      <c r="I275" s="33"/>
      <c r="J275" s="31"/>
      <c r="K275" s="29"/>
      <c r="L275" s="33"/>
      <c r="M275" s="31"/>
      <c r="N275" s="29"/>
      <c r="O275" s="33"/>
    </row>
    <row r="276" spans="1:15" x14ac:dyDescent="0.25">
      <c r="A276" s="10">
        <v>42241</v>
      </c>
      <c r="B276" s="34">
        <v>237</v>
      </c>
      <c r="C276" s="12">
        <f>1.87*25.4</f>
        <v>47.497999999999998</v>
      </c>
      <c r="D276" s="22"/>
      <c r="E276" s="32"/>
      <c r="F276" s="33"/>
      <c r="G276" s="31"/>
      <c r="H276" s="12"/>
      <c r="I276" s="33"/>
      <c r="J276" s="31"/>
      <c r="K276" s="29"/>
      <c r="L276" s="33"/>
      <c r="M276" s="31"/>
      <c r="N276" s="29"/>
      <c r="O276" s="33"/>
    </row>
    <row r="277" spans="1:15" x14ac:dyDescent="0.25">
      <c r="A277" s="10">
        <v>42242</v>
      </c>
      <c r="B277" s="34">
        <v>238</v>
      </c>
      <c r="C277" s="12">
        <f>0.3*25.4</f>
        <v>7.6199999999999992</v>
      </c>
      <c r="D277" s="22"/>
      <c r="E277" s="32"/>
      <c r="F277" s="33"/>
      <c r="G277" s="31"/>
      <c r="H277" s="12"/>
      <c r="I277" s="33"/>
      <c r="J277" s="31"/>
      <c r="K277" s="29"/>
      <c r="L277" s="33"/>
      <c r="M277" s="31"/>
      <c r="N277" s="29"/>
      <c r="O277" s="33"/>
    </row>
    <row r="278" spans="1:15" x14ac:dyDescent="0.25">
      <c r="A278" s="10">
        <v>42243</v>
      </c>
      <c r="B278" s="34">
        <v>239</v>
      </c>
      <c r="C278" s="12">
        <f>(4.88/5)*25.4</f>
        <v>24.790399999999998</v>
      </c>
      <c r="D278" s="22"/>
      <c r="E278" s="32"/>
      <c r="F278" s="33"/>
      <c r="G278" s="31"/>
      <c r="H278" s="12"/>
      <c r="I278" s="33"/>
      <c r="J278" s="31"/>
      <c r="K278" s="29"/>
      <c r="L278" s="33"/>
      <c r="M278" s="31"/>
      <c r="N278" s="29"/>
      <c r="O278" s="33"/>
    </row>
    <row r="279" spans="1:15" x14ac:dyDescent="0.25">
      <c r="A279" s="10">
        <v>42244</v>
      </c>
      <c r="B279" s="34">
        <v>240</v>
      </c>
      <c r="C279" s="12">
        <f t="shared" ref="C279:C282" si="463">(4.88/5)*25.4</f>
        <v>24.790399999999998</v>
      </c>
      <c r="D279" s="22"/>
      <c r="E279" s="32"/>
      <c r="F279" s="33"/>
      <c r="G279" s="31"/>
      <c r="H279" s="12"/>
      <c r="I279" s="33"/>
      <c r="J279" s="31"/>
      <c r="K279" s="29"/>
      <c r="L279" s="33"/>
      <c r="M279" s="31"/>
      <c r="N279" s="29"/>
      <c r="O279" s="33"/>
    </row>
    <row r="280" spans="1:15" x14ac:dyDescent="0.25">
      <c r="A280" s="10">
        <v>42245</v>
      </c>
      <c r="B280" s="34">
        <v>241</v>
      </c>
      <c r="C280" s="12">
        <f t="shared" si="463"/>
        <v>24.790399999999998</v>
      </c>
      <c r="D280" s="22"/>
      <c r="E280" s="32"/>
      <c r="F280" s="33"/>
      <c r="G280" s="31"/>
      <c r="H280" s="12"/>
      <c r="I280" s="33"/>
      <c r="J280" s="31"/>
      <c r="K280" s="29"/>
      <c r="L280" s="33"/>
      <c r="M280" s="31"/>
      <c r="N280" s="29"/>
      <c r="O280" s="33"/>
    </row>
    <row r="281" spans="1:15" x14ac:dyDescent="0.25">
      <c r="A281" s="10">
        <v>42246</v>
      </c>
      <c r="B281" s="34">
        <v>242</v>
      </c>
      <c r="C281" s="12">
        <f t="shared" si="463"/>
        <v>24.790399999999998</v>
      </c>
      <c r="D281" s="22"/>
      <c r="E281" s="32"/>
      <c r="F281" s="33"/>
      <c r="G281" s="31"/>
      <c r="H281" s="12"/>
      <c r="I281" s="33"/>
      <c r="J281" s="31"/>
      <c r="K281" s="29"/>
      <c r="L281" s="33"/>
      <c r="M281" s="31"/>
      <c r="N281" s="29"/>
      <c r="O281" s="33"/>
    </row>
    <row r="282" spans="1:15" x14ac:dyDescent="0.25">
      <c r="A282" s="10">
        <v>42247</v>
      </c>
      <c r="B282" s="34">
        <v>243</v>
      </c>
      <c r="C282" s="12">
        <f t="shared" si="463"/>
        <v>24.790399999999998</v>
      </c>
      <c r="D282" s="22"/>
      <c r="E282" s="32"/>
      <c r="F282" s="33"/>
      <c r="G282" s="31"/>
      <c r="H282" s="12"/>
      <c r="I282" s="33"/>
      <c r="J282" s="31"/>
      <c r="K282" s="29"/>
      <c r="L282" s="33"/>
      <c r="M282" s="31"/>
      <c r="N282" s="29"/>
      <c r="O282" s="33"/>
    </row>
    <row r="283" spans="1:15" x14ac:dyDescent="0.25">
      <c r="A283" s="10">
        <v>42248</v>
      </c>
      <c r="B283" s="34">
        <v>244</v>
      </c>
      <c r="C283" s="12">
        <f>0.08*25.4</f>
        <v>2.032</v>
      </c>
      <c r="D283" s="22"/>
      <c r="E283" s="32"/>
      <c r="F283" s="33"/>
      <c r="G283" s="31"/>
      <c r="H283" s="12"/>
      <c r="I283" s="33"/>
      <c r="J283" s="31"/>
      <c r="K283" s="29"/>
      <c r="L283" s="33"/>
      <c r="M283" s="31"/>
      <c r="N283" s="29"/>
      <c r="O283" s="33"/>
    </row>
    <row r="284" spans="1:15" x14ac:dyDescent="0.25">
      <c r="A284" s="10">
        <v>42249</v>
      </c>
      <c r="B284" s="34">
        <v>245</v>
      </c>
      <c r="C284" s="12">
        <f>0.97*25.4</f>
        <v>24.637999999999998</v>
      </c>
      <c r="D284" s="22"/>
      <c r="E284" s="32"/>
      <c r="F284" s="33"/>
      <c r="G284" s="31"/>
      <c r="H284" s="12"/>
      <c r="I284" s="33"/>
      <c r="J284" s="31"/>
      <c r="K284" s="29"/>
      <c r="L284" s="33"/>
      <c r="M284" s="31"/>
      <c r="N284" s="29"/>
      <c r="O284" s="33"/>
    </row>
    <row r="285" spans="1:15" x14ac:dyDescent="0.25">
      <c r="A285" s="10">
        <v>42250</v>
      </c>
      <c r="B285" s="34">
        <v>246</v>
      </c>
      <c r="C285" s="12">
        <v>0</v>
      </c>
      <c r="D285" s="22"/>
      <c r="E285" s="32"/>
      <c r="F285" s="33"/>
      <c r="G285" s="31"/>
      <c r="H285" s="12"/>
      <c r="I285" s="33"/>
      <c r="J285" s="31"/>
      <c r="K285" s="29"/>
      <c r="L285" s="33"/>
      <c r="M285" s="31"/>
      <c r="N285" s="29"/>
      <c r="O285" s="33"/>
    </row>
    <row r="286" spans="1:15" x14ac:dyDescent="0.25">
      <c r="A286" s="10">
        <v>42251</v>
      </c>
      <c r="B286" s="34">
        <v>247</v>
      </c>
      <c r="C286" s="12">
        <v>0</v>
      </c>
      <c r="D286" s="22"/>
      <c r="E286" s="32"/>
      <c r="F286" s="33"/>
      <c r="G286" s="31"/>
      <c r="H286" s="12"/>
      <c r="I286" s="33"/>
      <c r="J286" s="31"/>
      <c r="K286" s="29"/>
      <c r="L286" s="33"/>
      <c r="M286" s="31"/>
      <c r="N286" s="29"/>
      <c r="O286" s="33"/>
    </row>
    <row r="287" spans="1:15" x14ac:dyDescent="0.25">
      <c r="A287" s="10">
        <v>42252</v>
      </c>
      <c r="B287" s="34">
        <v>248</v>
      </c>
      <c r="C287" s="12">
        <f>(0.63/4)*25.4</f>
        <v>4.0004999999999997</v>
      </c>
      <c r="D287" s="22"/>
      <c r="E287" s="32"/>
      <c r="F287" s="33"/>
      <c r="G287" s="31"/>
      <c r="H287" s="12"/>
      <c r="I287" s="33"/>
      <c r="J287" s="31"/>
      <c r="K287" s="29"/>
      <c r="L287" s="33"/>
      <c r="M287" s="31"/>
      <c r="N287" s="29"/>
      <c r="O287" s="33"/>
    </row>
    <row r="288" spans="1:15" x14ac:dyDescent="0.25">
      <c r="A288" s="10">
        <v>42253</v>
      </c>
      <c r="B288" s="34">
        <v>249</v>
      </c>
      <c r="C288" s="12">
        <f t="shared" ref="C288:C290" si="464">(0.63/4)*25.4</f>
        <v>4.0004999999999997</v>
      </c>
      <c r="D288" s="22"/>
      <c r="E288" s="32"/>
      <c r="F288" s="33"/>
      <c r="G288" s="31"/>
      <c r="H288" s="12"/>
      <c r="I288" s="33"/>
      <c r="J288" s="31"/>
      <c r="K288" s="29"/>
      <c r="L288" s="33"/>
      <c r="M288" s="31"/>
      <c r="N288" s="29"/>
      <c r="O288" s="33"/>
    </row>
    <row r="289" spans="1:15" x14ac:dyDescent="0.25">
      <c r="A289" s="10">
        <v>42254</v>
      </c>
      <c r="B289" s="34">
        <v>250</v>
      </c>
      <c r="C289" s="12">
        <f t="shared" si="464"/>
        <v>4.0004999999999997</v>
      </c>
      <c r="D289" s="22"/>
      <c r="E289" s="32"/>
      <c r="F289" s="33"/>
      <c r="G289" s="31"/>
      <c r="H289" s="12"/>
      <c r="I289" s="33"/>
      <c r="J289" s="31"/>
      <c r="K289" s="29"/>
      <c r="L289" s="33"/>
      <c r="M289" s="31"/>
      <c r="N289" s="29"/>
      <c r="O289" s="33"/>
    </row>
    <row r="290" spans="1:15" x14ac:dyDescent="0.25">
      <c r="A290" s="10">
        <v>42255</v>
      </c>
      <c r="B290" s="34">
        <v>251</v>
      </c>
      <c r="C290" s="12">
        <f t="shared" si="464"/>
        <v>4.0004999999999997</v>
      </c>
      <c r="D290" s="22"/>
      <c r="E290" s="32"/>
      <c r="F290" s="33"/>
      <c r="G290" s="31"/>
      <c r="H290" s="12"/>
      <c r="I290" s="33"/>
      <c r="J290" s="31"/>
      <c r="K290" s="29"/>
      <c r="L290" s="33"/>
      <c r="M290" s="31"/>
      <c r="N290" s="29"/>
      <c r="O290" s="33"/>
    </row>
    <row r="291" spans="1:15" x14ac:dyDescent="0.25">
      <c r="A291" s="10">
        <v>42256</v>
      </c>
      <c r="B291" s="34">
        <v>252</v>
      </c>
      <c r="C291" s="12">
        <f>0.11*25.4</f>
        <v>2.794</v>
      </c>
      <c r="D291" s="22"/>
      <c r="E291" s="32"/>
      <c r="F291" s="33"/>
      <c r="G291" s="31"/>
      <c r="H291" s="12"/>
      <c r="I291" s="33"/>
      <c r="J291" s="31"/>
      <c r="K291" s="29"/>
      <c r="L291" s="33"/>
      <c r="M291" s="31"/>
      <c r="N291" s="29"/>
      <c r="O291" s="33"/>
    </row>
    <row r="292" spans="1:15" x14ac:dyDescent="0.25">
      <c r="A292" s="10">
        <v>42257</v>
      </c>
      <c r="B292" s="34">
        <v>253</v>
      </c>
      <c r="C292" s="12">
        <f>0.23*25.4</f>
        <v>5.8419999999999996</v>
      </c>
      <c r="D292" s="22"/>
      <c r="E292" s="32"/>
      <c r="F292" s="33"/>
      <c r="G292" s="31"/>
      <c r="H292" s="12"/>
      <c r="I292" s="33"/>
      <c r="J292" s="31"/>
      <c r="K292" s="29"/>
      <c r="L292" s="33"/>
      <c r="M292" s="31"/>
      <c r="N292" s="29"/>
      <c r="O292" s="33"/>
    </row>
    <row r="293" spans="1:15" x14ac:dyDescent="0.25">
      <c r="A293" s="10">
        <v>42258</v>
      </c>
      <c r="B293" s="34">
        <v>254</v>
      </c>
      <c r="C293" s="12">
        <f>0.25*25.4</f>
        <v>6.35</v>
      </c>
      <c r="D293" s="22"/>
      <c r="E293" s="32"/>
      <c r="F293" s="33"/>
      <c r="G293" s="31"/>
      <c r="H293" s="12"/>
      <c r="I293" s="33"/>
      <c r="J293" s="31"/>
      <c r="K293" s="29"/>
      <c r="L293" s="33"/>
      <c r="M293" s="31"/>
      <c r="N293" s="29"/>
      <c r="O293" s="33"/>
    </row>
    <row r="294" spans="1:15" x14ac:dyDescent="0.25">
      <c r="A294" s="10">
        <v>42259</v>
      </c>
      <c r="B294" s="34">
        <v>255</v>
      </c>
      <c r="C294" s="12">
        <f>(0.58/3)*25.4</f>
        <v>4.9106666666666658</v>
      </c>
      <c r="D294" s="22"/>
      <c r="E294" s="32"/>
      <c r="F294" s="33"/>
      <c r="G294" s="31"/>
      <c r="H294" s="12"/>
      <c r="I294" s="33"/>
      <c r="J294" s="31"/>
      <c r="K294" s="29"/>
      <c r="L294" s="33"/>
      <c r="M294" s="31"/>
      <c r="N294" s="29"/>
      <c r="O294" s="33"/>
    </row>
    <row r="295" spans="1:15" x14ac:dyDescent="0.25">
      <c r="A295" s="10">
        <v>42260</v>
      </c>
      <c r="B295" s="34">
        <v>256</v>
      </c>
      <c r="C295" s="12">
        <f t="shared" ref="C295:C296" si="465">(0.58/3)*25.4</f>
        <v>4.9106666666666658</v>
      </c>
      <c r="D295" s="22"/>
      <c r="E295" s="32"/>
      <c r="F295" s="33"/>
      <c r="G295" s="31"/>
      <c r="H295" s="12"/>
      <c r="I295" s="33"/>
      <c r="J295" s="31"/>
      <c r="K295" s="29"/>
      <c r="L295" s="33"/>
      <c r="M295" s="31"/>
      <c r="N295" s="29"/>
      <c r="O295" s="33"/>
    </row>
    <row r="296" spans="1:15" x14ac:dyDescent="0.25">
      <c r="A296" s="10">
        <v>42261</v>
      </c>
      <c r="B296" s="34">
        <v>257</v>
      </c>
      <c r="C296" s="12">
        <f t="shared" si="465"/>
        <v>4.9106666666666658</v>
      </c>
      <c r="D296" s="22"/>
      <c r="E296" s="32"/>
      <c r="F296" s="33"/>
      <c r="G296" s="31"/>
      <c r="H296" s="12"/>
      <c r="I296" s="33"/>
      <c r="J296" s="31"/>
      <c r="K296" s="29"/>
      <c r="L296" s="33"/>
      <c r="M296" s="31"/>
      <c r="N296" s="29"/>
      <c r="O296" s="33"/>
    </row>
    <row r="297" spans="1:15" x14ac:dyDescent="0.25">
      <c r="A297" s="10">
        <v>42262</v>
      </c>
      <c r="B297" s="34">
        <v>258</v>
      </c>
      <c r="C297" s="12">
        <f>0.17*25.4</f>
        <v>4.3180000000000005</v>
      </c>
      <c r="D297" s="22"/>
      <c r="E297" s="32"/>
      <c r="F297" s="33"/>
      <c r="G297" s="31"/>
      <c r="H297" s="12"/>
      <c r="I297" s="33"/>
      <c r="J297" s="31"/>
      <c r="K297" s="29"/>
      <c r="L297" s="33"/>
      <c r="M297" s="31"/>
      <c r="N297" s="29"/>
      <c r="O297" s="33"/>
    </row>
    <row r="298" spans="1:15" x14ac:dyDescent="0.25">
      <c r="A298" s="10">
        <v>42263</v>
      </c>
      <c r="B298" s="34">
        <v>259</v>
      </c>
      <c r="C298" s="12">
        <f>0.58*25.4</f>
        <v>14.731999999999998</v>
      </c>
      <c r="D298" s="22"/>
      <c r="E298" s="32"/>
      <c r="F298" s="33"/>
      <c r="G298" s="31"/>
      <c r="H298" s="12"/>
      <c r="I298" s="33"/>
      <c r="J298" s="31"/>
      <c r="K298" s="29"/>
      <c r="L298" s="33"/>
      <c r="M298" s="31"/>
      <c r="N298" s="29"/>
      <c r="O298" s="33"/>
    </row>
    <row r="299" spans="1:15" x14ac:dyDescent="0.25">
      <c r="A299" s="10">
        <v>42264</v>
      </c>
      <c r="B299" s="34">
        <v>260</v>
      </c>
      <c r="C299" s="12">
        <v>0</v>
      </c>
      <c r="D299" s="22"/>
      <c r="E299" s="32"/>
      <c r="F299" s="33"/>
      <c r="G299" s="31"/>
      <c r="H299" s="12"/>
      <c r="I299" s="33"/>
      <c r="J299" s="31"/>
      <c r="K299" s="29"/>
      <c r="L299" s="33"/>
      <c r="M299" s="31"/>
      <c r="N299" s="29"/>
      <c r="O299" s="33"/>
    </row>
    <row r="300" spans="1:15" x14ac:dyDescent="0.25">
      <c r="A300" s="10">
        <v>42265</v>
      </c>
      <c r="B300" s="34">
        <v>261</v>
      </c>
      <c r="C300">
        <v>0.51</v>
      </c>
      <c r="D300" s="22"/>
      <c r="E300" s="32"/>
      <c r="F300" s="33"/>
      <c r="G300" s="31"/>
      <c r="H300" s="12"/>
      <c r="I300" s="33"/>
      <c r="J300" s="31"/>
      <c r="K300" s="29"/>
      <c r="L300" s="33"/>
      <c r="M300" s="31"/>
      <c r="N300" s="29"/>
      <c r="O300" s="33"/>
    </row>
    <row r="301" spans="1:15" x14ac:dyDescent="0.25">
      <c r="A301" s="10">
        <v>42266</v>
      </c>
      <c r="B301" s="34">
        <v>262</v>
      </c>
      <c r="C301">
        <v>7.45</v>
      </c>
      <c r="D301" s="22"/>
      <c r="E301" s="32"/>
      <c r="F301" s="33"/>
      <c r="G301" s="31"/>
      <c r="H301" s="12"/>
      <c r="I301" s="33"/>
      <c r="J301" s="31"/>
      <c r="K301" s="29"/>
      <c r="L301" s="33"/>
      <c r="M301" s="31"/>
      <c r="N301" s="29"/>
      <c r="O301" s="33"/>
    </row>
    <row r="302" spans="1:15" x14ac:dyDescent="0.25">
      <c r="A302" s="10">
        <v>42267</v>
      </c>
      <c r="B302" s="34">
        <v>263</v>
      </c>
      <c r="C302">
        <v>7.45</v>
      </c>
      <c r="D302" s="22"/>
      <c r="E302" s="32"/>
      <c r="F302" s="33"/>
      <c r="G302" s="31"/>
      <c r="H302" s="12"/>
      <c r="I302" s="33"/>
      <c r="J302" s="31"/>
      <c r="K302" s="29"/>
      <c r="L302" s="33"/>
      <c r="M302" s="31"/>
      <c r="N302" s="29"/>
      <c r="O302" s="33"/>
    </row>
    <row r="303" spans="1:15" x14ac:dyDescent="0.25">
      <c r="A303" s="10">
        <v>42268</v>
      </c>
      <c r="B303" s="34">
        <v>264</v>
      </c>
      <c r="C303">
        <v>7.45</v>
      </c>
      <c r="D303" s="22"/>
      <c r="E303" s="32"/>
      <c r="F303" s="33"/>
      <c r="G303" s="31"/>
      <c r="H303" s="12"/>
      <c r="I303" s="33"/>
      <c r="J303" s="31"/>
      <c r="K303" s="29"/>
      <c r="L303" s="33"/>
      <c r="M303" s="31"/>
      <c r="N303" s="29"/>
      <c r="O303" s="33"/>
    </row>
    <row r="304" spans="1:15" x14ac:dyDescent="0.25">
      <c r="A304" s="10">
        <v>42269</v>
      </c>
      <c r="B304" s="34">
        <v>265</v>
      </c>
      <c r="C304">
        <v>0.25</v>
      </c>
      <c r="D304" s="22"/>
      <c r="E304" s="32"/>
      <c r="F304" s="33"/>
      <c r="G304" s="31"/>
      <c r="H304" s="12"/>
      <c r="I304" s="33"/>
      <c r="J304" s="31"/>
      <c r="K304" s="29"/>
      <c r="L304" s="33"/>
      <c r="M304" s="31"/>
      <c r="N304" s="29"/>
      <c r="O304" s="33"/>
    </row>
    <row r="305" spans="1:15" x14ac:dyDescent="0.25">
      <c r="A305" s="10">
        <v>42270</v>
      </c>
      <c r="B305" s="34">
        <v>266</v>
      </c>
      <c r="C305">
        <v>3.56</v>
      </c>
      <c r="D305" s="22"/>
      <c r="E305" s="32"/>
      <c r="F305" s="33"/>
      <c r="G305" s="31"/>
      <c r="H305" s="12"/>
      <c r="I305" s="33"/>
      <c r="J305" s="31"/>
      <c r="K305" s="29"/>
      <c r="L305" s="33"/>
      <c r="M305" s="31"/>
      <c r="N305" s="29"/>
      <c r="O305" s="33"/>
    </row>
    <row r="306" spans="1:15" x14ac:dyDescent="0.25">
      <c r="A306" s="10">
        <v>42271</v>
      </c>
      <c r="B306" s="34">
        <v>267</v>
      </c>
      <c r="C306">
        <v>0</v>
      </c>
      <c r="D306" s="22"/>
      <c r="E306" s="32"/>
      <c r="F306" s="33"/>
      <c r="G306" s="31"/>
      <c r="H306" s="12"/>
      <c r="I306" s="33"/>
      <c r="J306" s="31"/>
      <c r="K306" s="29"/>
      <c r="L306" s="33"/>
      <c r="M306" s="31"/>
      <c r="N306" s="29"/>
      <c r="O306" s="33"/>
    </row>
    <row r="307" spans="1:15" x14ac:dyDescent="0.25">
      <c r="A307" s="10">
        <v>42272</v>
      </c>
      <c r="B307" s="34">
        <v>268</v>
      </c>
      <c r="C307">
        <v>0</v>
      </c>
      <c r="D307" s="22"/>
      <c r="E307" s="32"/>
      <c r="F307" s="33"/>
      <c r="G307" s="31"/>
      <c r="H307" s="12"/>
      <c r="I307" s="33"/>
      <c r="J307" s="31"/>
      <c r="K307" s="29"/>
      <c r="L307" s="33"/>
      <c r="M307" s="31"/>
      <c r="N307" s="29"/>
      <c r="O307" s="33"/>
    </row>
    <row r="308" spans="1:15" x14ac:dyDescent="0.25">
      <c r="A308" s="10">
        <v>42273</v>
      </c>
      <c r="B308" s="34">
        <v>269</v>
      </c>
      <c r="C308">
        <v>0</v>
      </c>
      <c r="D308" s="22"/>
      <c r="E308" s="32"/>
      <c r="F308" s="33"/>
      <c r="G308" s="31"/>
      <c r="H308" s="12"/>
      <c r="I308" s="33"/>
      <c r="J308" s="31"/>
      <c r="K308" s="29"/>
      <c r="L308" s="33"/>
      <c r="M308" s="31"/>
      <c r="N308" s="29"/>
      <c r="O308" s="33"/>
    </row>
    <row r="309" spans="1:15" x14ac:dyDescent="0.25">
      <c r="A309" s="10">
        <v>42274</v>
      </c>
      <c r="B309" s="34">
        <v>270</v>
      </c>
      <c r="C309">
        <v>0</v>
      </c>
      <c r="D309" s="22"/>
      <c r="E309" s="32"/>
      <c r="F309" s="33"/>
      <c r="G309" s="31"/>
      <c r="H309" s="12"/>
      <c r="I309" s="33"/>
      <c r="J309" s="31"/>
      <c r="K309" s="29"/>
      <c r="L309" s="33"/>
      <c r="M309" s="31"/>
      <c r="N309" s="29"/>
      <c r="O309" s="33"/>
    </row>
    <row r="310" spans="1:15" x14ac:dyDescent="0.25">
      <c r="A310" s="10">
        <v>42275</v>
      </c>
      <c r="B310" s="34">
        <v>271</v>
      </c>
      <c r="C310">
        <v>0</v>
      </c>
      <c r="D310" s="22"/>
      <c r="E310" s="32"/>
      <c r="F310" s="33"/>
      <c r="G310" s="31"/>
      <c r="H310" s="12"/>
      <c r="I310" s="33"/>
      <c r="J310" s="31"/>
      <c r="K310" s="29"/>
      <c r="L310" s="33"/>
      <c r="M310" s="31"/>
      <c r="N310" s="29"/>
      <c r="O310" s="33"/>
    </row>
    <row r="311" spans="1:15" x14ac:dyDescent="0.25">
      <c r="A311" s="10">
        <v>42276</v>
      </c>
      <c r="B311" s="34">
        <v>272</v>
      </c>
      <c r="C311">
        <v>0</v>
      </c>
      <c r="D311" s="22"/>
      <c r="E311" s="32"/>
      <c r="F311" s="33"/>
      <c r="G311" s="31"/>
      <c r="H311" s="12"/>
      <c r="I311" s="33"/>
      <c r="J311" s="31"/>
      <c r="K311" s="29"/>
      <c r="L311" s="33"/>
      <c r="M311" s="31"/>
      <c r="N311" s="29"/>
      <c r="O311" s="33"/>
    </row>
    <row r="312" spans="1:15" x14ac:dyDescent="0.25">
      <c r="A312" s="10">
        <v>42277</v>
      </c>
      <c r="B312" s="34">
        <v>273</v>
      </c>
      <c r="C312">
        <v>0</v>
      </c>
      <c r="D312" s="22"/>
      <c r="E312" s="32"/>
      <c r="F312" s="33"/>
      <c r="G312" s="31"/>
      <c r="H312" s="12"/>
      <c r="I312" s="33"/>
      <c r="J312" s="31"/>
      <c r="K312" s="29"/>
      <c r="L312" s="33"/>
      <c r="M312" s="31"/>
      <c r="N312" s="29"/>
      <c r="O312" s="33"/>
    </row>
    <row r="313" spans="1:15" x14ac:dyDescent="0.25">
      <c r="A313" s="10">
        <v>42278</v>
      </c>
      <c r="B313" s="34">
        <v>274</v>
      </c>
      <c r="C313">
        <v>2.54</v>
      </c>
      <c r="D313" s="22"/>
      <c r="E313" s="32"/>
      <c r="F313" s="33"/>
      <c r="G313" s="31"/>
      <c r="H313" s="12"/>
      <c r="I313" s="33"/>
      <c r="J313" s="31"/>
      <c r="K313" s="29"/>
      <c r="L313" s="33"/>
      <c r="M313" s="31"/>
      <c r="N313" s="29"/>
      <c r="O313" s="33"/>
    </row>
    <row r="314" spans="1:15" x14ac:dyDescent="0.25">
      <c r="A314" s="10">
        <v>42279</v>
      </c>
      <c r="B314" s="34">
        <v>275</v>
      </c>
      <c r="C314">
        <v>1.27</v>
      </c>
      <c r="D314" s="22"/>
      <c r="E314" s="32"/>
      <c r="F314" s="33"/>
      <c r="G314" s="31"/>
      <c r="H314" s="12"/>
      <c r="I314" s="33"/>
      <c r="J314" s="31"/>
      <c r="K314" s="29"/>
      <c r="L314" s="33"/>
      <c r="M314" s="31"/>
      <c r="N314" s="29"/>
      <c r="O314" s="33"/>
    </row>
    <row r="315" spans="1:15" x14ac:dyDescent="0.25">
      <c r="A315" s="10">
        <v>42280</v>
      </c>
      <c r="B315" s="34">
        <v>276</v>
      </c>
      <c r="C315">
        <v>6.18</v>
      </c>
      <c r="D315" s="22"/>
      <c r="E315" s="32"/>
      <c r="F315" s="33"/>
      <c r="G315" s="31"/>
      <c r="H315" s="12"/>
      <c r="I315" s="33"/>
      <c r="J315" s="31"/>
      <c r="K315" s="29"/>
      <c r="L315" s="33"/>
      <c r="M315" s="31"/>
      <c r="N315" s="29"/>
      <c r="O315" s="33"/>
    </row>
    <row r="316" spans="1:15" x14ac:dyDescent="0.25">
      <c r="A316" s="10">
        <v>42281</v>
      </c>
      <c r="B316" s="34">
        <v>277</v>
      </c>
      <c r="C316">
        <v>6.18</v>
      </c>
      <c r="D316" s="22"/>
      <c r="E316" s="32"/>
      <c r="F316" s="33"/>
      <c r="G316" s="31"/>
      <c r="H316" s="12"/>
      <c r="I316" s="33"/>
      <c r="J316" s="31"/>
      <c r="K316" s="29"/>
      <c r="L316" s="33"/>
      <c r="M316" s="31"/>
      <c r="N316" s="29"/>
      <c r="O316" s="33"/>
    </row>
    <row r="317" spans="1:15" x14ac:dyDescent="0.25">
      <c r="A317" s="10">
        <v>42282</v>
      </c>
      <c r="B317" s="34">
        <v>278</v>
      </c>
      <c r="C317">
        <v>6.18</v>
      </c>
      <c r="D317" s="22"/>
      <c r="E317" s="32"/>
      <c r="F317" s="33"/>
      <c r="G317" s="31"/>
      <c r="H317" s="12"/>
      <c r="I317" s="33"/>
      <c r="J317" s="31"/>
      <c r="K317" s="29"/>
      <c r="L317" s="33"/>
      <c r="M317" s="31"/>
      <c r="N317" s="29"/>
      <c r="O317" s="33"/>
    </row>
    <row r="318" spans="1:15" x14ac:dyDescent="0.25">
      <c r="A318" s="10">
        <v>42283</v>
      </c>
      <c r="B318" s="34">
        <v>279</v>
      </c>
      <c r="C318">
        <v>0.25</v>
      </c>
      <c r="D318" s="22"/>
      <c r="E318" s="32"/>
      <c r="F318" s="33"/>
      <c r="G318" s="31"/>
      <c r="H318" s="12"/>
      <c r="I318" s="33"/>
      <c r="J318" s="31"/>
      <c r="K318" s="29"/>
      <c r="L318" s="33"/>
      <c r="M318" s="31"/>
      <c r="N318" s="29"/>
      <c r="O318" s="33"/>
    </row>
    <row r="319" spans="1:15" x14ac:dyDescent="0.25">
      <c r="A319" s="10">
        <v>42284</v>
      </c>
      <c r="B319" s="34">
        <v>280</v>
      </c>
      <c r="C319">
        <v>7.87</v>
      </c>
      <c r="D319" s="22"/>
      <c r="E319" s="32"/>
      <c r="F319" s="33"/>
      <c r="G319" s="31"/>
      <c r="H319" s="12"/>
      <c r="I319" s="33"/>
      <c r="J319" s="31"/>
      <c r="K319" s="29"/>
      <c r="L319" s="33"/>
      <c r="M319" s="31"/>
      <c r="N319" s="29"/>
      <c r="O319" s="33"/>
    </row>
    <row r="320" spans="1:15" x14ac:dyDescent="0.25">
      <c r="A320" s="10">
        <v>42285</v>
      </c>
      <c r="B320" s="34">
        <v>281</v>
      </c>
      <c r="C320">
        <v>1.78</v>
      </c>
      <c r="D320" s="22"/>
      <c r="E320" s="32"/>
      <c r="F320" s="33"/>
      <c r="G320" s="31"/>
      <c r="H320" s="12"/>
      <c r="I320" s="33"/>
      <c r="J320" s="31"/>
      <c r="K320" s="29"/>
      <c r="L320" s="33"/>
      <c r="M320" s="31"/>
      <c r="N320" s="29"/>
      <c r="O320" s="33"/>
    </row>
    <row r="321" spans="1:15" x14ac:dyDescent="0.25">
      <c r="A321" s="10">
        <v>42286</v>
      </c>
      <c r="B321" s="34">
        <v>282</v>
      </c>
      <c r="C321">
        <v>12.45</v>
      </c>
      <c r="D321" s="22"/>
      <c r="E321" s="32"/>
      <c r="F321" s="33"/>
      <c r="G321" s="31"/>
      <c r="H321" s="12"/>
      <c r="I321" s="33"/>
      <c r="J321" s="31"/>
      <c r="K321" s="29"/>
      <c r="L321" s="33"/>
      <c r="M321" s="31"/>
      <c r="N321" s="29"/>
      <c r="O321" s="33"/>
    </row>
    <row r="322" spans="1:15" x14ac:dyDescent="0.25">
      <c r="A322" s="10">
        <v>42287</v>
      </c>
      <c r="B322" s="34">
        <v>283</v>
      </c>
      <c r="C322">
        <v>10.1</v>
      </c>
      <c r="D322" s="22"/>
      <c r="E322" s="32"/>
      <c r="F322" s="33"/>
      <c r="G322" s="31"/>
      <c r="H322" s="12"/>
      <c r="I322" s="33"/>
      <c r="J322" s="31"/>
      <c r="K322" s="29"/>
      <c r="L322" s="33"/>
      <c r="M322" s="31"/>
      <c r="N322" s="29"/>
      <c r="O322" s="33"/>
    </row>
    <row r="323" spans="1:15" x14ac:dyDescent="0.25">
      <c r="A323" s="10">
        <v>42288</v>
      </c>
      <c r="B323" s="34">
        <v>284</v>
      </c>
      <c r="C323">
        <v>10.1</v>
      </c>
      <c r="D323" s="22"/>
      <c r="E323" s="32"/>
      <c r="F323" s="33"/>
      <c r="G323" s="31"/>
      <c r="H323" s="12"/>
      <c r="I323" s="33"/>
      <c r="J323" s="31"/>
      <c r="K323" s="29"/>
      <c r="L323" s="33"/>
      <c r="M323" s="31"/>
      <c r="N323" s="29"/>
      <c r="O323" s="33"/>
    </row>
    <row r="324" spans="1:15" x14ac:dyDescent="0.25">
      <c r="A324" s="10">
        <v>42289</v>
      </c>
      <c r="B324" s="34">
        <v>285</v>
      </c>
      <c r="C324">
        <v>10.1</v>
      </c>
      <c r="D324" s="22"/>
      <c r="E324" s="32"/>
      <c r="F324" s="33"/>
      <c r="G324" s="31"/>
      <c r="H324" s="12"/>
      <c r="I324" s="33"/>
      <c r="J324" s="31"/>
      <c r="K324" s="29"/>
      <c r="L324" s="33"/>
      <c r="M324" s="31"/>
      <c r="N324" s="29"/>
      <c r="O324" s="33"/>
    </row>
    <row r="325" spans="1:15" x14ac:dyDescent="0.25">
      <c r="A325" s="10">
        <v>42290</v>
      </c>
      <c r="B325" s="34">
        <v>286</v>
      </c>
      <c r="C325">
        <v>10.1</v>
      </c>
      <c r="D325" s="22"/>
      <c r="E325" s="32"/>
      <c r="F325" s="33"/>
      <c r="G325" s="31"/>
      <c r="H325" s="12"/>
      <c r="I325" s="33"/>
      <c r="J325" s="31"/>
      <c r="K325" s="29"/>
      <c r="L325" s="33"/>
      <c r="M325" s="31"/>
      <c r="N325" s="29"/>
      <c r="O325" s="33"/>
    </row>
    <row r="326" spans="1:15" x14ac:dyDescent="0.25">
      <c r="A326" s="10">
        <v>42291</v>
      </c>
      <c r="B326" s="34">
        <v>287</v>
      </c>
      <c r="C326">
        <v>7.11</v>
      </c>
      <c r="D326" s="22"/>
      <c r="E326" s="32"/>
      <c r="F326" s="33"/>
      <c r="G326" s="31"/>
      <c r="H326" s="12"/>
      <c r="I326" s="33"/>
      <c r="J326" s="31"/>
      <c r="K326" s="29"/>
      <c r="L326" s="33"/>
      <c r="M326" s="31"/>
      <c r="N326" s="29"/>
      <c r="O326" s="33"/>
    </row>
    <row r="327" spans="1:15" x14ac:dyDescent="0.25">
      <c r="A327" s="10">
        <v>42292</v>
      </c>
      <c r="B327" s="34">
        <v>288</v>
      </c>
      <c r="C327">
        <v>11.68</v>
      </c>
      <c r="D327" s="22"/>
      <c r="E327" s="32"/>
      <c r="F327" s="33"/>
      <c r="G327" s="31"/>
      <c r="H327" s="12"/>
      <c r="I327" s="33"/>
      <c r="J327" s="31"/>
      <c r="K327" s="29"/>
      <c r="L327" s="33"/>
      <c r="M327" s="31"/>
      <c r="N327" s="29"/>
      <c r="O327" s="33"/>
    </row>
    <row r="328" spans="1:15" x14ac:dyDescent="0.25">
      <c r="A328" s="10">
        <v>42293</v>
      </c>
      <c r="B328" s="34">
        <v>289</v>
      </c>
      <c r="C328" s="12">
        <f>0.3*25.4</f>
        <v>7.6199999999999992</v>
      </c>
      <c r="D328" s="22"/>
      <c r="E328" s="32"/>
      <c r="F328" s="33"/>
      <c r="G328" s="31"/>
      <c r="H328" s="12"/>
      <c r="I328" s="33"/>
      <c r="J328" s="31"/>
      <c r="K328" s="29"/>
      <c r="L328" s="33"/>
      <c r="M328" s="31"/>
      <c r="N328" s="29"/>
      <c r="O328" s="33"/>
    </row>
    <row r="329" spans="1:15" x14ac:dyDescent="0.25">
      <c r="A329" s="10">
        <v>42294</v>
      </c>
      <c r="B329" s="34">
        <v>290</v>
      </c>
      <c r="C329" s="12">
        <f>(0.39/3)*25.4</f>
        <v>3.302</v>
      </c>
      <c r="D329" s="22"/>
      <c r="E329" s="32"/>
      <c r="F329" s="33"/>
      <c r="G329" s="31"/>
      <c r="H329" s="12"/>
      <c r="I329" s="33"/>
      <c r="J329" s="31"/>
      <c r="K329" s="29"/>
      <c r="L329" s="33"/>
      <c r="M329" s="31"/>
      <c r="N329" s="29"/>
      <c r="O329" s="33"/>
    </row>
    <row r="330" spans="1:15" x14ac:dyDescent="0.25">
      <c r="A330" s="10">
        <v>42295</v>
      </c>
      <c r="B330" s="34">
        <v>291</v>
      </c>
      <c r="C330" s="12">
        <f t="shared" ref="C330:C331" si="466">(0.39/3)*25.4</f>
        <v>3.302</v>
      </c>
      <c r="D330" s="22"/>
      <c r="E330" s="32"/>
      <c r="F330" s="33"/>
      <c r="G330" s="31"/>
      <c r="H330" s="12"/>
      <c r="I330" s="33"/>
      <c r="J330" s="31"/>
      <c r="K330" s="29"/>
      <c r="L330" s="33"/>
      <c r="M330" s="31"/>
      <c r="N330" s="29"/>
      <c r="O330" s="33"/>
    </row>
    <row r="331" spans="1:15" x14ac:dyDescent="0.25">
      <c r="A331" s="10">
        <v>42296</v>
      </c>
      <c r="B331" s="34">
        <v>292</v>
      </c>
      <c r="C331" s="12">
        <f t="shared" si="466"/>
        <v>3.302</v>
      </c>
      <c r="D331" s="22"/>
      <c r="E331" s="32"/>
      <c r="F331" s="33"/>
      <c r="G331" s="31"/>
      <c r="H331" s="12"/>
      <c r="I331" s="33"/>
      <c r="J331" s="31"/>
      <c r="K331" s="29"/>
      <c r="L331" s="33"/>
      <c r="M331" s="31"/>
      <c r="N331" s="29"/>
      <c r="O331" s="33"/>
    </row>
    <row r="332" spans="1:15" x14ac:dyDescent="0.25">
      <c r="A332" s="10">
        <v>42297</v>
      </c>
      <c r="B332" s="34">
        <v>293</v>
      </c>
      <c r="C332" s="12">
        <f>0.06*25.4</f>
        <v>1.5239999999999998</v>
      </c>
      <c r="D332" s="22"/>
      <c r="E332" s="32"/>
      <c r="F332" s="33"/>
      <c r="G332" s="31"/>
      <c r="H332" s="12"/>
      <c r="I332" s="33"/>
      <c r="J332" s="31"/>
      <c r="K332" s="29"/>
      <c r="L332" s="33"/>
      <c r="M332" s="31"/>
      <c r="N332" s="29"/>
      <c r="O332" s="33"/>
    </row>
    <row r="333" spans="1:15" x14ac:dyDescent="0.25">
      <c r="A333" s="10">
        <v>42298</v>
      </c>
      <c r="B333" s="34">
        <v>294</v>
      </c>
      <c r="C333" s="12">
        <v>0</v>
      </c>
      <c r="D333" s="22"/>
      <c r="E333" s="32"/>
      <c r="F333" s="33"/>
      <c r="G333" s="31"/>
      <c r="H333" s="12"/>
      <c r="I333" s="33"/>
      <c r="J333" s="31"/>
      <c r="K333" s="29"/>
      <c r="L333" s="33"/>
      <c r="M333" s="31"/>
      <c r="N333" s="29"/>
      <c r="O333" s="33"/>
    </row>
    <row r="334" spans="1:15" x14ac:dyDescent="0.25">
      <c r="A334" s="10">
        <v>42299</v>
      </c>
      <c r="B334" s="34">
        <v>295</v>
      </c>
      <c r="C334" s="12">
        <v>0</v>
      </c>
      <c r="D334" s="22"/>
      <c r="E334" s="32"/>
      <c r="F334" s="33"/>
      <c r="G334" s="31"/>
      <c r="H334" s="12"/>
      <c r="I334" s="33"/>
      <c r="J334" s="31"/>
      <c r="K334" s="29"/>
      <c r="L334" s="33"/>
      <c r="M334" s="31"/>
      <c r="N334" s="29"/>
      <c r="O334" s="33"/>
    </row>
    <row r="335" spans="1:15" x14ac:dyDescent="0.25">
      <c r="A335" s="10">
        <v>42300</v>
      </c>
      <c r="B335" s="34">
        <v>296</v>
      </c>
      <c r="C335" s="12"/>
      <c r="D335" s="22"/>
      <c r="E335" s="32"/>
      <c r="F335" s="33"/>
      <c r="G335" s="31"/>
      <c r="H335" s="12"/>
      <c r="I335" s="33"/>
      <c r="J335" s="31"/>
      <c r="K335" s="29"/>
      <c r="L335" s="33"/>
      <c r="M335" s="31"/>
      <c r="N335" s="29"/>
      <c r="O335" s="33"/>
    </row>
    <row r="336" spans="1:15" x14ac:dyDescent="0.25">
      <c r="A336" s="10">
        <v>42301</v>
      </c>
      <c r="B336" s="34">
        <v>297</v>
      </c>
      <c r="C336" s="12"/>
      <c r="D336" s="22"/>
      <c r="E336" s="32"/>
      <c r="F336" s="33"/>
      <c r="G336" s="31"/>
      <c r="H336" s="12"/>
      <c r="I336" s="33"/>
      <c r="J336" s="31"/>
      <c r="K336" s="29"/>
      <c r="L336" s="33"/>
      <c r="M336" s="31"/>
      <c r="N336" s="29"/>
      <c r="O336" s="33"/>
    </row>
    <row r="337" spans="1:15" x14ac:dyDescent="0.25">
      <c r="A337" s="10">
        <v>42302</v>
      </c>
      <c r="B337" s="34">
        <v>298</v>
      </c>
      <c r="C337" s="12"/>
      <c r="D337" s="22"/>
      <c r="E337" s="32"/>
      <c r="F337" s="33"/>
      <c r="G337" s="31"/>
      <c r="H337" s="12"/>
      <c r="I337" s="33"/>
      <c r="J337" s="31"/>
      <c r="K337" s="29"/>
      <c r="L337" s="33"/>
      <c r="M337" s="31"/>
      <c r="N337" s="29"/>
      <c r="O337" s="33"/>
    </row>
    <row r="338" spans="1:15" x14ac:dyDescent="0.25">
      <c r="A338" s="10">
        <v>42303</v>
      </c>
      <c r="B338" s="34">
        <v>299</v>
      </c>
      <c r="C338" s="12"/>
      <c r="D338" s="22"/>
      <c r="E338" s="32"/>
      <c r="F338" s="33"/>
      <c r="G338" s="31"/>
      <c r="H338" s="12"/>
      <c r="I338" s="33"/>
      <c r="J338" s="31"/>
      <c r="K338" s="29"/>
      <c r="L338" s="33"/>
      <c r="M338" s="31"/>
      <c r="N338" s="29"/>
      <c r="O338" s="33"/>
    </row>
    <row r="339" spans="1:15" x14ac:dyDescent="0.25">
      <c r="A339" s="10">
        <v>42304</v>
      </c>
      <c r="B339" s="34">
        <v>300</v>
      </c>
      <c r="C339" s="12"/>
      <c r="D339" s="22"/>
      <c r="E339" s="32"/>
      <c r="F339" s="33"/>
      <c r="G339" s="31"/>
      <c r="H339" s="12"/>
      <c r="I339" s="33"/>
      <c r="J339" s="31"/>
      <c r="K339" s="29"/>
      <c r="L339" s="33"/>
      <c r="M339" s="31"/>
      <c r="N339" s="29"/>
      <c r="O339" s="33"/>
    </row>
    <row r="340" spans="1:15" x14ac:dyDescent="0.25">
      <c r="A340" s="10">
        <v>42305</v>
      </c>
      <c r="B340" s="34">
        <v>301</v>
      </c>
      <c r="C340" s="12"/>
      <c r="D340" s="22"/>
      <c r="E340" s="32"/>
      <c r="F340" s="33"/>
      <c r="G340" s="31"/>
      <c r="H340" s="12"/>
      <c r="I340" s="33"/>
      <c r="J340" s="31"/>
      <c r="K340" s="29"/>
      <c r="L340" s="33"/>
      <c r="M340" s="31"/>
      <c r="N340" s="29"/>
      <c r="O340" s="33"/>
    </row>
    <row r="341" spans="1:15" x14ac:dyDescent="0.25">
      <c r="A341" s="10">
        <v>42306</v>
      </c>
      <c r="B341" s="34">
        <v>302</v>
      </c>
      <c r="C341" s="12"/>
      <c r="D341" s="22"/>
      <c r="E341" s="32"/>
      <c r="F341" s="33"/>
      <c r="G341" s="31"/>
      <c r="H341" s="12"/>
      <c r="I341" s="33"/>
      <c r="J341" s="31"/>
      <c r="K341" s="29"/>
      <c r="L341" s="33"/>
      <c r="M341" s="31"/>
      <c r="N341" s="29"/>
      <c r="O341" s="33"/>
    </row>
    <row r="342" spans="1:15" x14ac:dyDescent="0.25">
      <c r="A342" s="10">
        <v>42307</v>
      </c>
      <c r="B342" s="34">
        <v>303</v>
      </c>
      <c r="C342" s="12"/>
      <c r="D342" s="22"/>
      <c r="E342" s="32"/>
      <c r="F342" s="33"/>
      <c r="G342" s="31"/>
      <c r="H342" s="12"/>
      <c r="I342" s="33"/>
      <c r="J342" s="31"/>
      <c r="K342" s="29"/>
      <c r="L342" s="33"/>
      <c r="M342" s="31"/>
      <c r="N342" s="29"/>
      <c r="O342" s="33"/>
    </row>
    <row r="343" spans="1:15" x14ac:dyDescent="0.25">
      <c r="A343" s="10">
        <v>42308</v>
      </c>
      <c r="B343" s="34">
        <v>304</v>
      </c>
      <c r="C343" s="12"/>
      <c r="D343" s="22"/>
      <c r="E343" s="32"/>
      <c r="F343" s="33"/>
      <c r="G343" s="31"/>
      <c r="H343" s="12"/>
      <c r="I343" s="33"/>
      <c r="J343" s="31"/>
      <c r="K343" s="29"/>
      <c r="L343" s="33"/>
      <c r="M343" s="31"/>
      <c r="N343" s="29"/>
      <c r="O343" s="33"/>
    </row>
    <row r="344" spans="1:15" x14ac:dyDescent="0.25">
      <c r="A344" s="10">
        <v>42309</v>
      </c>
      <c r="B344" s="8">
        <v>305</v>
      </c>
      <c r="C344" s="12"/>
      <c r="D344" s="22"/>
      <c r="E344" s="12"/>
      <c r="F344" s="23"/>
      <c r="G344" s="22"/>
      <c r="H344" s="12"/>
      <c r="I344" s="23"/>
      <c r="J344" s="22"/>
      <c r="K344" s="12"/>
      <c r="L344" s="23"/>
      <c r="M344" s="22"/>
      <c r="N344" s="12"/>
      <c r="O344" s="23"/>
    </row>
    <row r="345" spans="1:15" x14ac:dyDescent="0.25">
      <c r="A345" s="10">
        <v>42310</v>
      </c>
      <c r="B345" s="34">
        <v>306</v>
      </c>
      <c r="C345" s="12"/>
      <c r="D345" s="22"/>
      <c r="E345" s="12"/>
      <c r="F345" s="23"/>
      <c r="G345" s="22"/>
      <c r="H345" s="12"/>
      <c r="I345" s="23"/>
      <c r="J345" s="22"/>
      <c r="K345" s="12"/>
      <c r="L345" s="23"/>
      <c r="M345" s="22"/>
      <c r="N345" s="12"/>
      <c r="O345" s="23"/>
    </row>
    <row r="346" spans="1:15" x14ac:dyDescent="0.25">
      <c r="A346" s="10">
        <v>42311</v>
      </c>
      <c r="B346" s="34">
        <v>307</v>
      </c>
      <c r="C346" s="12"/>
      <c r="D346" s="22"/>
      <c r="E346" s="12"/>
      <c r="F346" s="23"/>
      <c r="G346" s="22"/>
      <c r="H346" s="12"/>
      <c r="I346" s="23"/>
      <c r="J346" s="22"/>
      <c r="K346" s="12"/>
      <c r="L346" s="23"/>
      <c r="M346" s="22"/>
      <c r="N346" s="12"/>
      <c r="O346" s="23"/>
    </row>
    <row r="347" spans="1:15" x14ac:dyDescent="0.25">
      <c r="A347" s="10">
        <v>42312</v>
      </c>
      <c r="B347" s="34">
        <v>308</v>
      </c>
      <c r="C347" s="12"/>
      <c r="D347" s="22"/>
      <c r="E347" s="12"/>
      <c r="F347" s="23"/>
      <c r="G347" s="22"/>
      <c r="H347" s="12"/>
      <c r="I347" s="23"/>
      <c r="J347" s="22"/>
      <c r="K347" s="12"/>
      <c r="L347" s="23"/>
      <c r="M347" s="22"/>
      <c r="N347" s="12"/>
      <c r="O347" s="23"/>
    </row>
    <row r="348" spans="1:15" x14ac:dyDescent="0.25">
      <c r="A348" s="10">
        <v>42313</v>
      </c>
      <c r="B348" s="34">
        <v>309</v>
      </c>
      <c r="C348" s="12"/>
      <c r="D348" s="22"/>
      <c r="E348" s="12"/>
      <c r="F348" s="23"/>
      <c r="G348" s="22"/>
      <c r="H348" s="12"/>
      <c r="I348" s="23"/>
      <c r="J348" s="22"/>
      <c r="K348" s="12"/>
      <c r="L348" s="23"/>
      <c r="M348" s="22"/>
      <c r="N348" s="12"/>
      <c r="O348" s="23"/>
    </row>
    <row r="349" spans="1:15" x14ac:dyDescent="0.25">
      <c r="A349" s="10">
        <v>42314</v>
      </c>
      <c r="B349" s="34">
        <v>310</v>
      </c>
      <c r="C349" s="12"/>
      <c r="D349" s="22"/>
      <c r="E349" s="12"/>
      <c r="F349" s="23"/>
      <c r="G349" s="22"/>
      <c r="H349" s="12"/>
      <c r="I349" s="23"/>
      <c r="J349" s="22"/>
      <c r="K349" s="12"/>
      <c r="L349" s="23"/>
      <c r="M349" s="22"/>
      <c r="N349" s="12"/>
      <c r="O349" s="23"/>
    </row>
    <row r="350" spans="1:15" x14ac:dyDescent="0.25">
      <c r="A350" s="10">
        <v>42315</v>
      </c>
      <c r="B350" s="34">
        <v>311</v>
      </c>
      <c r="C350" s="12"/>
      <c r="D350" s="22"/>
      <c r="E350" s="32"/>
      <c r="F350" s="33"/>
      <c r="G350" s="22"/>
      <c r="H350" s="12"/>
      <c r="I350" s="23"/>
      <c r="J350" s="22"/>
      <c r="K350" s="12"/>
      <c r="L350" s="23"/>
      <c r="M350" s="22"/>
      <c r="N350" s="12"/>
      <c r="O350" s="23"/>
    </row>
    <row r="351" spans="1:15" x14ac:dyDescent="0.25">
      <c r="A351" s="10">
        <v>42316</v>
      </c>
      <c r="B351" s="34">
        <v>312</v>
      </c>
      <c r="C351" s="12"/>
      <c r="D351" s="22"/>
      <c r="E351" s="32"/>
      <c r="F351" s="33"/>
      <c r="G351" s="22"/>
      <c r="H351" s="12"/>
      <c r="I351" s="23"/>
      <c r="J351" s="22"/>
      <c r="K351" s="12"/>
      <c r="L351" s="23"/>
      <c r="M351" s="22"/>
      <c r="N351" s="12"/>
      <c r="O351" s="23"/>
    </row>
    <row r="352" spans="1:15" x14ac:dyDescent="0.25">
      <c r="A352" s="10">
        <v>42317</v>
      </c>
      <c r="B352" s="34">
        <v>313</v>
      </c>
      <c r="C352" s="12"/>
      <c r="D352" s="22"/>
      <c r="E352" s="32"/>
      <c r="F352" s="33"/>
      <c r="G352" s="22"/>
      <c r="H352" s="12"/>
      <c r="I352" s="23"/>
      <c r="J352" s="22"/>
      <c r="K352" s="12"/>
      <c r="L352" s="23"/>
      <c r="M352" s="22"/>
      <c r="N352" s="12"/>
      <c r="O352" s="23"/>
    </row>
    <row r="353" spans="1:15" x14ac:dyDescent="0.25">
      <c r="A353" s="10">
        <v>42318</v>
      </c>
      <c r="B353" s="34">
        <v>314</v>
      </c>
      <c r="C353" s="12"/>
      <c r="D353" s="22"/>
      <c r="E353" s="32"/>
      <c r="F353" s="33"/>
      <c r="G353" s="22"/>
      <c r="H353" s="12"/>
      <c r="I353" s="23"/>
      <c r="J353" s="22"/>
      <c r="K353" s="12"/>
      <c r="L353" s="23"/>
      <c r="M353" s="22"/>
      <c r="N353" s="12"/>
      <c r="O353" s="23"/>
    </row>
    <row r="354" spans="1:15" x14ac:dyDescent="0.25">
      <c r="A354" s="10">
        <v>42319</v>
      </c>
      <c r="B354" s="34">
        <v>315</v>
      </c>
      <c r="C354" s="12"/>
      <c r="D354" s="22"/>
      <c r="E354" s="32"/>
      <c r="F354" s="33"/>
      <c r="G354" s="22"/>
      <c r="H354" s="12"/>
      <c r="I354" s="23"/>
      <c r="J354" s="22"/>
      <c r="K354" s="12"/>
      <c r="L354" s="23"/>
      <c r="M354" s="22"/>
      <c r="N354" s="12"/>
      <c r="O354" s="23"/>
    </row>
    <row r="355" spans="1:15" x14ac:dyDescent="0.25">
      <c r="A355" s="10">
        <v>42320</v>
      </c>
      <c r="B355" s="34">
        <v>316</v>
      </c>
      <c r="C355" s="12"/>
      <c r="D355" s="22"/>
      <c r="E355" s="32"/>
      <c r="F355" s="33"/>
      <c r="G355" s="22"/>
      <c r="H355" s="12"/>
      <c r="I355" s="23"/>
      <c r="J355" s="22"/>
      <c r="K355" s="12"/>
      <c r="L355" s="23"/>
      <c r="M355" s="22"/>
      <c r="N355" s="12"/>
      <c r="O355" s="23"/>
    </row>
    <row r="356" spans="1:15" x14ac:dyDescent="0.25">
      <c r="A356" s="10">
        <v>42321</v>
      </c>
      <c r="B356" s="34">
        <v>317</v>
      </c>
      <c r="C356" s="12"/>
      <c r="D356" s="22"/>
      <c r="E356" s="32"/>
      <c r="F356" s="33"/>
      <c r="G356" s="22"/>
      <c r="H356" s="12"/>
      <c r="I356" s="23"/>
      <c r="J356" s="22"/>
      <c r="K356" s="12"/>
      <c r="L356" s="23"/>
      <c r="M356" s="22"/>
      <c r="N356" s="12"/>
      <c r="O356" s="23"/>
    </row>
    <row r="357" spans="1:15" x14ac:dyDescent="0.25">
      <c r="A357" s="10">
        <v>42322</v>
      </c>
      <c r="B357" s="34">
        <v>318</v>
      </c>
      <c r="C357" s="12"/>
      <c r="D357" s="22"/>
      <c r="E357" s="32"/>
      <c r="F357" s="33"/>
      <c r="G357" s="31"/>
      <c r="H357" s="12"/>
      <c r="I357" s="33"/>
      <c r="J357" s="22"/>
      <c r="K357" s="12"/>
      <c r="L357" s="23"/>
      <c r="M357" s="22"/>
      <c r="N357" s="12"/>
      <c r="O357" s="23"/>
    </row>
    <row r="358" spans="1:15" x14ac:dyDescent="0.25">
      <c r="A358" s="10">
        <v>42323</v>
      </c>
      <c r="B358" s="34">
        <v>319</v>
      </c>
      <c r="C358" s="12"/>
      <c r="D358" s="22"/>
      <c r="E358" s="32"/>
      <c r="F358" s="33"/>
      <c r="G358" s="31"/>
      <c r="H358" s="12"/>
      <c r="I358" s="33"/>
      <c r="J358" s="22"/>
      <c r="K358" s="12"/>
      <c r="L358" s="23"/>
      <c r="M358" s="22"/>
      <c r="N358" s="12"/>
      <c r="O358" s="23"/>
    </row>
    <row r="359" spans="1:15" x14ac:dyDescent="0.25">
      <c r="A359" s="10">
        <v>42324</v>
      </c>
      <c r="B359" s="34">
        <v>320</v>
      </c>
      <c r="C359" s="12"/>
      <c r="D359" s="22"/>
      <c r="E359" s="32"/>
      <c r="F359" s="33"/>
      <c r="G359" s="31"/>
      <c r="H359" s="12"/>
      <c r="I359" s="33"/>
      <c r="J359" s="22"/>
      <c r="K359" s="12"/>
      <c r="L359" s="23"/>
      <c r="M359" s="22"/>
      <c r="N359" s="12"/>
      <c r="O359" s="23"/>
    </row>
    <row r="360" spans="1:15" x14ac:dyDescent="0.25">
      <c r="A360" s="10">
        <v>42005</v>
      </c>
      <c r="B360" s="34">
        <v>321</v>
      </c>
      <c r="C360" s="12"/>
      <c r="D360" s="22"/>
      <c r="E360" s="32"/>
      <c r="F360" s="33"/>
      <c r="G360" s="31"/>
      <c r="H360" s="12"/>
      <c r="I360" s="33"/>
      <c r="J360" s="22"/>
      <c r="K360" s="12"/>
      <c r="L360" s="23"/>
      <c r="M360" s="22"/>
      <c r="N360" s="12"/>
      <c r="O360" s="23"/>
    </row>
    <row r="361" spans="1:15" x14ac:dyDescent="0.25">
      <c r="A361" s="10">
        <v>41641</v>
      </c>
      <c r="B361" s="34">
        <v>322</v>
      </c>
      <c r="C361" s="12"/>
      <c r="D361" s="22"/>
      <c r="E361" s="32"/>
      <c r="F361" s="33"/>
      <c r="G361" s="31"/>
      <c r="H361" s="12"/>
      <c r="I361" s="33"/>
      <c r="J361" s="22"/>
      <c r="K361" s="12"/>
      <c r="L361" s="23"/>
      <c r="M361" s="22"/>
      <c r="N361" s="12"/>
      <c r="O361" s="23"/>
    </row>
    <row r="362" spans="1:15" x14ac:dyDescent="0.25">
      <c r="A362" s="10">
        <v>42005</v>
      </c>
      <c r="B362" s="34">
        <v>323</v>
      </c>
      <c r="C362" s="12"/>
      <c r="D362" s="22"/>
      <c r="E362" s="32"/>
      <c r="F362" s="33"/>
      <c r="G362" s="31"/>
      <c r="H362" s="12"/>
      <c r="I362" s="33"/>
      <c r="J362" s="22"/>
      <c r="K362" s="12"/>
      <c r="L362" s="23"/>
      <c r="M362" s="22"/>
      <c r="N362" s="12"/>
      <c r="O362" s="23"/>
    </row>
    <row r="363" spans="1:15" x14ac:dyDescent="0.25">
      <c r="A363" s="10">
        <v>41641</v>
      </c>
      <c r="B363" s="34">
        <v>324</v>
      </c>
      <c r="C363" s="12"/>
      <c r="D363" s="22"/>
      <c r="E363" s="32"/>
      <c r="F363" s="33"/>
      <c r="G363" s="31"/>
      <c r="H363" s="12"/>
      <c r="I363" s="33"/>
      <c r="J363" s="22"/>
      <c r="K363" s="12"/>
      <c r="L363" s="23"/>
      <c r="M363" s="22"/>
      <c r="N363" s="12"/>
      <c r="O363" s="23"/>
    </row>
    <row r="364" spans="1:15" x14ac:dyDescent="0.25">
      <c r="A364" s="10">
        <v>42005</v>
      </c>
      <c r="B364" s="34">
        <v>325</v>
      </c>
      <c r="C364" s="12"/>
      <c r="D364" s="22"/>
      <c r="E364" s="32"/>
      <c r="F364" s="33"/>
      <c r="G364" s="31"/>
      <c r="H364" s="12"/>
      <c r="I364" s="33"/>
      <c r="J364" s="22"/>
      <c r="K364" s="12"/>
      <c r="L364" s="23"/>
      <c r="M364" s="22"/>
      <c r="N364" s="12"/>
      <c r="O364" s="23"/>
    </row>
    <row r="365" spans="1:15" x14ac:dyDescent="0.25">
      <c r="A365" s="10">
        <v>41641</v>
      </c>
      <c r="B365" s="34">
        <v>326</v>
      </c>
      <c r="C365" s="12"/>
      <c r="D365" s="22"/>
      <c r="E365" s="32"/>
      <c r="F365" s="33"/>
      <c r="G365" s="31"/>
      <c r="H365" s="12"/>
      <c r="I365" s="33"/>
      <c r="J365" s="22"/>
      <c r="K365" s="12"/>
      <c r="L365" s="23"/>
      <c r="M365" s="22"/>
      <c r="N365" s="12"/>
      <c r="O365" s="23"/>
    </row>
    <row r="366" spans="1:15" x14ac:dyDescent="0.25">
      <c r="A366" s="10">
        <v>42005</v>
      </c>
      <c r="B366" s="34">
        <v>327</v>
      </c>
      <c r="C366" s="12"/>
      <c r="D366" s="22"/>
      <c r="E366" s="32"/>
      <c r="F366" s="33"/>
      <c r="G366" s="31"/>
      <c r="H366" s="12"/>
      <c r="I366" s="33"/>
      <c r="J366" s="22"/>
      <c r="K366" s="12"/>
      <c r="L366" s="23"/>
      <c r="M366" s="22"/>
      <c r="N366" s="12"/>
      <c r="O366" s="23"/>
    </row>
    <row r="367" spans="1:15" x14ac:dyDescent="0.25">
      <c r="A367" s="10">
        <v>41641</v>
      </c>
      <c r="B367" s="34">
        <v>328</v>
      </c>
      <c r="C367" s="12"/>
      <c r="D367" s="22"/>
      <c r="E367" s="32"/>
      <c r="F367" s="33"/>
      <c r="G367" s="31"/>
      <c r="H367" s="12"/>
      <c r="I367" s="33"/>
      <c r="J367" s="22"/>
      <c r="K367" s="12"/>
      <c r="L367" s="23"/>
      <c r="M367" s="22"/>
      <c r="N367" s="12"/>
      <c r="O367" s="23"/>
    </row>
    <row r="368" spans="1:15" x14ac:dyDescent="0.25">
      <c r="A368" s="10">
        <v>42005</v>
      </c>
      <c r="B368" s="34">
        <v>329</v>
      </c>
      <c r="C368" s="12"/>
      <c r="D368" s="22"/>
      <c r="E368" s="32"/>
      <c r="F368" s="33"/>
      <c r="G368" s="31"/>
      <c r="H368" s="12"/>
      <c r="I368" s="33"/>
      <c r="J368" s="22"/>
      <c r="K368" s="12"/>
      <c r="L368" s="23"/>
      <c r="M368" s="22"/>
      <c r="N368" s="12"/>
      <c r="O368" s="23"/>
    </row>
    <row r="369" spans="1:15" x14ac:dyDescent="0.25">
      <c r="A369" s="10">
        <v>41641</v>
      </c>
      <c r="B369" s="34">
        <v>330</v>
      </c>
      <c r="C369" s="12"/>
      <c r="D369" s="22"/>
      <c r="E369" s="32"/>
      <c r="F369" s="33"/>
      <c r="G369" s="31"/>
      <c r="H369" s="12"/>
      <c r="I369" s="33"/>
      <c r="J369" s="22"/>
      <c r="K369" s="12"/>
      <c r="L369" s="23"/>
      <c r="M369" s="22"/>
      <c r="N369" s="12"/>
      <c r="O369" s="23"/>
    </row>
    <row r="370" spans="1:15" x14ac:dyDescent="0.25">
      <c r="A370" s="10">
        <v>42005</v>
      </c>
      <c r="B370" s="34">
        <v>331</v>
      </c>
      <c r="C370" s="12"/>
      <c r="D370" s="22"/>
      <c r="E370" s="32"/>
      <c r="F370" s="33"/>
      <c r="G370" s="31"/>
      <c r="H370" s="12"/>
      <c r="I370" s="33"/>
      <c r="J370" s="22"/>
      <c r="K370" s="12"/>
      <c r="L370" s="23"/>
      <c r="M370" s="22"/>
      <c r="N370" s="12"/>
      <c r="O370" s="23"/>
    </row>
    <row r="371" spans="1:15" x14ac:dyDescent="0.25">
      <c r="A371" s="10">
        <v>41641</v>
      </c>
      <c r="B371" s="34">
        <v>332</v>
      </c>
      <c r="C371" s="12"/>
      <c r="D371" s="22"/>
      <c r="E371" s="32"/>
      <c r="F371" s="33"/>
      <c r="G371" s="31"/>
      <c r="H371" s="12"/>
      <c r="I371" s="33"/>
      <c r="J371" s="22"/>
      <c r="K371" s="12"/>
      <c r="L371" s="23"/>
      <c r="M371" s="22"/>
      <c r="N371" s="12"/>
      <c r="O371" s="23"/>
    </row>
    <row r="372" spans="1:15" x14ac:dyDescent="0.25">
      <c r="A372" s="10">
        <v>42005</v>
      </c>
      <c r="B372" s="34">
        <v>333</v>
      </c>
      <c r="C372" s="12"/>
      <c r="D372" s="22"/>
      <c r="E372" s="32"/>
      <c r="F372" s="33"/>
      <c r="G372" s="31"/>
      <c r="H372" s="12"/>
      <c r="I372" s="33"/>
      <c r="J372" s="22"/>
      <c r="K372" s="12"/>
      <c r="L372" s="23"/>
      <c r="M372" s="22"/>
      <c r="N372" s="12"/>
      <c r="O372" s="23"/>
    </row>
    <row r="373" spans="1:15" x14ac:dyDescent="0.25">
      <c r="A373" s="10">
        <v>41641</v>
      </c>
      <c r="B373" s="34">
        <v>334</v>
      </c>
      <c r="C373" s="12"/>
      <c r="D373" s="22"/>
      <c r="E373" s="32"/>
      <c r="F373" s="33"/>
      <c r="G373" s="31"/>
      <c r="H373" s="12"/>
      <c r="I373" s="33"/>
      <c r="J373" s="22"/>
      <c r="K373" s="12"/>
      <c r="L373" s="23"/>
      <c r="M373" s="22"/>
      <c r="N373" s="12"/>
      <c r="O373" s="23"/>
    </row>
    <row r="374" spans="1:15" x14ac:dyDescent="0.25">
      <c r="A374" s="10">
        <v>42005</v>
      </c>
      <c r="B374" s="34">
        <v>335</v>
      </c>
      <c r="C374" s="12"/>
      <c r="D374" s="22"/>
      <c r="E374" s="32"/>
      <c r="F374" s="33"/>
      <c r="G374" s="31"/>
      <c r="H374" s="12"/>
      <c r="I374" s="33"/>
      <c r="J374" s="22"/>
      <c r="K374" s="12"/>
      <c r="L374" s="23"/>
      <c r="M374" s="22"/>
      <c r="N374" s="12"/>
      <c r="O374" s="23"/>
    </row>
    <row r="375" spans="1:15" x14ac:dyDescent="0.25">
      <c r="A375" s="10">
        <v>41641</v>
      </c>
      <c r="B375" s="34">
        <v>336</v>
      </c>
      <c r="C375" s="12"/>
      <c r="D375" s="22"/>
      <c r="E375" s="32"/>
      <c r="F375" s="33"/>
      <c r="G375" s="31"/>
      <c r="H375" s="12"/>
      <c r="I375" s="33"/>
      <c r="J375" s="22"/>
      <c r="K375" s="12"/>
      <c r="L375" s="23"/>
      <c r="M375" s="22"/>
      <c r="N375" s="12"/>
      <c r="O375" s="23"/>
    </row>
    <row r="376" spans="1:15" x14ac:dyDescent="0.25">
      <c r="A376" s="10">
        <v>42005</v>
      </c>
      <c r="B376" s="34">
        <v>337</v>
      </c>
      <c r="C376" s="12"/>
      <c r="D376" s="22"/>
      <c r="E376" s="32"/>
      <c r="F376" s="33"/>
      <c r="G376" s="31"/>
      <c r="H376" s="12"/>
      <c r="I376" s="33"/>
      <c r="J376" s="22"/>
      <c r="K376" s="12"/>
      <c r="L376" s="23"/>
      <c r="M376" s="22"/>
      <c r="N376" s="12"/>
      <c r="O376" s="23"/>
    </row>
    <row r="377" spans="1:15" x14ac:dyDescent="0.25">
      <c r="A377" s="10">
        <v>41641</v>
      </c>
      <c r="B377" s="34">
        <v>338</v>
      </c>
      <c r="C377" s="12"/>
      <c r="D377" s="22"/>
      <c r="E377" s="32"/>
      <c r="F377" s="33"/>
      <c r="G377" s="31"/>
      <c r="H377" s="12"/>
      <c r="I377" s="33"/>
      <c r="J377" s="22"/>
      <c r="K377" s="12"/>
      <c r="L377" s="23"/>
      <c r="M377" s="22"/>
      <c r="N377" s="12"/>
      <c r="O377" s="23"/>
    </row>
    <row r="378" spans="1:15" x14ac:dyDescent="0.25">
      <c r="A378" s="10">
        <v>42005</v>
      </c>
      <c r="B378" s="34">
        <v>339</v>
      </c>
      <c r="C378" s="12"/>
      <c r="D378" s="22"/>
      <c r="E378" s="32"/>
      <c r="F378" s="33"/>
      <c r="G378" s="31"/>
      <c r="H378" s="12"/>
      <c r="I378" s="33"/>
      <c r="J378" s="22"/>
      <c r="K378" s="12"/>
      <c r="L378" s="23"/>
      <c r="M378" s="22"/>
      <c r="N378" s="12"/>
      <c r="O378" s="23"/>
    </row>
    <row r="379" spans="1:15" x14ac:dyDescent="0.25">
      <c r="A379" s="10">
        <v>41641</v>
      </c>
      <c r="B379" s="34">
        <v>340</v>
      </c>
      <c r="C379" s="12"/>
      <c r="D379" s="22"/>
      <c r="E379" s="12"/>
      <c r="F379" s="23"/>
      <c r="G379" s="22"/>
      <c r="H379" s="12"/>
      <c r="I379" s="23"/>
      <c r="J379" s="22"/>
      <c r="K379" s="12"/>
      <c r="L379" s="23"/>
      <c r="M379" s="22"/>
      <c r="N379" s="12"/>
      <c r="O379" s="23"/>
    </row>
    <row r="380" spans="1:15" x14ac:dyDescent="0.25">
      <c r="A380" s="10">
        <v>42005</v>
      </c>
      <c r="B380" s="34">
        <v>341</v>
      </c>
      <c r="C380" s="12"/>
      <c r="D380" s="22"/>
      <c r="E380" s="12"/>
      <c r="F380" s="23"/>
      <c r="G380" s="22"/>
      <c r="H380" s="12"/>
      <c r="I380" s="23"/>
      <c r="J380" s="22"/>
      <c r="K380" s="12"/>
      <c r="L380" s="23"/>
      <c r="M380" s="22"/>
      <c r="N380" s="12"/>
      <c r="O380" s="23"/>
    </row>
    <row r="381" spans="1:15" x14ac:dyDescent="0.25">
      <c r="A381" s="10">
        <v>41641</v>
      </c>
      <c r="B381" s="34">
        <v>342</v>
      </c>
      <c r="C381" s="12"/>
      <c r="D381" s="22"/>
      <c r="E381" s="12"/>
      <c r="F381" s="23"/>
      <c r="G381" s="22"/>
      <c r="H381" s="12"/>
      <c r="I381" s="23"/>
      <c r="J381" s="22"/>
      <c r="K381" s="12"/>
      <c r="L381" s="23"/>
      <c r="M381" s="22"/>
      <c r="N381" s="12"/>
      <c r="O381" s="23"/>
    </row>
    <row r="382" spans="1:15" x14ac:dyDescent="0.25">
      <c r="A382" s="10">
        <v>42005</v>
      </c>
      <c r="B382" s="34">
        <v>343</v>
      </c>
      <c r="C382" s="12"/>
      <c r="D382" s="22"/>
      <c r="E382" s="12"/>
      <c r="F382" s="23"/>
      <c r="G382" s="22"/>
      <c r="H382" s="12"/>
      <c r="I382" s="23"/>
      <c r="J382" s="22"/>
      <c r="K382" s="12"/>
      <c r="L382" s="23"/>
      <c r="M382" s="22"/>
      <c r="N382" s="12"/>
      <c r="O382" s="23"/>
    </row>
    <row r="383" spans="1:15" x14ac:dyDescent="0.25">
      <c r="A383" s="10">
        <v>41641</v>
      </c>
      <c r="B383" s="34">
        <v>344</v>
      </c>
      <c r="C383" s="12"/>
      <c r="D383" s="22"/>
      <c r="E383" s="12"/>
      <c r="F383" s="23"/>
      <c r="G383" s="22"/>
      <c r="H383" s="12"/>
      <c r="I383" s="23"/>
      <c r="J383" s="22"/>
      <c r="K383" s="12"/>
      <c r="L383" s="23"/>
      <c r="M383" s="22"/>
      <c r="N383" s="12"/>
      <c r="O383" s="23"/>
    </row>
    <row r="384" spans="1:15" x14ac:dyDescent="0.25">
      <c r="A384" s="10">
        <v>42005</v>
      </c>
      <c r="B384" s="34">
        <v>345</v>
      </c>
      <c r="C384" s="12"/>
      <c r="D384" s="22"/>
      <c r="E384" s="12"/>
      <c r="F384" s="23"/>
      <c r="G384" s="22"/>
      <c r="H384" s="12"/>
      <c r="I384" s="23"/>
      <c r="J384" s="22"/>
      <c r="K384" s="12"/>
      <c r="L384" s="23"/>
      <c r="M384" s="22"/>
      <c r="N384" s="12"/>
      <c r="O384" s="23"/>
    </row>
    <row r="385" spans="1:15" x14ac:dyDescent="0.25">
      <c r="A385" s="10">
        <v>41641</v>
      </c>
      <c r="B385" s="34">
        <v>346</v>
      </c>
      <c r="C385" s="12"/>
      <c r="D385" s="22"/>
      <c r="E385" s="12"/>
      <c r="F385" s="23"/>
      <c r="G385" s="22"/>
      <c r="H385" s="12"/>
      <c r="I385" s="23"/>
      <c r="J385" s="22"/>
      <c r="K385" s="12"/>
      <c r="L385" s="23"/>
      <c r="M385" s="22"/>
      <c r="N385" s="12"/>
      <c r="O385" s="23"/>
    </row>
    <row r="386" spans="1:15" x14ac:dyDescent="0.25">
      <c r="A386" s="10">
        <v>42005</v>
      </c>
      <c r="B386" s="34">
        <v>347</v>
      </c>
      <c r="C386" s="12"/>
      <c r="D386" s="22"/>
      <c r="E386" s="12"/>
      <c r="F386" s="23"/>
      <c r="G386" s="22"/>
      <c r="H386" s="12"/>
      <c r="I386" s="23"/>
      <c r="J386" s="22"/>
      <c r="K386" s="12"/>
      <c r="L386" s="23"/>
      <c r="M386" s="22"/>
      <c r="N386" s="12"/>
      <c r="O386" s="23"/>
    </row>
    <row r="387" spans="1:15" x14ac:dyDescent="0.25">
      <c r="A387" s="10">
        <v>41641</v>
      </c>
      <c r="B387" s="34">
        <v>348</v>
      </c>
      <c r="C387" s="12"/>
      <c r="D387" s="22"/>
      <c r="E387" s="12"/>
      <c r="F387" s="23"/>
      <c r="G387" s="22"/>
      <c r="H387" s="12"/>
      <c r="I387" s="23"/>
      <c r="J387" s="22"/>
      <c r="K387" s="12"/>
      <c r="L387" s="23"/>
      <c r="M387" s="22"/>
      <c r="N387" s="12"/>
      <c r="O387" s="23"/>
    </row>
    <row r="388" spans="1:15" x14ac:dyDescent="0.25">
      <c r="A388" s="10">
        <v>42005</v>
      </c>
      <c r="B388" s="34">
        <v>349</v>
      </c>
      <c r="C388" s="12"/>
      <c r="D388" s="22"/>
      <c r="E388" s="12"/>
      <c r="F388" s="23"/>
      <c r="G388" s="22"/>
      <c r="H388" s="12"/>
      <c r="I388" s="23"/>
      <c r="J388" s="22"/>
      <c r="K388" s="12"/>
      <c r="L388" s="23"/>
      <c r="M388" s="22"/>
      <c r="N388" s="12"/>
      <c r="O388" s="23"/>
    </row>
    <row r="389" spans="1:15" x14ac:dyDescent="0.25">
      <c r="A389" s="10">
        <v>41641</v>
      </c>
      <c r="B389" s="34">
        <v>350</v>
      </c>
      <c r="C389" s="12"/>
      <c r="D389" s="22"/>
      <c r="E389" s="12"/>
      <c r="F389" s="23"/>
      <c r="G389" s="22"/>
      <c r="H389" s="12"/>
      <c r="I389" s="23"/>
      <c r="J389" s="22"/>
      <c r="K389" s="12"/>
      <c r="L389" s="23"/>
      <c r="M389" s="22"/>
      <c r="N389" s="12"/>
      <c r="O389" s="23"/>
    </row>
    <row r="390" spans="1:15" x14ac:dyDescent="0.25">
      <c r="A390" s="10">
        <v>42005</v>
      </c>
      <c r="B390" s="34">
        <v>351</v>
      </c>
      <c r="C390" s="12"/>
      <c r="D390" s="22"/>
      <c r="E390" s="12"/>
      <c r="F390" s="23"/>
      <c r="G390" s="22"/>
      <c r="H390" s="12"/>
      <c r="I390" s="23"/>
      <c r="J390" s="22"/>
      <c r="K390" s="12"/>
      <c r="L390" s="23"/>
      <c r="M390" s="22"/>
      <c r="N390" s="12"/>
      <c r="O390" s="23"/>
    </row>
    <row r="391" spans="1:15" x14ac:dyDescent="0.25">
      <c r="A391" s="10">
        <v>41641</v>
      </c>
      <c r="B391" s="34">
        <v>352</v>
      </c>
      <c r="C391" s="12"/>
      <c r="D391" s="22"/>
      <c r="E391" s="12"/>
      <c r="F391" s="23"/>
      <c r="G391" s="22"/>
      <c r="H391" s="12"/>
      <c r="I391" s="23"/>
      <c r="J391" s="22"/>
      <c r="K391" s="12"/>
      <c r="L391" s="23"/>
      <c r="M391" s="22"/>
      <c r="N391" s="12"/>
      <c r="O391" s="23"/>
    </row>
    <row r="392" spans="1:15" x14ac:dyDescent="0.25">
      <c r="A392" s="10">
        <v>42005</v>
      </c>
      <c r="B392" s="34">
        <v>353</v>
      </c>
      <c r="C392" s="12"/>
      <c r="D392" s="22"/>
      <c r="E392" s="12"/>
      <c r="F392" s="23"/>
      <c r="G392" s="22"/>
      <c r="H392" s="12"/>
      <c r="I392" s="23"/>
      <c r="J392" s="22"/>
      <c r="K392" s="12"/>
      <c r="L392" s="23"/>
      <c r="M392" s="22"/>
      <c r="N392" s="12"/>
      <c r="O392" s="23"/>
    </row>
    <row r="393" spans="1:15" x14ac:dyDescent="0.25">
      <c r="A393" s="10">
        <v>41641</v>
      </c>
      <c r="B393" s="34">
        <v>354</v>
      </c>
      <c r="C393" s="12"/>
      <c r="D393" s="22"/>
      <c r="E393" s="12"/>
      <c r="F393" s="23"/>
      <c r="G393" s="22"/>
      <c r="H393" s="12"/>
      <c r="I393" s="23"/>
      <c r="J393" s="22"/>
      <c r="K393" s="12"/>
      <c r="L393" s="23"/>
      <c r="M393" s="22"/>
      <c r="N393" s="12"/>
      <c r="O393" s="23"/>
    </row>
    <row r="394" spans="1:15" x14ac:dyDescent="0.25">
      <c r="A394" s="10">
        <v>42005</v>
      </c>
      <c r="B394" s="34">
        <v>355</v>
      </c>
      <c r="C394" s="12"/>
      <c r="D394" s="22"/>
      <c r="E394" s="12"/>
      <c r="F394" s="23"/>
      <c r="G394" s="22"/>
      <c r="H394" s="12"/>
      <c r="I394" s="23"/>
      <c r="J394" s="22"/>
      <c r="K394" s="12"/>
      <c r="L394" s="23"/>
      <c r="M394" s="22"/>
      <c r="N394" s="12"/>
      <c r="O394" s="23"/>
    </row>
    <row r="395" spans="1:15" x14ac:dyDescent="0.25">
      <c r="A395" s="10">
        <v>41641</v>
      </c>
      <c r="B395" s="34">
        <v>356</v>
      </c>
      <c r="C395" s="12"/>
      <c r="D395" s="22"/>
      <c r="E395" s="12"/>
      <c r="F395" s="23"/>
      <c r="G395" s="22"/>
      <c r="H395" s="12"/>
      <c r="I395" s="23"/>
      <c r="J395" s="22"/>
      <c r="K395" s="12"/>
      <c r="L395" s="23"/>
      <c r="M395" s="22"/>
      <c r="N395" s="12"/>
      <c r="O395" s="23"/>
    </row>
    <row r="396" spans="1:15" x14ac:dyDescent="0.25">
      <c r="A396" s="10">
        <v>42005</v>
      </c>
      <c r="B396" s="34">
        <v>357</v>
      </c>
      <c r="C396" s="12"/>
      <c r="D396" s="22"/>
      <c r="E396" s="12"/>
      <c r="F396" s="23"/>
      <c r="G396" s="22"/>
      <c r="H396" s="12"/>
      <c r="I396" s="23"/>
      <c r="J396" s="22"/>
      <c r="K396" s="12"/>
      <c r="L396" s="23"/>
      <c r="M396" s="22"/>
      <c r="N396" s="12"/>
      <c r="O396" s="23"/>
    </row>
    <row r="397" spans="1:15" x14ac:dyDescent="0.25">
      <c r="A397" s="10">
        <v>41641</v>
      </c>
      <c r="B397" s="34">
        <v>358</v>
      </c>
      <c r="C397" s="12"/>
      <c r="D397" s="22"/>
      <c r="E397" s="12"/>
      <c r="F397" s="23"/>
      <c r="G397" s="22"/>
      <c r="H397" s="12"/>
      <c r="I397" s="23"/>
      <c r="J397" s="22"/>
      <c r="K397" s="12"/>
      <c r="L397" s="23"/>
      <c r="M397" s="22"/>
      <c r="N397" s="12"/>
      <c r="O397" s="23"/>
    </row>
    <row r="398" spans="1:15" x14ac:dyDescent="0.25">
      <c r="A398" s="10">
        <v>42005</v>
      </c>
      <c r="B398" s="34">
        <v>359</v>
      </c>
      <c r="C398" s="12"/>
      <c r="D398" s="22"/>
      <c r="E398" s="12"/>
      <c r="F398" s="23"/>
      <c r="G398" s="22"/>
      <c r="H398" s="12"/>
      <c r="I398" s="23"/>
      <c r="J398" s="22"/>
      <c r="K398" s="12"/>
      <c r="L398" s="23"/>
      <c r="M398" s="22"/>
      <c r="N398" s="12"/>
      <c r="O398" s="23"/>
    </row>
    <row r="399" spans="1:15" x14ac:dyDescent="0.25">
      <c r="A399" s="10">
        <v>41641</v>
      </c>
      <c r="B399" s="34">
        <v>360</v>
      </c>
      <c r="C399" s="12"/>
      <c r="D399" s="22"/>
      <c r="E399" s="12"/>
      <c r="F399" s="23"/>
      <c r="G399" s="22"/>
      <c r="H399" s="12"/>
      <c r="I399" s="23"/>
      <c r="J399" s="22"/>
      <c r="K399" s="12"/>
      <c r="L399" s="23"/>
      <c r="M399" s="22"/>
      <c r="N399" s="12"/>
      <c r="O399" s="23"/>
    </row>
    <row r="400" spans="1:15" x14ac:dyDescent="0.25">
      <c r="A400" s="10">
        <v>42005</v>
      </c>
      <c r="B400" s="34">
        <v>361</v>
      </c>
      <c r="C400" s="12"/>
      <c r="D400" s="22"/>
      <c r="E400" s="12"/>
      <c r="F400" s="23"/>
      <c r="G400" s="22"/>
      <c r="H400" s="12"/>
      <c r="I400" s="23"/>
      <c r="J400" s="22"/>
      <c r="K400" s="12"/>
      <c r="L400" s="23"/>
      <c r="M400" s="22"/>
      <c r="N400" s="12"/>
      <c r="O400" s="23"/>
    </row>
    <row r="401" spans="1:15" x14ac:dyDescent="0.25">
      <c r="A401" s="10">
        <v>41641</v>
      </c>
      <c r="B401" s="34">
        <v>362</v>
      </c>
      <c r="C401" s="12"/>
      <c r="D401" s="22"/>
      <c r="E401" s="12"/>
      <c r="F401" s="23"/>
      <c r="G401" s="22"/>
      <c r="H401" s="12"/>
      <c r="I401" s="23"/>
      <c r="J401" s="22"/>
      <c r="K401" s="12"/>
      <c r="L401" s="23"/>
      <c r="M401" s="22"/>
      <c r="N401" s="12"/>
      <c r="O401" s="23"/>
    </row>
    <row r="402" spans="1:15" ht="15.75" thickBot="1" x14ac:dyDescent="0.3">
      <c r="A402" s="10">
        <v>42005</v>
      </c>
      <c r="B402" s="34">
        <v>363</v>
      </c>
      <c r="C402" s="25"/>
      <c r="D402" s="22"/>
      <c r="E402" s="12"/>
      <c r="F402" s="23"/>
      <c r="G402" s="22"/>
      <c r="H402" s="12"/>
      <c r="I402" s="23"/>
      <c r="J402" s="22"/>
      <c r="K402" s="12"/>
      <c r="L402" s="23"/>
      <c r="M402" s="22"/>
      <c r="N402" s="12"/>
      <c r="O402" s="23"/>
    </row>
    <row r="403" spans="1:15" x14ac:dyDescent="0.25">
      <c r="A403" s="10">
        <v>41641</v>
      </c>
      <c r="B403" s="34">
        <v>364</v>
      </c>
      <c r="D403" s="22"/>
      <c r="E403" s="12"/>
      <c r="F403" s="23"/>
      <c r="G403" s="22"/>
      <c r="H403" s="12"/>
      <c r="I403" s="23"/>
      <c r="J403" s="22"/>
      <c r="K403" s="12"/>
      <c r="L403" s="23"/>
      <c r="M403" s="22"/>
      <c r="N403" s="12"/>
      <c r="O403" s="23"/>
    </row>
    <row r="404" spans="1:15" ht="15.75" thickBot="1" x14ac:dyDescent="0.3">
      <c r="A404" s="10">
        <v>42005</v>
      </c>
      <c r="B404" s="35">
        <v>365</v>
      </c>
      <c r="D404" s="26"/>
      <c r="E404" s="25"/>
      <c r="F404" s="27"/>
      <c r="G404" s="26"/>
      <c r="H404" s="25"/>
      <c r="I404" s="27"/>
      <c r="J404" s="26"/>
      <c r="K404" s="25"/>
      <c r="L404" s="27"/>
      <c r="M404" s="26"/>
      <c r="N404" s="25"/>
      <c r="O404" s="2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7" sqref="C7"/>
    </sheetView>
  </sheetViews>
  <sheetFormatPr defaultColWidth="8.85546875" defaultRowHeight="15" x14ac:dyDescent="0.25"/>
  <cols>
    <col min="2" max="2" width="11.42578125" customWidth="1"/>
    <col min="3" max="3" width="11.140625" customWidth="1"/>
    <col min="4" max="4" width="12" customWidth="1"/>
    <col min="5" max="5" width="11.140625" customWidth="1"/>
  </cols>
  <sheetData>
    <row r="1" spans="1:5" x14ac:dyDescent="0.25">
      <c r="A1" s="1" t="s">
        <v>14</v>
      </c>
    </row>
    <row r="2" spans="1:5" x14ac:dyDescent="0.25">
      <c r="A2" s="1"/>
      <c r="B2" t="s">
        <v>26</v>
      </c>
    </row>
    <row r="3" spans="1:5" x14ac:dyDescent="0.25">
      <c r="A3" s="1"/>
      <c r="B3" t="s">
        <v>27</v>
      </c>
    </row>
    <row r="5" spans="1:5" ht="15.75" thickBot="1" x14ac:dyDescent="0.3">
      <c r="B5" s="4" t="s">
        <v>15</v>
      </c>
      <c r="C5" s="2" t="s">
        <v>0</v>
      </c>
      <c r="D5" s="2" t="s">
        <v>6</v>
      </c>
      <c r="E5" s="3" t="s">
        <v>8</v>
      </c>
    </row>
    <row r="6" spans="1:5" x14ac:dyDescent="0.25">
      <c r="A6" t="s">
        <v>16</v>
      </c>
      <c r="B6" t="s">
        <v>22</v>
      </c>
      <c r="C6" t="s">
        <v>23</v>
      </c>
      <c r="D6" t="s">
        <v>24</v>
      </c>
      <c r="E6" t="s">
        <v>25</v>
      </c>
    </row>
    <row r="7" spans="1:5" x14ac:dyDescent="0.25">
      <c r="A7" t="s">
        <v>17</v>
      </c>
      <c r="B7" t="s">
        <v>18</v>
      </c>
      <c r="C7" t="s">
        <v>19</v>
      </c>
      <c r="D7" t="s">
        <v>20</v>
      </c>
      <c r="E7" t="s">
        <v>21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Precip. Data Entry 2013</vt:lpstr>
      <vt:lpstr>Precip. Data Entry 2014</vt:lpstr>
      <vt:lpstr>Precip. Data Entry 2015</vt:lpstr>
      <vt:lpstr>Wet &amp; Dry Chart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Nytch Baez</dc:creator>
  <cp:lastModifiedBy>user</cp:lastModifiedBy>
  <dcterms:created xsi:type="dcterms:W3CDTF">2013-02-27T21:41:08Z</dcterms:created>
  <dcterms:modified xsi:type="dcterms:W3CDTF">2015-10-23T18:03:53Z</dcterms:modified>
</cp:coreProperties>
</file>