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240" yWindow="240" windowWidth="25360" windowHeight="14340" tabRatio="500"/>
  </bookViews>
  <sheets>
    <sheet name="Pre-Drought (April 2015)" sheetId="2" r:id="rId1"/>
    <sheet name="During Drought (July 2015)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1" l="1"/>
  <c r="M14" i="1"/>
  <c r="N6" i="1"/>
  <c r="N14" i="1"/>
  <c r="O6" i="1"/>
  <c r="O14" i="1"/>
  <c r="P6" i="1"/>
  <c r="P14" i="1"/>
  <c r="Q6" i="1"/>
  <c r="Q14" i="1"/>
  <c r="R6" i="1"/>
  <c r="R14" i="1"/>
  <c r="S6" i="1"/>
  <c r="S14" i="1"/>
  <c r="M7" i="1"/>
  <c r="M15" i="1"/>
  <c r="N7" i="1"/>
  <c r="N15" i="1"/>
  <c r="O7" i="1"/>
  <c r="O15" i="1"/>
  <c r="P7" i="1"/>
  <c r="P15" i="1"/>
  <c r="Q7" i="1"/>
  <c r="Q15" i="1"/>
  <c r="R7" i="1"/>
  <c r="R15" i="1"/>
  <c r="S7" i="1"/>
  <c r="S15" i="1"/>
  <c r="M8" i="1"/>
  <c r="M16" i="1"/>
  <c r="N8" i="1"/>
  <c r="N16" i="1"/>
  <c r="O8" i="1"/>
  <c r="O16" i="1"/>
  <c r="P8" i="1"/>
  <c r="P16" i="1"/>
  <c r="Q8" i="1"/>
  <c r="Q16" i="1"/>
  <c r="R8" i="1"/>
  <c r="R16" i="1"/>
  <c r="S8" i="1"/>
  <c r="S16" i="1"/>
  <c r="M9" i="1"/>
  <c r="M17" i="1"/>
  <c r="N9" i="1"/>
  <c r="N17" i="1"/>
  <c r="O9" i="1"/>
  <c r="O17" i="1"/>
  <c r="P9" i="1"/>
  <c r="P17" i="1"/>
  <c r="Q9" i="1"/>
  <c r="Q17" i="1"/>
  <c r="R9" i="1"/>
  <c r="R17" i="1"/>
  <c r="S9" i="1"/>
  <c r="S17" i="1"/>
  <c r="Q21" i="2"/>
  <c r="P21" i="2"/>
  <c r="O21" i="2"/>
  <c r="N21" i="2"/>
  <c r="M21" i="2"/>
  <c r="L21" i="2"/>
  <c r="Q20" i="2"/>
  <c r="P20" i="2"/>
  <c r="O20" i="2"/>
  <c r="N20" i="2"/>
  <c r="M20" i="2"/>
  <c r="Q19" i="2"/>
  <c r="P19" i="2"/>
  <c r="O19" i="2"/>
  <c r="N19" i="2"/>
  <c r="M19" i="2"/>
  <c r="Q18" i="2"/>
  <c r="P18" i="2"/>
  <c r="O18" i="2"/>
  <c r="N18" i="2"/>
  <c r="M18" i="2"/>
  <c r="L18" i="2"/>
  <c r="Q17" i="2"/>
  <c r="P17" i="2"/>
  <c r="O17" i="2"/>
  <c r="N17" i="2"/>
  <c r="M17" i="2"/>
  <c r="L17" i="2"/>
  <c r="Q16" i="2"/>
  <c r="P16" i="2"/>
  <c r="O16" i="2"/>
  <c r="N16" i="2"/>
  <c r="M16" i="2"/>
  <c r="L16" i="2"/>
  <c r="Q12" i="2"/>
  <c r="P12" i="2"/>
  <c r="O12" i="2"/>
  <c r="N12" i="2"/>
  <c r="M12" i="2"/>
  <c r="L12" i="2"/>
  <c r="Q11" i="2"/>
  <c r="P11" i="2"/>
  <c r="O11" i="2"/>
  <c r="N11" i="2"/>
  <c r="M11" i="2"/>
  <c r="L11" i="2"/>
  <c r="Q10" i="2"/>
  <c r="P10" i="2"/>
  <c r="O10" i="2"/>
  <c r="N10" i="2"/>
  <c r="M10" i="2"/>
  <c r="Q9" i="2"/>
  <c r="P9" i="2"/>
  <c r="O9" i="2"/>
  <c r="N9" i="2"/>
  <c r="M9" i="2"/>
  <c r="L9" i="2"/>
  <c r="Q8" i="2"/>
  <c r="P8" i="2"/>
  <c r="O8" i="2"/>
  <c r="N8" i="2"/>
  <c r="M8" i="2"/>
  <c r="L8" i="2"/>
  <c r="Q7" i="2"/>
  <c r="P7" i="2"/>
  <c r="O7" i="2"/>
  <c r="N7" i="2"/>
  <c r="M7" i="2"/>
  <c r="L7" i="2"/>
  <c r="V17" i="1"/>
  <c r="W17" i="1"/>
  <c r="X17" i="1"/>
  <c r="Y17" i="1"/>
  <c r="Z17" i="1"/>
  <c r="AA17" i="1"/>
  <c r="U17" i="1"/>
  <c r="U16" i="1"/>
  <c r="V16" i="1"/>
  <c r="W16" i="1"/>
  <c r="X16" i="1"/>
  <c r="Y16" i="1"/>
  <c r="Z16" i="1"/>
  <c r="AA16" i="1"/>
  <c r="U15" i="1"/>
  <c r="V15" i="1"/>
  <c r="W15" i="1"/>
  <c r="X15" i="1"/>
  <c r="Y15" i="1"/>
  <c r="Z15" i="1"/>
  <c r="AA15" i="1"/>
  <c r="V14" i="1"/>
  <c r="W14" i="1"/>
  <c r="X14" i="1"/>
  <c r="Y14" i="1"/>
  <c r="Z14" i="1"/>
  <c r="AA14" i="1"/>
  <c r="V9" i="1"/>
  <c r="W9" i="1"/>
  <c r="X9" i="1"/>
  <c r="Y9" i="1"/>
  <c r="Z9" i="1"/>
  <c r="AA9" i="1"/>
  <c r="U9" i="1"/>
  <c r="U8" i="1"/>
  <c r="V8" i="1"/>
  <c r="W8" i="1"/>
  <c r="X8" i="1"/>
  <c r="Y8" i="1"/>
  <c r="Z8" i="1"/>
  <c r="AA8" i="1"/>
  <c r="U7" i="1"/>
  <c r="V7" i="1"/>
  <c r="W7" i="1"/>
  <c r="X7" i="1"/>
  <c r="Y7" i="1"/>
  <c r="Z7" i="1"/>
  <c r="AA7" i="1"/>
  <c r="AA6" i="1"/>
  <c r="Z6" i="1"/>
  <c r="V6" i="1"/>
  <c r="W6" i="1"/>
  <c r="X6" i="1"/>
  <c r="Y6" i="1"/>
  <c r="U6" i="1"/>
</calcChain>
</file>

<file path=xl/sharedStrings.xml><?xml version="1.0" encoding="utf-8"?>
<sst xmlns="http://schemas.openxmlformats.org/spreadsheetml/2006/main" count="300" uniqueCount="66">
  <si>
    <t>ug P/g dry soil</t>
  </si>
  <si>
    <t>Sample</t>
  </si>
  <si>
    <t>Depth (cm)</t>
  </si>
  <si>
    <t>Bicarb-Pi</t>
  </si>
  <si>
    <t>Bicarb-Pt</t>
  </si>
  <si>
    <t>Bicarb-Po</t>
  </si>
  <si>
    <t>NaOH-Pi</t>
  </si>
  <si>
    <t>NaOH-Pt</t>
  </si>
  <si>
    <t>NaOH-Po</t>
  </si>
  <si>
    <t>Total P</t>
  </si>
  <si>
    <t>Ridge 1</t>
  </si>
  <si>
    <t>0-15</t>
  </si>
  <si>
    <t>Ridge 2</t>
  </si>
  <si>
    <t>Means in ug P/g dry soil at 0-15 cm</t>
  </si>
  <si>
    <t>Ridge 3</t>
  </si>
  <si>
    <t>Topo Position</t>
  </si>
  <si>
    <t>Depth</t>
  </si>
  <si>
    <t>Ridge 4</t>
  </si>
  <si>
    <t>Ridge</t>
  </si>
  <si>
    <t>Ridge 5</t>
  </si>
  <si>
    <t>Mid-Slope</t>
  </si>
  <si>
    <t>Ridge 6</t>
  </si>
  <si>
    <t>Low-Slope</t>
  </si>
  <si>
    <t>Mid-slope 1</t>
  </si>
  <si>
    <t>Valley</t>
  </si>
  <si>
    <t>Mid-slope 2</t>
  </si>
  <si>
    <t>Mid-slope 3</t>
  </si>
  <si>
    <t>n.d.</t>
  </si>
  <si>
    <t>Mid-slope 4</t>
  </si>
  <si>
    <t>Means in ug P/g dry soil at 15-30 cm</t>
  </si>
  <si>
    <t>Mid-slope 5</t>
  </si>
  <si>
    <t>Mid-slope 6</t>
  </si>
  <si>
    <t>15-30</t>
  </si>
  <si>
    <t>Low-slope 1</t>
  </si>
  <si>
    <t>Low-slope 2</t>
  </si>
  <si>
    <t>Low-slope 3</t>
  </si>
  <si>
    <t>Low-slope 4</t>
  </si>
  <si>
    <t>Low-slope 5</t>
  </si>
  <si>
    <t>Low-slope 6</t>
  </si>
  <si>
    <t>Valley 1</t>
  </si>
  <si>
    <t>Valley 2</t>
  </si>
  <si>
    <t>Valley 3</t>
  </si>
  <si>
    <t>Valley 4</t>
  </si>
  <si>
    <t>Valley 5</t>
  </si>
  <si>
    <t>Valley 6</t>
  </si>
  <si>
    <t>Bicarb Pi</t>
  </si>
  <si>
    <t>Bicarb Pt</t>
  </si>
  <si>
    <t>NaOH Pi</t>
  </si>
  <si>
    <t>NaOH Pt</t>
  </si>
  <si>
    <t>Bicarb Po</t>
  </si>
  <si>
    <t>NaOH Po</t>
  </si>
  <si>
    <t>Mean of Soil P (ug/g dry soil)</t>
  </si>
  <si>
    <t>Slope</t>
  </si>
  <si>
    <t>Slope 1</t>
  </si>
  <si>
    <t>Slope 2</t>
  </si>
  <si>
    <t>Slope 3</t>
  </si>
  <si>
    <t>Slope 4</t>
  </si>
  <si>
    <t>Slope 5</t>
  </si>
  <si>
    <t>Slope 6</t>
  </si>
  <si>
    <t>Standard Errors (n=2 to 6) of Soil P (ug/g dry soil)</t>
  </si>
  <si>
    <t>n/a</t>
  </si>
  <si>
    <t>Yellow=concentrations below detection limit</t>
  </si>
  <si>
    <t>Red=Pi&gt;Pt, so Po can't be calculated</t>
  </si>
  <si>
    <t>Yellow=concentration below detection limit</t>
  </si>
  <si>
    <t>StdError (n=3 to 6)</t>
  </si>
  <si>
    <t>Soil P (ug/g dry soil)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</si>
</sst>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5" xfId="0" applyFont="1" applyBorder="1" applyAlignment="1"/>
    <xf numFmtId="0" fontId="0" fillId="0" borderId="1" xfId="0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1" fillId="0" borderId="0" xfId="0" applyFont="1" applyBorder="1" applyAlignment="1"/>
    <xf numFmtId="0" fontId="1" fillId="0" borderId="6" xfId="0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'Pre-Drought (April 2015)'!$J$7:$K$7</c:f>
              <c:strCache>
                <c:ptCount val="1"/>
                <c:pt idx="0">
                  <c:v>Ridge 0-15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'Pre-Drought (April 2015)'!$L$16:$N$16</c:f>
                <c:numCache>
                  <c:formatCode>General</c:formatCode>
                  <c:ptCount val="3"/>
                  <c:pt idx="0">
                    <c:v>0.862406323616708</c:v>
                  </c:pt>
                  <c:pt idx="1">
                    <c:v>0.704329789008586</c:v>
                  </c:pt>
                  <c:pt idx="2">
                    <c:v>0.973645833467287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'Pre-Drought (April 2015)'!$L$6:$N$6</c:f>
              <c:strCache>
                <c:ptCount val="3"/>
                <c:pt idx="0">
                  <c:v>Bicarb Pi</c:v>
                </c:pt>
                <c:pt idx="1">
                  <c:v>Bicarb Po</c:v>
                </c:pt>
                <c:pt idx="2">
                  <c:v>Bicarb Pt</c:v>
                </c:pt>
              </c:strCache>
            </c:strRef>
          </c:cat>
          <c:val>
            <c:numRef>
              <c:f>'Pre-Drought (April 2015)'!$L$7:$N$7</c:f>
              <c:numCache>
                <c:formatCode>0.0</c:formatCode>
                <c:ptCount val="3"/>
                <c:pt idx="0">
                  <c:v>2.578378727497416</c:v>
                </c:pt>
                <c:pt idx="1">
                  <c:v>10.0044898626298</c:v>
                </c:pt>
                <c:pt idx="2">
                  <c:v>10.86394943846227</c:v>
                </c:pt>
              </c:numCache>
            </c:numRef>
          </c:val>
        </c:ser>
        <c:ser>
          <c:idx val="1"/>
          <c:order val="1"/>
          <c:tx>
            <c:strRef>
              <c:f>'Pre-Drought (April 2015)'!$J$8:$K$8</c:f>
              <c:strCache>
                <c:ptCount val="1"/>
                <c:pt idx="0">
                  <c:v>Slope 0-15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'Pre-Drought (April 2015)'!$L$17:$N$17</c:f>
                <c:numCache>
                  <c:formatCode>General</c:formatCode>
                  <c:ptCount val="3"/>
                  <c:pt idx="0">
                    <c:v>0.526512684541777</c:v>
                  </c:pt>
                  <c:pt idx="1">
                    <c:v>1.485220146021986</c:v>
                  </c:pt>
                  <c:pt idx="2">
                    <c:v>1.440655142369284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'Pre-Drought (April 2015)'!$L$6:$N$6</c:f>
              <c:strCache>
                <c:ptCount val="3"/>
                <c:pt idx="0">
                  <c:v>Bicarb Pi</c:v>
                </c:pt>
                <c:pt idx="1">
                  <c:v>Bicarb Po</c:v>
                </c:pt>
                <c:pt idx="2">
                  <c:v>Bicarb Pt</c:v>
                </c:pt>
              </c:strCache>
            </c:strRef>
          </c:cat>
          <c:val>
            <c:numRef>
              <c:f>'Pre-Drought (April 2015)'!$L$8:$N$8</c:f>
              <c:numCache>
                <c:formatCode>0.0</c:formatCode>
                <c:ptCount val="3"/>
                <c:pt idx="0">
                  <c:v>2.200676074547946</c:v>
                </c:pt>
                <c:pt idx="1">
                  <c:v>14.68189494264161</c:v>
                </c:pt>
                <c:pt idx="2">
                  <c:v>16.14901232567357</c:v>
                </c:pt>
              </c:numCache>
            </c:numRef>
          </c:val>
        </c:ser>
        <c:ser>
          <c:idx val="2"/>
          <c:order val="2"/>
          <c:tx>
            <c:strRef>
              <c:f>'Pre-Drought (April 2015)'!$J$9:$K$9</c:f>
              <c:strCache>
                <c:ptCount val="1"/>
                <c:pt idx="0">
                  <c:v>Valley 0-15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'Pre-Drought (April 2015)'!$L$18:$N$18</c:f>
                <c:numCache>
                  <c:formatCode>General</c:formatCode>
                  <c:ptCount val="3"/>
                  <c:pt idx="0">
                    <c:v>1.955620763282197</c:v>
                  </c:pt>
                  <c:pt idx="1">
                    <c:v>1.230325120976053</c:v>
                  </c:pt>
                  <c:pt idx="2">
                    <c:v>2.018249342361853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'Pre-Drought (April 2015)'!$L$6:$N$6</c:f>
              <c:strCache>
                <c:ptCount val="3"/>
                <c:pt idx="0">
                  <c:v>Bicarb Pi</c:v>
                </c:pt>
                <c:pt idx="1">
                  <c:v>Bicarb Po</c:v>
                </c:pt>
                <c:pt idx="2">
                  <c:v>Bicarb Pt</c:v>
                </c:pt>
              </c:strCache>
            </c:strRef>
          </c:cat>
          <c:val>
            <c:numRef>
              <c:f>'Pre-Drought (April 2015)'!$L$9:$N$9</c:f>
              <c:numCache>
                <c:formatCode>0.0</c:formatCode>
                <c:ptCount val="3"/>
                <c:pt idx="0">
                  <c:v>13.97558400380923</c:v>
                </c:pt>
                <c:pt idx="1">
                  <c:v>5.538915405865197</c:v>
                </c:pt>
                <c:pt idx="2">
                  <c:v>16.7670244766822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217832"/>
        <c:axId val="2125077384"/>
      </c:barChart>
      <c:catAx>
        <c:axId val="2125217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077384"/>
        <c:crosses val="autoZero"/>
        <c:auto val="1"/>
        <c:lblAlgn val="ctr"/>
        <c:lblOffset val="100"/>
        <c:noMultiLvlLbl val="0"/>
      </c:catAx>
      <c:valAx>
        <c:axId val="212507738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25217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'Pre-Drought (April 2015)'!$J$10:$K$10</c:f>
              <c:strCache>
                <c:ptCount val="1"/>
                <c:pt idx="0">
                  <c:v>Ridge 15-30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'Pre-Drought (April 2015)'!$L$19:$N$19</c:f>
                <c:numCache>
                  <c:formatCode>General</c:formatCode>
                  <c:ptCount val="3"/>
                  <c:pt idx="0">
                    <c:v>0.0</c:v>
                  </c:pt>
                  <c:pt idx="1">
                    <c:v>1.352920219602245</c:v>
                  </c:pt>
                  <c:pt idx="2">
                    <c:v>1.352920219602245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'Pre-Drought (April 2015)'!$L$6:$N$6</c:f>
              <c:strCache>
                <c:ptCount val="3"/>
                <c:pt idx="0">
                  <c:v>Bicarb Pi</c:v>
                </c:pt>
                <c:pt idx="1">
                  <c:v>Bicarb Po</c:v>
                </c:pt>
                <c:pt idx="2">
                  <c:v>Bicarb Pt</c:v>
                </c:pt>
              </c:strCache>
            </c:strRef>
          </c:cat>
          <c:val>
            <c:numRef>
              <c:f>'Pre-Drought (April 2015)'!$L$10:$N$10</c:f>
              <c:numCache>
                <c:formatCode>0.0</c:formatCode>
                <c:ptCount val="3"/>
                <c:pt idx="0">
                  <c:v>0.0</c:v>
                </c:pt>
                <c:pt idx="1">
                  <c:v>7.337589555481141</c:v>
                </c:pt>
                <c:pt idx="2">
                  <c:v>7.337589555481141</c:v>
                </c:pt>
              </c:numCache>
            </c:numRef>
          </c:val>
        </c:ser>
        <c:ser>
          <c:idx val="1"/>
          <c:order val="1"/>
          <c:tx>
            <c:strRef>
              <c:f>'Pre-Drought (April 2015)'!$J$11:$K$11</c:f>
              <c:strCache>
                <c:ptCount val="1"/>
                <c:pt idx="0">
                  <c:v>Slope 15-30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'Pre-Drought (April 2015)'!$L$20:$N$20</c:f>
                <c:numCache>
                  <c:formatCode>General</c:formatCode>
                  <c:ptCount val="3"/>
                  <c:pt idx="0">
                    <c:v>0.0</c:v>
                  </c:pt>
                  <c:pt idx="1">
                    <c:v>0.87958493642149</c:v>
                  </c:pt>
                  <c:pt idx="2">
                    <c:v>0.616875500902733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'Pre-Drought (April 2015)'!$L$6:$N$6</c:f>
              <c:strCache>
                <c:ptCount val="3"/>
                <c:pt idx="0">
                  <c:v>Bicarb Pi</c:v>
                </c:pt>
                <c:pt idx="1">
                  <c:v>Bicarb Po</c:v>
                </c:pt>
                <c:pt idx="2">
                  <c:v>Bicarb Pt</c:v>
                </c:pt>
              </c:strCache>
            </c:strRef>
          </c:cat>
          <c:val>
            <c:numRef>
              <c:f>'Pre-Drought (April 2015)'!$L$11:$N$11</c:f>
              <c:numCache>
                <c:formatCode>0.0</c:formatCode>
                <c:ptCount val="3"/>
                <c:pt idx="0">
                  <c:v>3.567060207726545</c:v>
                </c:pt>
                <c:pt idx="1">
                  <c:v>7.153685392222626</c:v>
                </c:pt>
                <c:pt idx="2">
                  <c:v>7.748195426843718</c:v>
                </c:pt>
              </c:numCache>
            </c:numRef>
          </c:val>
        </c:ser>
        <c:ser>
          <c:idx val="2"/>
          <c:order val="2"/>
          <c:tx>
            <c:strRef>
              <c:f>'Pre-Drought (April 2015)'!$J$12:$K$12</c:f>
              <c:strCache>
                <c:ptCount val="1"/>
                <c:pt idx="0">
                  <c:v>Valley 15-30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'Pre-Drought (April 2015)'!$L$21:$N$21</c:f>
                <c:numCache>
                  <c:formatCode>General</c:formatCode>
                  <c:ptCount val="3"/>
                  <c:pt idx="0">
                    <c:v>1.783197100424229</c:v>
                  </c:pt>
                  <c:pt idx="1">
                    <c:v>1.123010344378685</c:v>
                  </c:pt>
                  <c:pt idx="2">
                    <c:v>1.992862916280802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'Pre-Drought (April 2015)'!$L$6:$N$6</c:f>
              <c:strCache>
                <c:ptCount val="3"/>
                <c:pt idx="0">
                  <c:v>Bicarb Pi</c:v>
                </c:pt>
                <c:pt idx="1">
                  <c:v>Bicarb Po</c:v>
                </c:pt>
                <c:pt idx="2">
                  <c:v>Bicarb Pt</c:v>
                </c:pt>
              </c:strCache>
            </c:strRef>
          </c:cat>
          <c:val>
            <c:numRef>
              <c:f>'Pre-Drought (April 2015)'!$L$12:$N$12</c:f>
              <c:numCache>
                <c:formatCode>0.0</c:formatCode>
                <c:ptCount val="3"/>
                <c:pt idx="0">
                  <c:v>13.30943285047589</c:v>
                </c:pt>
                <c:pt idx="1">
                  <c:v>2.756365136091749</c:v>
                </c:pt>
                <c:pt idx="2">
                  <c:v>10.7903013430235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7423880"/>
        <c:axId val="-2117420888"/>
      </c:barChart>
      <c:catAx>
        <c:axId val="-2117423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420888"/>
        <c:crosses val="autoZero"/>
        <c:auto val="1"/>
        <c:lblAlgn val="ctr"/>
        <c:lblOffset val="100"/>
        <c:noMultiLvlLbl val="0"/>
      </c:catAx>
      <c:valAx>
        <c:axId val="-211742088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17423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'Pre-Drought (April 2015)'!$J$7:$K$7</c:f>
              <c:strCache>
                <c:ptCount val="1"/>
                <c:pt idx="0">
                  <c:v>Ridge 0-15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'Pre-Drought (April 2015)'!$O$16:$Q$16</c:f>
                <c:numCache>
                  <c:formatCode>General</c:formatCode>
                  <c:ptCount val="3"/>
                  <c:pt idx="0">
                    <c:v>3.99681326930782</c:v>
                  </c:pt>
                  <c:pt idx="1">
                    <c:v>5.080707375653862</c:v>
                  </c:pt>
                  <c:pt idx="2">
                    <c:v>8.525801564885595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'Pre-Drought (April 2015)'!$O$6:$Q$6</c:f>
              <c:strCache>
                <c:ptCount val="3"/>
                <c:pt idx="0">
                  <c:v>NaOH Pi</c:v>
                </c:pt>
                <c:pt idx="1">
                  <c:v>NaOH Po</c:v>
                </c:pt>
                <c:pt idx="2">
                  <c:v>NaOH Pt</c:v>
                </c:pt>
              </c:strCache>
            </c:strRef>
          </c:cat>
          <c:val>
            <c:numRef>
              <c:f>'Pre-Drought (April 2015)'!$O$7:$Q$7</c:f>
              <c:numCache>
                <c:formatCode>0.0</c:formatCode>
                <c:ptCount val="3"/>
                <c:pt idx="0">
                  <c:v>59.569700005741</c:v>
                </c:pt>
                <c:pt idx="1">
                  <c:v>61.7922545521086</c:v>
                </c:pt>
                <c:pt idx="2">
                  <c:v>121.3619545578496</c:v>
                </c:pt>
              </c:numCache>
            </c:numRef>
          </c:val>
        </c:ser>
        <c:ser>
          <c:idx val="1"/>
          <c:order val="1"/>
          <c:tx>
            <c:strRef>
              <c:f>'Pre-Drought (April 2015)'!$J$8:$K$8</c:f>
              <c:strCache>
                <c:ptCount val="1"/>
                <c:pt idx="0">
                  <c:v>Slope 0-15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'Pre-Drought (April 2015)'!$O$17:$Q$17</c:f>
                <c:numCache>
                  <c:formatCode>General</c:formatCode>
                  <c:ptCount val="3"/>
                  <c:pt idx="0">
                    <c:v>5.471019899763274</c:v>
                  </c:pt>
                  <c:pt idx="1">
                    <c:v>5.281148428808132</c:v>
                  </c:pt>
                  <c:pt idx="2">
                    <c:v>10.65871292869777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'Pre-Drought (April 2015)'!$O$6:$Q$6</c:f>
              <c:strCache>
                <c:ptCount val="3"/>
                <c:pt idx="0">
                  <c:v>NaOH Pi</c:v>
                </c:pt>
                <c:pt idx="1">
                  <c:v>NaOH Po</c:v>
                </c:pt>
                <c:pt idx="2">
                  <c:v>NaOH Pt</c:v>
                </c:pt>
              </c:strCache>
            </c:strRef>
          </c:cat>
          <c:val>
            <c:numRef>
              <c:f>'Pre-Drought (April 2015)'!$O$8:$Q$8</c:f>
              <c:numCache>
                <c:formatCode>0.0</c:formatCode>
                <c:ptCount val="3"/>
                <c:pt idx="0">
                  <c:v>84.09653686440949</c:v>
                </c:pt>
                <c:pt idx="1">
                  <c:v>80.7710524735301</c:v>
                </c:pt>
                <c:pt idx="2">
                  <c:v>164.8675893379396</c:v>
                </c:pt>
              </c:numCache>
            </c:numRef>
          </c:val>
        </c:ser>
        <c:ser>
          <c:idx val="2"/>
          <c:order val="2"/>
          <c:tx>
            <c:strRef>
              <c:f>'Pre-Drought (April 2015)'!$J$9:$K$9</c:f>
              <c:strCache>
                <c:ptCount val="1"/>
                <c:pt idx="0">
                  <c:v>Valley 0-15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'Pre-Drought (April 2015)'!$O$18:$Q$18</c:f>
                <c:numCache>
                  <c:formatCode>General</c:formatCode>
                  <c:ptCount val="3"/>
                  <c:pt idx="0">
                    <c:v>17.48068701712556</c:v>
                  </c:pt>
                  <c:pt idx="1">
                    <c:v>6.510339622528944</c:v>
                  </c:pt>
                  <c:pt idx="2">
                    <c:v>15.9346443651036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'Pre-Drought (April 2015)'!$O$6:$Q$6</c:f>
              <c:strCache>
                <c:ptCount val="3"/>
                <c:pt idx="0">
                  <c:v>NaOH Pi</c:v>
                </c:pt>
                <c:pt idx="1">
                  <c:v>NaOH Po</c:v>
                </c:pt>
                <c:pt idx="2">
                  <c:v>NaOH Pt</c:v>
                </c:pt>
              </c:strCache>
            </c:strRef>
          </c:cat>
          <c:val>
            <c:numRef>
              <c:f>'Pre-Drought (April 2015)'!$O$9:$Q$9</c:f>
              <c:numCache>
                <c:formatCode>0.0</c:formatCode>
                <c:ptCount val="3"/>
                <c:pt idx="0">
                  <c:v>175.4938867809716</c:v>
                </c:pt>
                <c:pt idx="1">
                  <c:v>35.88597507863603</c:v>
                </c:pt>
                <c:pt idx="2">
                  <c:v>205.3291550160784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6267656"/>
        <c:axId val="-2117641400"/>
      </c:barChart>
      <c:catAx>
        <c:axId val="-2116267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641400"/>
        <c:crosses val="autoZero"/>
        <c:auto val="1"/>
        <c:lblAlgn val="ctr"/>
        <c:lblOffset val="100"/>
        <c:noMultiLvlLbl val="0"/>
      </c:catAx>
      <c:valAx>
        <c:axId val="-211764140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16267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'Pre-Drought (April 2015)'!$J$10:$K$10</c:f>
              <c:strCache>
                <c:ptCount val="1"/>
                <c:pt idx="0">
                  <c:v>Ridge 15-30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'Pre-Drought (April 2015)'!$O$19:$Q$19</c:f>
                <c:numCache>
                  <c:formatCode>General</c:formatCode>
                  <c:ptCount val="3"/>
                  <c:pt idx="0">
                    <c:v>2.920909141354615</c:v>
                  </c:pt>
                  <c:pt idx="1">
                    <c:v>3.530100386883606</c:v>
                  </c:pt>
                  <c:pt idx="2">
                    <c:v>6.247229046085844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'Pre-Drought (April 2015)'!$O$6:$Q$6</c:f>
              <c:strCache>
                <c:ptCount val="3"/>
                <c:pt idx="0">
                  <c:v>NaOH Pi</c:v>
                </c:pt>
                <c:pt idx="1">
                  <c:v>NaOH Po</c:v>
                </c:pt>
                <c:pt idx="2">
                  <c:v>NaOH Pt</c:v>
                </c:pt>
              </c:strCache>
            </c:strRef>
          </c:cat>
          <c:val>
            <c:numRef>
              <c:f>'Pre-Drought (April 2015)'!$O$10:$Q$10</c:f>
              <c:numCache>
                <c:formatCode>0.0</c:formatCode>
                <c:ptCount val="3"/>
                <c:pt idx="0">
                  <c:v>30.23331647965916</c:v>
                </c:pt>
                <c:pt idx="1">
                  <c:v>35.64163385343357</c:v>
                </c:pt>
                <c:pt idx="2">
                  <c:v>65.87495033309274</c:v>
                </c:pt>
              </c:numCache>
            </c:numRef>
          </c:val>
        </c:ser>
        <c:ser>
          <c:idx val="1"/>
          <c:order val="1"/>
          <c:tx>
            <c:strRef>
              <c:f>'Pre-Drought (April 2015)'!$J$11:$K$11</c:f>
              <c:strCache>
                <c:ptCount val="1"/>
                <c:pt idx="0">
                  <c:v>Slope 15-30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'Pre-Drought (April 2015)'!$O$20:$Q$20</c:f>
                <c:numCache>
                  <c:formatCode>General</c:formatCode>
                  <c:ptCount val="3"/>
                  <c:pt idx="0">
                    <c:v>15.86460061457264</c:v>
                  </c:pt>
                  <c:pt idx="1">
                    <c:v>5.836403576811477</c:v>
                  </c:pt>
                  <c:pt idx="2">
                    <c:v>17.10822705362324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'Pre-Drought (April 2015)'!$O$6:$Q$6</c:f>
              <c:strCache>
                <c:ptCount val="3"/>
                <c:pt idx="0">
                  <c:v>NaOH Pi</c:v>
                </c:pt>
                <c:pt idx="1">
                  <c:v>NaOH Po</c:v>
                </c:pt>
                <c:pt idx="2">
                  <c:v>NaOH Pt</c:v>
                </c:pt>
              </c:strCache>
            </c:strRef>
          </c:cat>
          <c:val>
            <c:numRef>
              <c:f>'Pre-Drought (April 2015)'!$O$11:$Q$11</c:f>
              <c:numCache>
                <c:formatCode>0.0</c:formatCode>
                <c:ptCount val="3"/>
                <c:pt idx="0">
                  <c:v>57.05302102590958</c:v>
                </c:pt>
                <c:pt idx="1">
                  <c:v>42.95295721242406</c:v>
                </c:pt>
                <c:pt idx="2">
                  <c:v>100.0059782383336</c:v>
                </c:pt>
              </c:numCache>
            </c:numRef>
          </c:val>
        </c:ser>
        <c:ser>
          <c:idx val="2"/>
          <c:order val="2"/>
          <c:tx>
            <c:strRef>
              <c:f>'Pre-Drought (April 2015)'!$J$12:$K$12</c:f>
              <c:strCache>
                <c:ptCount val="1"/>
                <c:pt idx="0">
                  <c:v>Valley 15-30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'Pre-Drought (April 2015)'!$O$21:$Q$21</c:f>
                <c:numCache>
                  <c:formatCode>General</c:formatCode>
                  <c:ptCount val="3"/>
                  <c:pt idx="0">
                    <c:v>20.90948587779942</c:v>
                  </c:pt>
                  <c:pt idx="1">
                    <c:v>7.025131041205445</c:v>
                  </c:pt>
                  <c:pt idx="2">
                    <c:v>26.5130683187863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'Pre-Drought (April 2015)'!$O$6:$Q$6</c:f>
              <c:strCache>
                <c:ptCount val="3"/>
                <c:pt idx="0">
                  <c:v>NaOH Pi</c:v>
                </c:pt>
                <c:pt idx="1">
                  <c:v>NaOH Po</c:v>
                </c:pt>
                <c:pt idx="2">
                  <c:v>NaOH Pt</c:v>
                </c:pt>
              </c:strCache>
            </c:strRef>
          </c:cat>
          <c:val>
            <c:numRef>
              <c:f>'Pre-Drought (April 2015)'!$O$12:$Q$12</c:f>
              <c:numCache>
                <c:formatCode>0.0</c:formatCode>
                <c:ptCount val="3"/>
                <c:pt idx="0">
                  <c:v>141.9151580306275</c:v>
                </c:pt>
                <c:pt idx="1">
                  <c:v>57.16087731525897</c:v>
                </c:pt>
                <c:pt idx="2">
                  <c:v>199.0760353458864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1024696"/>
        <c:axId val="-2121070376"/>
      </c:barChart>
      <c:catAx>
        <c:axId val="-2121024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070376"/>
        <c:crosses val="autoZero"/>
        <c:auto val="1"/>
        <c:lblAlgn val="ctr"/>
        <c:lblOffset val="100"/>
        <c:noMultiLvlLbl val="0"/>
      </c:catAx>
      <c:valAx>
        <c:axId val="-212107037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21024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'During Drought (July 2015)'!$K$6:$L$6</c:f>
              <c:strCache>
                <c:ptCount val="1"/>
                <c:pt idx="0">
                  <c:v>Ridge 0-15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'During Drought (July 2015)'!$X$6:$Z$6</c:f>
                <c:numCache>
                  <c:formatCode>General</c:formatCode>
                  <c:ptCount val="3"/>
                  <c:pt idx="0">
                    <c:v>2.405361982253004</c:v>
                  </c:pt>
                  <c:pt idx="1">
                    <c:v>18.7628932399422</c:v>
                  </c:pt>
                  <c:pt idx="2">
                    <c:v>16.64657809007777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'During Drought (July 2015)'!$P$5:$R$5</c:f>
              <c:strCache>
                <c:ptCount val="3"/>
                <c:pt idx="0">
                  <c:v>NaOH-Pi</c:v>
                </c:pt>
                <c:pt idx="1">
                  <c:v>NaOH-Po</c:v>
                </c:pt>
                <c:pt idx="2">
                  <c:v>NaOH-Pt</c:v>
                </c:pt>
              </c:strCache>
            </c:strRef>
          </c:cat>
          <c:val>
            <c:numRef>
              <c:f>'During Drought (July 2015)'!$P$6:$R$6</c:f>
              <c:numCache>
                <c:formatCode>0.0</c:formatCode>
                <c:ptCount val="3"/>
                <c:pt idx="0">
                  <c:v>37.16800182775228</c:v>
                </c:pt>
                <c:pt idx="1">
                  <c:v>143.5028704166125</c:v>
                </c:pt>
                <c:pt idx="2">
                  <c:v>180.6708722443648</c:v>
                </c:pt>
              </c:numCache>
            </c:numRef>
          </c:val>
        </c:ser>
        <c:ser>
          <c:idx val="1"/>
          <c:order val="1"/>
          <c:tx>
            <c:strRef>
              <c:f>'During Drought (July 2015)'!$K$7:$L$7</c:f>
              <c:strCache>
                <c:ptCount val="1"/>
                <c:pt idx="0">
                  <c:v>Mid-Slope 0-15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'During Drought (July 2015)'!$X$7:$Z$7</c:f>
                <c:numCache>
                  <c:formatCode>General</c:formatCode>
                  <c:ptCount val="3"/>
                  <c:pt idx="0">
                    <c:v>5.869132181427841</c:v>
                  </c:pt>
                  <c:pt idx="1">
                    <c:v>14.84854950710925</c:v>
                  </c:pt>
                  <c:pt idx="2">
                    <c:v>11.45622370620029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'During Drought (July 2015)'!$P$5:$R$5</c:f>
              <c:strCache>
                <c:ptCount val="3"/>
                <c:pt idx="0">
                  <c:v>NaOH-Pi</c:v>
                </c:pt>
                <c:pt idx="1">
                  <c:v>NaOH-Po</c:v>
                </c:pt>
                <c:pt idx="2">
                  <c:v>NaOH-Pt</c:v>
                </c:pt>
              </c:strCache>
            </c:strRef>
          </c:cat>
          <c:val>
            <c:numRef>
              <c:f>'During Drought (July 2015)'!$P$7:$R$7</c:f>
              <c:numCache>
                <c:formatCode>0.0</c:formatCode>
                <c:ptCount val="3"/>
                <c:pt idx="0">
                  <c:v>33.38044580079018</c:v>
                </c:pt>
                <c:pt idx="1">
                  <c:v>148.8323749891701</c:v>
                </c:pt>
                <c:pt idx="2">
                  <c:v>182.2128207899603</c:v>
                </c:pt>
              </c:numCache>
            </c:numRef>
          </c:val>
        </c:ser>
        <c:ser>
          <c:idx val="2"/>
          <c:order val="2"/>
          <c:tx>
            <c:strRef>
              <c:f>'During Drought (July 2015)'!$K$8:$L$8</c:f>
              <c:strCache>
                <c:ptCount val="1"/>
                <c:pt idx="0">
                  <c:v>Low-Slope 0-15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'During Drought (July 2015)'!$X$8:$Z$8</c:f>
                <c:numCache>
                  <c:formatCode>General</c:formatCode>
                  <c:ptCount val="3"/>
                  <c:pt idx="0">
                    <c:v>5.336210394783196</c:v>
                  </c:pt>
                  <c:pt idx="1">
                    <c:v>20.25833538393775</c:v>
                  </c:pt>
                  <c:pt idx="2">
                    <c:v>15.55043494335175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'During Drought (July 2015)'!$P$5:$R$5</c:f>
              <c:strCache>
                <c:ptCount val="3"/>
                <c:pt idx="0">
                  <c:v>NaOH-Pi</c:v>
                </c:pt>
                <c:pt idx="1">
                  <c:v>NaOH-Po</c:v>
                </c:pt>
                <c:pt idx="2">
                  <c:v>NaOH-Pt</c:v>
                </c:pt>
              </c:strCache>
            </c:strRef>
          </c:cat>
          <c:val>
            <c:numRef>
              <c:f>'During Drought (July 2015)'!$P$8:$R$8</c:f>
              <c:numCache>
                <c:formatCode>0.0</c:formatCode>
                <c:ptCount val="3"/>
                <c:pt idx="0">
                  <c:v>31.11131891594251</c:v>
                </c:pt>
                <c:pt idx="1">
                  <c:v>103.7015576993411</c:v>
                </c:pt>
                <c:pt idx="2">
                  <c:v>134.8128766152836</c:v>
                </c:pt>
              </c:numCache>
            </c:numRef>
          </c:val>
        </c:ser>
        <c:ser>
          <c:idx val="3"/>
          <c:order val="3"/>
          <c:tx>
            <c:strRef>
              <c:f>'During Drought (July 2015)'!$K$9:$L$9</c:f>
              <c:strCache>
                <c:ptCount val="1"/>
                <c:pt idx="0">
                  <c:v>Valley 0-15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'During Drought (July 2015)'!$X$9:$Z$9</c:f>
                <c:numCache>
                  <c:formatCode>General</c:formatCode>
                  <c:ptCount val="3"/>
                  <c:pt idx="0">
                    <c:v>9.413307498891839</c:v>
                  </c:pt>
                  <c:pt idx="1">
                    <c:v>14.65020939218207</c:v>
                  </c:pt>
                  <c:pt idx="2">
                    <c:v>7.812750512133991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'During Drought (July 2015)'!$P$5:$R$5</c:f>
              <c:strCache>
                <c:ptCount val="3"/>
                <c:pt idx="0">
                  <c:v>NaOH-Pi</c:v>
                </c:pt>
                <c:pt idx="1">
                  <c:v>NaOH-Po</c:v>
                </c:pt>
                <c:pt idx="2">
                  <c:v>NaOH-Pt</c:v>
                </c:pt>
              </c:strCache>
            </c:strRef>
          </c:cat>
          <c:val>
            <c:numRef>
              <c:f>'During Drought (July 2015)'!$P$9:$R$9</c:f>
              <c:numCache>
                <c:formatCode>0.0</c:formatCode>
                <c:ptCount val="3"/>
                <c:pt idx="0">
                  <c:v>73.0530247174721</c:v>
                </c:pt>
                <c:pt idx="1">
                  <c:v>125.3220159792558</c:v>
                </c:pt>
                <c:pt idx="2">
                  <c:v>198.3750406967278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5880616"/>
        <c:axId val="-2115883704"/>
      </c:barChart>
      <c:catAx>
        <c:axId val="-2115880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883704"/>
        <c:crosses val="autoZero"/>
        <c:auto val="1"/>
        <c:lblAlgn val="ctr"/>
        <c:lblOffset val="100"/>
        <c:noMultiLvlLbl val="0"/>
      </c:catAx>
      <c:valAx>
        <c:axId val="-2115883704"/>
        <c:scaling>
          <c:orientation val="minMax"/>
          <c:max val="250.0"/>
        </c:scaling>
        <c:delete val="0"/>
        <c:axPos val="l"/>
        <c:numFmt formatCode="0.0" sourceLinked="1"/>
        <c:majorTickMark val="out"/>
        <c:minorTickMark val="none"/>
        <c:tickLblPos val="nextTo"/>
        <c:crossAx val="-2115880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'During Drought (July 2015)'!$K$6:$L$6</c:f>
              <c:strCache>
                <c:ptCount val="1"/>
                <c:pt idx="0">
                  <c:v>Ridge 0-15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'During Drought (July 2015)'!$U$6:$W$6</c:f>
                <c:numCache>
                  <c:formatCode>General</c:formatCode>
                  <c:ptCount val="3"/>
                  <c:pt idx="0">
                    <c:v>0.17989908537554</c:v>
                  </c:pt>
                  <c:pt idx="1">
                    <c:v>0.501884312106553</c:v>
                  </c:pt>
                  <c:pt idx="2">
                    <c:v>0.613768025438097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'During Drought (July 2015)'!$M$5:$O$5</c:f>
              <c:strCache>
                <c:ptCount val="3"/>
                <c:pt idx="0">
                  <c:v>Bicarb-Pi</c:v>
                </c:pt>
                <c:pt idx="1">
                  <c:v>Bicarb-Po</c:v>
                </c:pt>
                <c:pt idx="2">
                  <c:v>Bicarb-Pt</c:v>
                </c:pt>
              </c:strCache>
            </c:strRef>
          </c:cat>
          <c:val>
            <c:numRef>
              <c:f>'During Drought (July 2015)'!$M$6:$O$6</c:f>
              <c:numCache>
                <c:formatCode>0.0</c:formatCode>
                <c:ptCount val="3"/>
                <c:pt idx="0">
                  <c:v>0.446091545443678</c:v>
                </c:pt>
                <c:pt idx="1">
                  <c:v>18.50015912587214</c:v>
                </c:pt>
                <c:pt idx="2">
                  <c:v>18.94625067131582</c:v>
                </c:pt>
              </c:numCache>
            </c:numRef>
          </c:val>
        </c:ser>
        <c:ser>
          <c:idx val="1"/>
          <c:order val="1"/>
          <c:tx>
            <c:strRef>
              <c:f>'During Drought (July 2015)'!$K$7:$L$7</c:f>
              <c:strCache>
                <c:ptCount val="1"/>
                <c:pt idx="0">
                  <c:v>Mid-Slope 0-15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'During Drought (July 2015)'!$U$7:$W$7</c:f>
                <c:numCache>
                  <c:formatCode>General</c:formatCode>
                  <c:ptCount val="3"/>
                  <c:pt idx="0">
                    <c:v>0.0362581139336587</c:v>
                  </c:pt>
                  <c:pt idx="1">
                    <c:v>1.513848764152977</c:v>
                  </c:pt>
                  <c:pt idx="2">
                    <c:v>1.495337989454545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'During Drought (July 2015)'!$M$5:$O$5</c:f>
              <c:strCache>
                <c:ptCount val="3"/>
                <c:pt idx="0">
                  <c:v>Bicarb-Pi</c:v>
                </c:pt>
                <c:pt idx="1">
                  <c:v>Bicarb-Po</c:v>
                </c:pt>
                <c:pt idx="2">
                  <c:v>Bicarb-Pt</c:v>
                </c:pt>
              </c:strCache>
            </c:strRef>
          </c:cat>
          <c:val>
            <c:numRef>
              <c:f>'During Drought (July 2015)'!$M$7:$O$7</c:f>
              <c:numCache>
                <c:formatCode>0.0</c:formatCode>
                <c:ptCount val="3"/>
                <c:pt idx="0">
                  <c:v>0.319338277703356</c:v>
                </c:pt>
                <c:pt idx="1">
                  <c:v>21.54607175835201</c:v>
                </c:pt>
                <c:pt idx="2">
                  <c:v>21.70574089720369</c:v>
                </c:pt>
              </c:numCache>
            </c:numRef>
          </c:val>
        </c:ser>
        <c:ser>
          <c:idx val="2"/>
          <c:order val="2"/>
          <c:tx>
            <c:strRef>
              <c:f>'During Drought (July 2015)'!$K$8:$L$8</c:f>
              <c:strCache>
                <c:ptCount val="1"/>
                <c:pt idx="0">
                  <c:v>Low-Slope 0-15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'During Drought (July 2015)'!$U$8:$W$8</c:f>
                <c:numCache>
                  <c:formatCode>General</c:formatCode>
                  <c:ptCount val="3"/>
                  <c:pt idx="0">
                    <c:v>0.178725364696303</c:v>
                  </c:pt>
                  <c:pt idx="1">
                    <c:v>4.686511763525336</c:v>
                  </c:pt>
                  <c:pt idx="2">
                    <c:v>4.6816838656236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'During Drought (July 2015)'!$M$5:$O$5</c:f>
              <c:strCache>
                <c:ptCount val="3"/>
                <c:pt idx="0">
                  <c:v>Bicarb-Pi</c:v>
                </c:pt>
                <c:pt idx="1">
                  <c:v>Bicarb-Po</c:v>
                </c:pt>
                <c:pt idx="2">
                  <c:v>Bicarb-Pt</c:v>
                </c:pt>
              </c:strCache>
            </c:strRef>
          </c:cat>
          <c:val>
            <c:numRef>
              <c:f>'During Drought (July 2015)'!$M$8:$O$8</c:f>
              <c:numCache>
                <c:formatCode>0.0</c:formatCode>
                <c:ptCount val="3"/>
                <c:pt idx="0">
                  <c:v>0.481859019024849</c:v>
                </c:pt>
                <c:pt idx="1">
                  <c:v>25.6862007776131</c:v>
                </c:pt>
                <c:pt idx="2">
                  <c:v>26.00744012362966</c:v>
                </c:pt>
              </c:numCache>
            </c:numRef>
          </c:val>
        </c:ser>
        <c:ser>
          <c:idx val="3"/>
          <c:order val="3"/>
          <c:tx>
            <c:strRef>
              <c:f>'During Drought (July 2015)'!$K$9:$L$9</c:f>
              <c:strCache>
                <c:ptCount val="1"/>
                <c:pt idx="0">
                  <c:v>Valley 0-15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'During Drought (July 2015)'!$U$9:$W$9</c:f>
                <c:numCache>
                  <c:formatCode>General</c:formatCode>
                  <c:ptCount val="3"/>
                  <c:pt idx="0">
                    <c:v>0.583084440724307</c:v>
                  </c:pt>
                  <c:pt idx="1">
                    <c:v>3.503473454520864</c:v>
                  </c:pt>
                  <c:pt idx="2">
                    <c:v>3.057323669367636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'During Drought (July 2015)'!$M$5:$O$5</c:f>
              <c:strCache>
                <c:ptCount val="3"/>
                <c:pt idx="0">
                  <c:v>Bicarb-Pi</c:v>
                </c:pt>
                <c:pt idx="1">
                  <c:v>Bicarb-Po</c:v>
                </c:pt>
                <c:pt idx="2">
                  <c:v>Bicarb-Pt</c:v>
                </c:pt>
              </c:strCache>
            </c:strRef>
          </c:cat>
          <c:val>
            <c:numRef>
              <c:f>'During Drought (July 2015)'!$M$9:$O$9</c:f>
              <c:numCache>
                <c:formatCode>0.0</c:formatCode>
                <c:ptCount val="3"/>
                <c:pt idx="0">
                  <c:v>2.307429581963826</c:v>
                </c:pt>
                <c:pt idx="1">
                  <c:v>49.37284404990103</c:v>
                </c:pt>
                <c:pt idx="2">
                  <c:v>51.68027363186485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5928360"/>
        <c:axId val="-2115931448"/>
      </c:barChart>
      <c:catAx>
        <c:axId val="-211592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931448"/>
        <c:crosses val="autoZero"/>
        <c:auto val="1"/>
        <c:lblAlgn val="ctr"/>
        <c:lblOffset val="100"/>
        <c:noMultiLvlLbl val="0"/>
      </c:catAx>
      <c:valAx>
        <c:axId val="-2115931448"/>
        <c:scaling>
          <c:orientation val="minMax"/>
          <c:max val="55.0"/>
          <c:min val="0.0"/>
        </c:scaling>
        <c:delete val="0"/>
        <c:axPos val="l"/>
        <c:numFmt formatCode="0.0" sourceLinked="1"/>
        <c:majorTickMark val="out"/>
        <c:minorTickMark val="none"/>
        <c:tickLblPos val="nextTo"/>
        <c:crossAx val="-2115928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'During Drought (July 2015)'!$K$14:$L$14</c:f>
              <c:strCache>
                <c:ptCount val="1"/>
                <c:pt idx="0">
                  <c:v>Ridge 15-30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'During Drought (July 2015)'!$X$14:$Z$14</c:f>
                <c:numCache>
                  <c:formatCode>General</c:formatCode>
                  <c:ptCount val="3"/>
                  <c:pt idx="0">
                    <c:v>3.177036257212677</c:v>
                  </c:pt>
                  <c:pt idx="1">
                    <c:v>14.28210266754079</c:v>
                  </c:pt>
                  <c:pt idx="2">
                    <c:v>11.27589155745401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'During Drought (July 2015)'!$P$13:$R$13</c:f>
              <c:strCache>
                <c:ptCount val="3"/>
                <c:pt idx="0">
                  <c:v>NaOH-Pi</c:v>
                </c:pt>
                <c:pt idx="1">
                  <c:v>NaOH-Po</c:v>
                </c:pt>
                <c:pt idx="2">
                  <c:v>NaOH-Pt</c:v>
                </c:pt>
              </c:strCache>
            </c:strRef>
          </c:cat>
          <c:val>
            <c:numRef>
              <c:f>'During Drought (July 2015)'!$P$14:$R$14</c:f>
              <c:numCache>
                <c:formatCode>0.0</c:formatCode>
                <c:ptCount val="3"/>
                <c:pt idx="0">
                  <c:v>22.01340537288317</c:v>
                </c:pt>
                <c:pt idx="1">
                  <c:v>51.91922025714851</c:v>
                </c:pt>
                <c:pt idx="2">
                  <c:v>73.93262563003167</c:v>
                </c:pt>
              </c:numCache>
            </c:numRef>
          </c:val>
        </c:ser>
        <c:ser>
          <c:idx val="1"/>
          <c:order val="1"/>
          <c:tx>
            <c:strRef>
              <c:f>'During Drought (July 2015)'!$K$15:$L$15</c:f>
              <c:strCache>
                <c:ptCount val="1"/>
                <c:pt idx="0">
                  <c:v>Mid-Slope 15-30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'During Drought (July 2015)'!$X$15:$Z$15</c:f>
                <c:numCache>
                  <c:formatCode>General</c:formatCode>
                  <c:ptCount val="3"/>
                  <c:pt idx="0">
                    <c:v>3.154514182659841</c:v>
                  </c:pt>
                  <c:pt idx="1">
                    <c:v>11.31826598450264</c:v>
                  </c:pt>
                  <c:pt idx="2">
                    <c:v>8.474718571990758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'During Drought (July 2015)'!$P$13:$R$13</c:f>
              <c:strCache>
                <c:ptCount val="3"/>
                <c:pt idx="0">
                  <c:v>NaOH-Pi</c:v>
                </c:pt>
                <c:pt idx="1">
                  <c:v>NaOH-Po</c:v>
                </c:pt>
                <c:pt idx="2">
                  <c:v>NaOH-Pt</c:v>
                </c:pt>
              </c:strCache>
            </c:strRef>
          </c:cat>
          <c:val>
            <c:numRef>
              <c:f>'During Drought (July 2015)'!$P$15:$R$15</c:f>
              <c:numCache>
                <c:formatCode>0.0</c:formatCode>
                <c:ptCount val="3"/>
                <c:pt idx="0">
                  <c:v>20.37145357692916</c:v>
                </c:pt>
                <c:pt idx="1">
                  <c:v>48.34894604534299</c:v>
                </c:pt>
                <c:pt idx="2">
                  <c:v>68.72039962227216</c:v>
                </c:pt>
              </c:numCache>
            </c:numRef>
          </c:val>
        </c:ser>
        <c:ser>
          <c:idx val="2"/>
          <c:order val="2"/>
          <c:tx>
            <c:strRef>
              <c:f>'During Drought (July 2015)'!$K$16:$L$16</c:f>
              <c:strCache>
                <c:ptCount val="1"/>
                <c:pt idx="0">
                  <c:v>Low-Slope 15-30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'During Drought (July 2015)'!$X$16:$Z$16</c:f>
                <c:numCache>
                  <c:formatCode>General</c:formatCode>
                  <c:ptCount val="3"/>
                  <c:pt idx="0">
                    <c:v>3.154514182659841</c:v>
                  </c:pt>
                  <c:pt idx="1">
                    <c:v>11.31826598450264</c:v>
                  </c:pt>
                  <c:pt idx="2">
                    <c:v>8.474718571990758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'During Drought (July 2015)'!$P$13:$R$13</c:f>
              <c:strCache>
                <c:ptCount val="3"/>
                <c:pt idx="0">
                  <c:v>NaOH-Pi</c:v>
                </c:pt>
                <c:pt idx="1">
                  <c:v>NaOH-Po</c:v>
                </c:pt>
                <c:pt idx="2">
                  <c:v>NaOH-Pt</c:v>
                </c:pt>
              </c:strCache>
            </c:strRef>
          </c:cat>
          <c:val>
            <c:numRef>
              <c:f>'During Drought (July 2015)'!$P$16:$R$16</c:f>
              <c:numCache>
                <c:formatCode>0.0</c:formatCode>
                <c:ptCount val="3"/>
                <c:pt idx="0">
                  <c:v>36.2579733432457</c:v>
                </c:pt>
                <c:pt idx="1">
                  <c:v>57.53694671725631</c:v>
                </c:pt>
                <c:pt idx="2">
                  <c:v>93.794920060502</c:v>
                </c:pt>
              </c:numCache>
            </c:numRef>
          </c:val>
        </c:ser>
        <c:ser>
          <c:idx val="3"/>
          <c:order val="3"/>
          <c:tx>
            <c:strRef>
              <c:f>'During Drought (July 2015)'!$K$17:$L$17</c:f>
              <c:strCache>
                <c:ptCount val="1"/>
                <c:pt idx="0">
                  <c:v>Valley 15-30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'During Drought (July 2015)'!$X$17:$Z$17</c:f>
                <c:numCache>
                  <c:formatCode>General</c:formatCode>
                  <c:ptCount val="3"/>
                  <c:pt idx="0">
                    <c:v>16.72743272751142</c:v>
                  </c:pt>
                  <c:pt idx="1">
                    <c:v>15.2729828918043</c:v>
                  </c:pt>
                  <c:pt idx="2">
                    <c:v>6.853864248313933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'During Drought (July 2015)'!$P$13:$R$13</c:f>
              <c:strCache>
                <c:ptCount val="3"/>
                <c:pt idx="0">
                  <c:v>NaOH-Pi</c:v>
                </c:pt>
                <c:pt idx="1">
                  <c:v>NaOH-Po</c:v>
                </c:pt>
                <c:pt idx="2">
                  <c:v>NaOH-Pt</c:v>
                </c:pt>
              </c:strCache>
            </c:strRef>
          </c:cat>
          <c:val>
            <c:numRef>
              <c:f>'During Drought (July 2015)'!$P$17:$R$17</c:f>
              <c:numCache>
                <c:formatCode>0.0</c:formatCode>
                <c:ptCount val="3"/>
                <c:pt idx="0">
                  <c:v>76.72393662351563</c:v>
                </c:pt>
                <c:pt idx="1">
                  <c:v>74.30388201853332</c:v>
                </c:pt>
                <c:pt idx="2">
                  <c:v>151.0278186420489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5973976"/>
        <c:axId val="-2115977064"/>
      </c:barChart>
      <c:catAx>
        <c:axId val="-2115973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977064"/>
        <c:crosses val="autoZero"/>
        <c:auto val="1"/>
        <c:lblAlgn val="ctr"/>
        <c:lblOffset val="100"/>
        <c:noMultiLvlLbl val="0"/>
      </c:catAx>
      <c:valAx>
        <c:axId val="-2115977064"/>
        <c:scaling>
          <c:orientation val="minMax"/>
          <c:max val="250.0"/>
        </c:scaling>
        <c:delete val="0"/>
        <c:axPos val="l"/>
        <c:numFmt formatCode="0.0" sourceLinked="1"/>
        <c:majorTickMark val="out"/>
        <c:minorTickMark val="none"/>
        <c:tickLblPos val="nextTo"/>
        <c:crossAx val="-2115973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'During Drought (July 2015)'!$K$14:$L$14</c:f>
              <c:strCache>
                <c:ptCount val="1"/>
                <c:pt idx="0">
                  <c:v>Ridge 15-30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'During Drought (July 2015)'!$U$14:$W$14</c:f>
                <c:numCache>
                  <c:formatCode>General</c:formatCode>
                  <c:ptCount val="3"/>
                  <c:pt idx="1">
                    <c:v>1.48230028886523</c:v>
                  </c:pt>
                  <c:pt idx="2">
                    <c:v>1.394805630256866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'During Drought (July 2015)'!$M$13:$O$13</c:f>
              <c:strCache>
                <c:ptCount val="3"/>
                <c:pt idx="0">
                  <c:v>Bicarb-Pi</c:v>
                </c:pt>
                <c:pt idx="1">
                  <c:v>Bicarb-Po</c:v>
                </c:pt>
                <c:pt idx="2">
                  <c:v>Bicarb-Pt</c:v>
                </c:pt>
              </c:strCache>
            </c:strRef>
          </c:cat>
          <c:val>
            <c:numRef>
              <c:f>'During Drought (July 2015)'!$M$14:$O$14</c:f>
              <c:numCache>
                <c:formatCode>0.0</c:formatCode>
                <c:ptCount val="3"/>
                <c:pt idx="0">
                  <c:v>1.288844313273844</c:v>
                </c:pt>
                <c:pt idx="1">
                  <c:v>6.19572434502588</c:v>
                </c:pt>
                <c:pt idx="2">
                  <c:v>6.41053173057152</c:v>
                </c:pt>
              </c:numCache>
            </c:numRef>
          </c:val>
        </c:ser>
        <c:ser>
          <c:idx val="1"/>
          <c:order val="1"/>
          <c:tx>
            <c:strRef>
              <c:f>'During Drought (July 2015)'!$K$15:$L$15</c:f>
              <c:strCache>
                <c:ptCount val="1"/>
                <c:pt idx="0">
                  <c:v>Mid-Slope 15-30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'During Drought (July 2015)'!$U$15:$W$15</c:f>
                <c:numCache>
                  <c:formatCode>General</c:formatCode>
                  <c:ptCount val="3"/>
                  <c:pt idx="0">
                    <c:v>0.251287878586514</c:v>
                  </c:pt>
                  <c:pt idx="1">
                    <c:v>1.193072556198103</c:v>
                  </c:pt>
                  <c:pt idx="2">
                    <c:v>1.321527961316444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'During Drought (July 2015)'!$M$13:$O$13</c:f>
              <c:strCache>
                <c:ptCount val="3"/>
                <c:pt idx="0">
                  <c:v>Bicarb-Pi</c:v>
                </c:pt>
                <c:pt idx="1">
                  <c:v>Bicarb-Po</c:v>
                </c:pt>
                <c:pt idx="2">
                  <c:v>Bicarb-Pt</c:v>
                </c:pt>
              </c:strCache>
            </c:strRef>
          </c:cat>
          <c:val>
            <c:numRef>
              <c:f>'During Drought (July 2015)'!$M$15:$O$15</c:f>
              <c:numCache>
                <c:formatCode>0.0</c:formatCode>
                <c:ptCount val="3"/>
                <c:pt idx="0">
                  <c:v>1.037620765294461</c:v>
                </c:pt>
                <c:pt idx="1">
                  <c:v>4.461413682382658</c:v>
                </c:pt>
                <c:pt idx="2">
                  <c:v>4.98022406502989</c:v>
                </c:pt>
              </c:numCache>
            </c:numRef>
          </c:val>
        </c:ser>
        <c:ser>
          <c:idx val="2"/>
          <c:order val="2"/>
          <c:tx>
            <c:strRef>
              <c:f>'During Drought (July 2015)'!$K$16:$L$16</c:f>
              <c:strCache>
                <c:ptCount val="1"/>
                <c:pt idx="0">
                  <c:v>Low-Slope 15-30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'During Drought (July 2015)'!$U$16:$W$16</c:f>
                <c:numCache>
                  <c:formatCode>General</c:formatCode>
                  <c:ptCount val="3"/>
                  <c:pt idx="0">
                    <c:v>0.251287878586514</c:v>
                  </c:pt>
                  <c:pt idx="1">
                    <c:v>1.193072556198103</c:v>
                  </c:pt>
                  <c:pt idx="2">
                    <c:v>1.321527961316444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'During Drought (July 2015)'!$M$13:$O$13</c:f>
              <c:strCache>
                <c:ptCount val="3"/>
                <c:pt idx="0">
                  <c:v>Bicarb-Pi</c:v>
                </c:pt>
                <c:pt idx="1">
                  <c:v>Bicarb-Po</c:v>
                </c:pt>
                <c:pt idx="2">
                  <c:v>Bicarb-Pt</c:v>
                </c:pt>
              </c:strCache>
            </c:strRef>
          </c:cat>
          <c:val>
            <c:numRef>
              <c:f>'During Drought (July 2015)'!$M$16:$O$16</c:f>
              <c:numCache>
                <c:formatCode>0.0</c:formatCode>
                <c:ptCount val="3"/>
                <c:pt idx="0">
                  <c:v>1.57690287621771</c:v>
                </c:pt>
                <c:pt idx="1">
                  <c:v>6.908332102340857</c:v>
                </c:pt>
                <c:pt idx="2">
                  <c:v>7.959600686485995</c:v>
                </c:pt>
              </c:numCache>
            </c:numRef>
          </c:val>
        </c:ser>
        <c:ser>
          <c:idx val="3"/>
          <c:order val="3"/>
          <c:tx>
            <c:strRef>
              <c:f>'During Drought (July 2015)'!$K$17:$L$17</c:f>
              <c:strCache>
                <c:ptCount val="1"/>
                <c:pt idx="0">
                  <c:v>Valley 15-30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'During Drought (July 2015)'!$U$17:$W$17</c:f>
                <c:numCache>
                  <c:formatCode>General</c:formatCode>
                  <c:ptCount val="3"/>
                  <c:pt idx="0">
                    <c:v>1.58535100637717</c:v>
                  </c:pt>
                  <c:pt idx="1">
                    <c:v>2.689355706762066</c:v>
                  </c:pt>
                  <c:pt idx="2">
                    <c:v>1.191572513883542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'During Drought (July 2015)'!$M$13:$O$13</c:f>
              <c:strCache>
                <c:ptCount val="3"/>
                <c:pt idx="0">
                  <c:v>Bicarb-Pi</c:v>
                </c:pt>
                <c:pt idx="1">
                  <c:v>Bicarb-Po</c:v>
                </c:pt>
                <c:pt idx="2">
                  <c:v>Bicarb-Pt</c:v>
                </c:pt>
              </c:strCache>
            </c:strRef>
          </c:cat>
          <c:val>
            <c:numRef>
              <c:f>'During Drought (July 2015)'!$M$17:$O$17</c:f>
              <c:numCache>
                <c:formatCode>0.0</c:formatCode>
                <c:ptCount val="3"/>
                <c:pt idx="0">
                  <c:v>3.319359140191751</c:v>
                </c:pt>
                <c:pt idx="1">
                  <c:v>7.020249931377919</c:v>
                </c:pt>
                <c:pt idx="2">
                  <c:v>10.33960907156967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187752"/>
        <c:axId val="2090256264"/>
      </c:barChart>
      <c:catAx>
        <c:axId val="209018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256264"/>
        <c:crosses val="autoZero"/>
        <c:auto val="1"/>
        <c:lblAlgn val="ctr"/>
        <c:lblOffset val="100"/>
        <c:noMultiLvlLbl val="0"/>
      </c:catAx>
      <c:valAx>
        <c:axId val="2090256264"/>
        <c:scaling>
          <c:orientation val="minMax"/>
          <c:max val="55.0"/>
          <c:min val="0.0"/>
        </c:scaling>
        <c:delete val="0"/>
        <c:axPos val="l"/>
        <c:numFmt formatCode="0.0" sourceLinked="1"/>
        <c:majorTickMark val="out"/>
        <c:minorTickMark val="none"/>
        <c:tickLblPos val="nextTo"/>
        <c:crossAx val="2090187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336550</xdr:colOff>
      <xdr:row>22</xdr:row>
      <xdr:rowOff>25400</xdr:rowOff>
    </xdr:from>
    <xdr:to>
      <xdr:col>15</xdr:col>
      <xdr:colOff>279400</xdr:colOff>
      <xdr:row>34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349249</xdr:colOff>
      <xdr:row>34</xdr:row>
      <xdr:rowOff>152400</xdr:rowOff>
    </xdr:from>
    <xdr:to>
      <xdr:col>15</xdr:col>
      <xdr:colOff>272016</xdr:colOff>
      <xdr:row>49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320738</xdr:colOff>
      <xdr:row>21</xdr:row>
      <xdr:rowOff>177800</xdr:rowOff>
    </xdr:from>
    <xdr:to>
      <xdr:col>21</xdr:col>
      <xdr:colOff>400050</xdr:colOff>
      <xdr:row>34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317500</xdr:colOff>
      <xdr:row>34</xdr:row>
      <xdr:rowOff>127000</xdr:rowOff>
    </xdr:from>
    <xdr:to>
      <xdr:col>21</xdr:col>
      <xdr:colOff>425450</xdr:colOff>
      <xdr:row>49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717550</xdr:colOff>
      <xdr:row>18</xdr:row>
      <xdr:rowOff>0</xdr:rowOff>
    </xdr:from>
    <xdr:to>
      <xdr:col>21</xdr:col>
      <xdr:colOff>336550</xdr:colOff>
      <xdr:row>32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279400</xdr:colOff>
      <xdr:row>18</xdr:row>
      <xdr:rowOff>0</xdr:rowOff>
    </xdr:from>
    <xdr:to>
      <xdr:col>15</xdr:col>
      <xdr:colOff>609600</xdr:colOff>
      <xdr:row>32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704850</xdr:colOff>
      <xdr:row>33</xdr:row>
      <xdr:rowOff>0</xdr:rowOff>
    </xdr:from>
    <xdr:to>
      <xdr:col>21</xdr:col>
      <xdr:colOff>323850</xdr:colOff>
      <xdr:row>47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266700</xdr:colOff>
      <xdr:row>33</xdr:row>
      <xdr:rowOff>0</xdr:rowOff>
    </xdr:from>
    <xdr:to>
      <xdr:col>15</xdr:col>
      <xdr:colOff>596900</xdr:colOff>
      <xdr:row>47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workbookViewId="0">
      <pane ySplit="2" topLeftCell="A21" activePane="bottomLeft" state="frozen"/>
      <selection pane="bottomLeft" activeCell="Q51" sqref="Q51"/>
    </sheetView>
  </sheetViews>
  <sheetFormatPr baseColWidth="10" defaultRowHeight="15" x14ac:dyDescent="0"/>
  <cols>
    <col min="1" max="1" width="7.6640625" style="2" bestFit="1" customWidth="1"/>
    <col min="2" max="2" width="10.5" style="2" bestFit="1" customWidth="1"/>
    <col min="3" max="3" width="8.83203125" style="2" bestFit="1" customWidth="1"/>
    <col min="4" max="4" width="9" style="2" bestFit="1" customWidth="1"/>
    <col min="5" max="5" width="8.6640625" style="2" bestFit="1" customWidth="1"/>
    <col min="6" max="6" width="8.1640625" style="2" bestFit="1" customWidth="1"/>
    <col min="7" max="7" width="8.83203125" style="2" bestFit="1" customWidth="1"/>
    <col min="8" max="8" width="8.33203125" style="2" bestFit="1" customWidth="1"/>
    <col min="9" max="9" width="8.83203125" style="2" bestFit="1" customWidth="1"/>
    <col min="10" max="10" width="7.1640625" style="2" bestFit="1" customWidth="1"/>
    <col min="11" max="11" width="6.1640625" style="2" bestFit="1" customWidth="1"/>
    <col min="12" max="12" width="8.33203125" style="2" bestFit="1" customWidth="1"/>
    <col min="13" max="13" width="8.83203125" style="2" bestFit="1" customWidth="1"/>
    <col min="14" max="14" width="8.5" style="2" bestFit="1" customWidth="1"/>
    <col min="15" max="15" width="8" style="2" bestFit="1" customWidth="1"/>
    <col min="16" max="16" width="8.6640625" style="2" bestFit="1" customWidth="1"/>
    <col min="17" max="17" width="8.1640625" style="2" bestFit="1" customWidth="1"/>
    <col min="18" max="18" width="8.6640625" style="2" bestFit="1" customWidth="1"/>
    <col min="19" max="19" width="8.1640625" style="2" bestFit="1" customWidth="1"/>
    <col min="20" max="16384" width="10.83203125" style="2"/>
  </cols>
  <sheetData>
    <row r="1" spans="1:17" s="17" customFormat="1">
      <c r="A1" s="14"/>
      <c r="B1" s="14"/>
      <c r="C1" s="25" t="s">
        <v>65</v>
      </c>
      <c r="D1" s="25"/>
      <c r="E1" s="25"/>
      <c r="F1" s="25"/>
      <c r="G1" s="25"/>
      <c r="H1" s="25"/>
      <c r="I1" s="10"/>
      <c r="J1" s="10"/>
      <c r="K1" s="16"/>
    </row>
    <row r="2" spans="1:17">
      <c r="A2" s="14" t="s">
        <v>1</v>
      </c>
      <c r="B2" s="14" t="s">
        <v>2</v>
      </c>
      <c r="C2" s="14" t="s">
        <v>45</v>
      </c>
      <c r="D2" s="14" t="s">
        <v>49</v>
      </c>
      <c r="E2" s="14" t="s">
        <v>46</v>
      </c>
      <c r="F2" s="14" t="s">
        <v>47</v>
      </c>
      <c r="G2" s="14" t="s">
        <v>50</v>
      </c>
      <c r="H2" s="14" t="s">
        <v>48</v>
      </c>
      <c r="I2" s="18"/>
    </row>
    <row r="3" spans="1:17">
      <c r="A3" s="8" t="s">
        <v>10</v>
      </c>
      <c r="B3" s="8" t="s">
        <v>11</v>
      </c>
      <c r="C3" s="20">
        <v>0</v>
      </c>
      <c r="D3" s="5">
        <v>10.115898037045691</v>
      </c>
      <c r="E3" s="6">
        <v>10.115898037045691</v>
      </c>
      <c r="F3" s="6">
        <v>52.053897518639317</v>
      </c>
      <c r="G3" s="6">
        <v>46.576554048229212</v>
      </c>
      <c r="H3" s="6">
        <v>98.63045156686853</v>
      </c>
      <c r="I3" s="13"/>
    </row>
    <row r="4" spans="1:17">
      <c r="A4" s="8" t="s">
        <v>12</v>
      </c>
      <c r="B4" s="8" t="s">
        <v>11</v>
      </c>
      <c r="C4" s="6">
        <v>3.4407850511141249</v>
      </c>
      <c r="D4" s="5">
        <v>9.752636425804603</v>
      </c>
      <c r="E4" s="6">
        <v>13.193421476918727</v>
      </c>
      <c r="F4" s="6">
        <v>73.632149568724515</v>
      </c>
      <c r="G4" s="6">
        <v>73.380777463860682</v>
      </c>
      <c r="H4" s="6">
        <v>147.0129270325852</v>
      </c>
      <c r="I4" s="13"/>
    </row>
    <row r="5" spans="1:17">
      <c r="A5" s="8" t="s">
        <v>14</v>
      </c>
      <c r="B5" s="8" t="s">
        <v>11</v>
      </c>
      <c r="C5" s="6">
        <v>1.7159724038807078</v>
      </c>
      <c r="D5" s="5">
        <v>11.443551850520965</v>
      </c>
      <c r="E5" s="6">
        <v>13.159524254401672</v>
      </c>
      <c r="F5" s="6">
        <v>68.672110585698874</v>
      </c>
      <c r="G5" s="6">
        <v>77.963103212360693</v>
      </c>
      <c r="H5" s="6">
        <v>146.63521379805957</v>
      </c>
      <c r="I5" s="13"/>
      <c r="J5" s="8"/>
      <c r="K5" s="8"/>
      <c r="L5" s="25" t="s">
        <v>51</v>
      </c>
      <c r="M5" s="25"/>
      <c r="N5" s="25"/>
      <c r="O5" s="25"/>
      <c r="P5" s="25"/>
      <c r="Q5" s="25"/>
    </row>
    <row r="6" spans="1:17">
      <c r="A6" s="8" t="s">
        <v>17</v>
      </c>
      <c r="B6" s="8" t="s">
        <v>11</v>
      </c>
      <c r="C6" s="20">
        <v>0</v>
      </c>
      <c r="D6" s="5">
        <v>9.0922860055661001</v>
      </c>
      <c r="E6" s="6">
        <v>9.0922860055661001</v>
      </c>
      <c r="F6" s="6">
        <v>60.668224836689738</v>
      </c>
      <c r="G6" s="6">
        <v>54.055549369950917</v>
      </c>
      <c r="H6" s="6">
        <v>114.72377420664066</v>
      </c>
      <c r="I6" s="13"/>
      <c r="J6" s="8" t="s">
        <v>1</v>
      </c>
      <c r="K6" s="8" t="s">
        <v>16</v>
      </c>
      <c r="L6" s="8" t="s">
        <v>45</v>
      </c>
      <c r="M6" s="8" t="s">
        <v>49</v>
      </c>
      <c r="N6" s="8" t="s">
        <v>46</v>
      </c>
      <c r="O6" s="8" t="s">
        <v>47</v>
      </c>
      <c r="P6" s="8" t="s">
        <v>50</v>
      </c>
      <c r="Q6" s="8" t="s">
        <v>48</v>
      </c>
    </row>
    <row r="7" spans="1:17">
      <c r="A7" s="8" t="s">
        <v>19</v>
      </c>
      <c r="B7" s="8" t="s">
        <v>11</v>
      </c>
      <c r="C7" s="20">
        <v>0</v>
      </c>
      <c r="D7" s="5">
        <v>7.3793193167093429</v>
      </c>
      <c r="E7" s="6">
        <v>7.3793193167093429</v>
      </c>
      <c r="F7" s="6">
        <v>50.606705992225265</v>
      </c>
      <c r="G7" s="6">
        <v>53.236950576783222</v>
      </c>
      <c r="H7" s="6">
        <v>103.84365656900849</v>
      </c>
      <c r="I7" s="13"/>
      <c r="J7" s="8" t="s">
        <v>18</v>
      </c>
      <c r="K7" s="8" t="s">
        <v>11</v>
      </c>
      <c r="L7" s="6">
        <f>AVERAGE(C4:C5)</f>
        <v>2.5783787274974164</v>
      </c>
      <c r="M7" s="6">
        <f>AVERAGE(D3:D8)</f>
        <v>10.004489862629793</v>
      </c>
      <c r="N7" s="6">
        <f>AVERAGE(E3:E8)</f>
        <v>10.863949438462265</v>
      </c>
      <c r="O7" s="6">
        <f t="shared" ref="O7:P7" si="0">AVERAGE(F3:F8)</f>
        <v>59.569700005740998</v>
      </c>
      <c r="P7" s="6">
        <f t="shared" si="0"/>
        <v>61.792254552108602</v>
      </c>
      <c r="Q7" s="6">
        <f>AVERAGE(H3:H8)</f>
        <v>121.36195455784959</v>
      </c>
    </row>
    <row r="8" spans="1:17">
      <c r="A8" s="8" t="s">
        <v>21</v>
      </c>
      <c r="B8" s="8" t="s">
        <v>11</v>
      </c>
      <c r="C8" s="20">
        <v>0</v>
      </c>
      <c r="D8" s="5">
        <v>12.243247540132062</v>
      </c>
      <c r="E8" s="6">
        <v>12.243247540132062</v>
      </c>
      <c r="F8" s="6">
        <v>51.785111532468306</v>
      </c>
      <c r="G8" s="6">
        <v>65.540592641466887</v>
      </c>
      <c r="H8" s="6">
        <v>117.32570417393519</v>
      </c>
      <c r="I8" s="13"/>
      <c r="J8" s="8" t="s">
        <v>52</v>
      </c>
      <c r="K8" s="8" t="s">
        <v>11</v>
      </c>
      <c r="L8" s="6">
        <f>AVERAGE(C15,C18,C19,C20)</f>
        <v>2.2006760745479461</v>
      </c>
      <c r="M8" s="6">
        <f>AVERAGE(D15:D20)</f>
        <v>14.681894942641605</v>
      </c>
      <c r="N8" s="6">
        <f t="shared" ref="N8:Q8" si="1">AVERAGE(E15:E20)</f>
        <v>16.149012325673571</v>
      </c>
      <c r="O8" s="6">
        <f t="shared" si="1"/>
        <v>84.096536864409487</v>
      </c>
      <c r="P8" s="6">
        <f t="shared" si="1"/>
        <v>80.771052473530105</v>
      </c>
      <c r="Q8" s="6">
        <f t="shared" si="1"/>
        <v>164.86758933793959</v>
      </c>
    </row>
    <row r="9" spans="1:17">
      <c r="A9" s="8" t="s">
        <v>10</v>
      </c>
      <c r="B9" s="8" t="s">
        <v>32</v>
      </c>
      <c r="C9" s="20">
        <v>0</v>
      </c>
      <c r="D9" s="5">
        <v>9.1620520601204518</v>
      </c>
      <c r="E9" s="6">
        <v>9.1620520601204518</v>
      </c>
      <c r="F9" s="6">
        <v>37.043129896164231</v>
      </c>
      <c r="G9" s="6">
        <v>49.659916332084705</v>
      </c>
      <c r="H9" s="6">
        <v>86.703046228248937</v>
      </c>
      <c r="I9" s="13"/>
      <c r="J9" s="8" t="s">
        <v>24</v>
      </c>
      <c r="K9" s="8" t="s">
        <v>11</v>
      </c>
      <c r="L9" s="6">
        <f>AVERAGE(C27:C32)</f>
        <v>13.975584003809233</v>
      </c>
      <c r="M9" s="6">
        <f>AVERAGE(D27,D30,D31,D32)</f>
        <v>5.5389154058651968</v>
      </c>
      <c r="N9" s="6">
        <f>AVERAGE(E27:E32)</f>
        <v>16.767024476682199</v>
      </c>
      <c r="O9" s="6">
        <f>AVERAGE(F27:F32)</f>
        <v>175.49388678097159</v>
      </c>
      <c r="P9" s="6">
        <f>AVERAGE(G27,G29,G30,G31,G32)</f>
        <v>35.885975078636029</v>
      </c>
      <c r="Q9" s="6">
        <f>AVERAGE(H27:H32)</f>
        <v>205.32915501607843</v>
      </c>
    </row>
    <row r="10" spans="1:17">
      <c r="A10" s="8" t="s">
        <v>12</v>
      </c>
      <c r="B10" s="8" t="s">
        <v>32</v>
      </c>
      <c r="C10" s="20">
        <v>0</v>
      </c>
      <c r="D10" s="5">
        <v>3.8202374625481506</v>
      </c>
      <c r="E10" s="6">
        <v>3.8202374625481506</v>
      </c>
      <c r="F10" s="6">
        <v>23.680889647685117</v>
      </c>
      <c r="G10" s="6">
        <v>27.695261996629316</v>
      </c>
      <c r="H10" s="6">
        <v>51.376151644314433</v>
      </c>
      <c r="I10" s="13"/>
      <c r="J10" s="8" t="s">
        <v>18</v>
      </c>
      <c r="K10" s="8" t="s">
        <v>32</v>
      </c>
      <c r="L10" s="6">
        <v>0</v>
      </c>
      <c r="M10" s="6">
        <f>AVERAGE(D9:D14)</f>
        <v>7.3375895554811406</v>
      </c>
      <c r="N10" s="6">
        <f>AVERAGE(E9:E14)</f>
        <v>7.3375895554811406</v>
      </c>
      <c r="O10" s="6">
        <f t="shared" ref="O10:P10" si="2">AVERAGE(F9:F14)</f>
        <v>30.233316479659155</v>
      </c>
      <c r="P10" s="6">
        <f t="shared" si="2"/>
        <v>35.641633853433575</v>
      </c>
      <c r="Q10" s="6">
        <f>AVERAGE(H9:H14)</f>
        <v>65.874950333092741</v>
      </c>
    </row>
    <row r="11" spans="1:17">
      <c r="A11" s="8" t="s">
        <v>14</v>
      </c>
      <c r="B11" s="8" t="s">
        <v>32</v>
      </c>
      <c r="C11" s="20">
        <v>0</v>
      </c>
      <c r="D11" s="5">
        <v>8.7018870765041836</v>
      </c>
      <c r="E11" s="6">
        <v>8.7018870765041836</v>
      </c>
      <c r="F11" s="6">
        <v>37.396891946379007</v>
      </c>
      <c r="G11" s="6">
        <v>37.46526899513011</v>
      </c>
      <c r="H11" s="6">
        <v>74.862160941509117</v>
      </c>
      <c r="I11" s="13"/>
      <c r="J11" s="8" t="s">
        <v>52</v>
      </c>
      <c r="K11" s="8" t="s">
        <v>32</v>
      </c>
      <c r="L11" s="6">
        <f>AVERAGE(C26)</f>
        <v>3.5670602077265454</v>
      </c>
      <c r="M11" s="6">
        <f>AVERAGE(D21:D26)</f>
        <v>7.1536853922226262</v>
      </c>
      <c r="N11" s="6">
        <f>AVERAGE(E21:E26)</f>
        <v>7.7481954268437176</v>
      </c>
      <c r="O11" s="6">
        <f t="shared" ref="O11:Q11" si="3">AVERAGE(F21:F26)</f>
        <v>57.05302102590958</v>
      </c>
      <c r="P11" s="6">
        <f>AVERAGE(G21:G26)</f>
        <v>42.95295721242406</v>
      </c>
      <c r="Q11" s="6">
        <f t="shared" si="3"/>
        <v>100.00597823833364</v>
      </c>
    </row>
    <row r="12" spans="1:17">
      <c r="A12" s="8" t="s">
        <v>17</v>
      </c>
      <c r="B12" s="8" t="s">
        <v>32</v>
      </c>
      <c r="C12" s="20">
        <v>0</v>
      </c>
      <c r="D12" s="5">
        <v>6.4158240740740835</v>
      </c>
      <c r="E12" s="6">
        <v>6.4158240740740835</v>
      </c>
      <c r="F12" s="6">
        <v>34.461879879227048</v>
      </c>
      <c r="G12" s="6">
        <v>40.345779943639265</v>
      </c>
      <c r="H12" s="6">
        <v>74.807659822866313</v>
      </c>
      <c r="I12" s="13"/>
      <c r="J12" s="8" t="s">
        <v>24</v>
      </c>
      <c r="K12" s="8" t="s">
        <v>32</v>
      </c>
      <c r="L12" s="5">
        <f>AVERAGE(C33,C34,C35,C37,C38)</f>
        <v>13.30943285047589</v>
      </c>
      <c r="M12" s="5">
        <f>AVERAGE(D34,D36,D37)</f>
        <v>2.7563651360917487</v>
      </c>
      <c r="N12" s="5">
        <f>AVERAGE(E33:E38)</f>
        <v>10.790301343023499</v>
      </c>
      <c r="O12" s="6">
        <f t="shared" ref="O12:Q12" si="4">AVERAGE(F33:F38)</f>
        <v>141.91515803062745</v>
      </c>
      <c r="P12" s="6">
        <f>AVERAGE(G33:G38)</f>
        <v>57.160877315258972</v>
      </c>
      <c r="Q12" s="6">
        <f t="shared" si="4"/>
        <v>199.07603534588642</v>
      </c>
    </row>
    <row r="13" spans="1:17">
      <c r="A13" s="8" t="s">
        <v>19</v>
      </c>
      <c r="B13" s="8" t="s">
        <v>32</v>
      </c>
      <c r="C13" s="20">
        <v>0</v>
      </c>
      <c r="D13" s="5">
        <v>3.7367354316155672</v>
      </c>
      <c r="E13" s="6">
        <v>3.7367354316155672</v>
      </c>
      <c r="F13" s="6">
        <v>20.562116006196998</v>
      </c>
      <c r="G13" s="6">
        <v>27.1784063220265</v>
      </c>
      <c r="H13" s="6">
        <v>47.740522328223499</v>
      </c>
      <c r="I13" s="13"/>
    </row>
    <row r="14" spans="1:17">
      <c r="A14" s="8" t="s">
        <v>21</v>
      </c>
      <c r="B14" s="8" t="s">
        <v>32</v>
      </c>
      <c r="C14" s="20">
        <v>0</v>
      </c>
      <c r="D14" s="5">
        <v>12.188801228024399</v>
      </c>
      <c r="E14" s="6">
        <v>12.188801228024399</v>
      </c>
      <c r="F14" s="6">
        <v>28.254991502302534</v>
      </c>
      <c r="G14" s="6">
        <v>31.505169531091578</v>
      </c>
      <c r="H14" s="6">
        <v>59.760161033394112</v>
      </c>
      <c r="I14" s="13"/>
      <c r="J14" s="8"/>
      <c r="K14" s="8"/>
      <c r="L14" s="25" t="s">
        <v>59</v>
      </c>
      <c r="M14" s="25"/>
      <c r="N14" s="25"/>
      <c r="O14" s="25"/>
      <c r="P14" s="25"/>
      <c r="Q14" s="25"/>
    </row>
    <row r="15" spans="1:17">
      <c r="A15" s="8" t="s">
        <v>53</v>
      </c>
      <c r="B15" s="8" t="s">
        <v>11</v>
      </c>
      <c r="C15" s="6">
        <v>1.4177210224877925</v>
      </c>
      <c r="D15" s="5">
        <v>14.300507971140236</v>
      </c>
      <c r="E15" s="6">
        <v>15.718228993628029</v>
      </c>
      <c r="F15" s="6">
        <v>58.527937510227375</v>
      </c>
      <c r="G15" s="6">
        <v>55.351840091240405</v>
      </c>
      <c r="H15" s="6">
        <v>113.87977760146778</v>
      </c>
      <c r="I15" s="13"/>
      <c r="J15" s="8" t="s">
        <v>1</v>
      </c>
      <c r="K15" s="8" t="s">
        <v>16</v>
      </c>
      <c r="L15" s="8" t="s">
        <v>45</v>
      </c>
      <c r="M15" s="8" t="s">
        <v>49</v>
      </c>
      <c r="N15" s="8" t="s">
        <v>46</v>
      </c>
      <c r="O15" s="8" t="s">
        <v>47</v>
      </c>
      <c r="P15" s="8" t="s">
        <v>50</v>
      </c>
      <c r="Q15" s="8" t="s">
        <v>48</v>
      </c>
    </row>
    <row r="16" spans="1:17">
      <c r="A16" s="8" t="s">
        <v>54</v>
      </c>
      <c r="B16" s="8" t="s">
        <v>11</v>
      </c>
      <c r="C16" s="20">
        <v>0</v>
      </c>
      <c r="D16" s="5">
        <v>18.915819838056638</v>
      </c>
      <c r="E16" s="6">
        <v>18.915819838056638</v>
      </c>
      <c r="F16" s="6">
        <v>88.368758113642798</v>
      </c>
      <c r="G16" s="6">
        <v>87.442801267535941</v>
      </c>
      <c r="H16" s="6">
        <v>175.81155938117874</v>
      </c>
      <c r="I16" s="13"/>
      <c r="J16" s="8" t="s">
        <v>18</v>
      </c>
      <c r="K16" s="8" t="s">
        <v>11</v>
      </c>
      <c r="L16" s="6">
        <f>STDEV(C4:C5)/SQRT(2)</f>
        <v>0.86240632361670844</v>
      </c>
      <c r="M16" s="6">
        <f>STDEV(D3:D8)/SQRT(6)</f>
        <v>0.70432978900858656</v>
      </c>
      <c r="N16" s="6">
        <f t="shared" ref="N16:Q16" si="5">STDEV(E3:E8)/SQRT(6)</f>
        <v>0.97364583346728706</v>
      </c>
      <c r="O16" s="6">
        <f t="shared" si="5"/>
        <v>3.9968132693078195</v>
      </c>
      <c r="P16" s="6">
        <f t="shared" si="5"/>
        <v>5.0807073756538621</v>
      </c>
      <c r="Q16" s="6">
        <f t="shared" si="5"/>
        <v>8.5258015648855956</v>
      </c>
    </row>
    <row r="17" spans="1:17">
      <c r="A17" s="8" t="s">
        <v>55</v>
      </c>
      <c r="B17" s="8" t="s">
        <v>11</v>
      </c>
      <c r="C17" s="20">
        <v>0</v>
      </c>
      <c r="D17" s="5">
        <v>16.779155799655324</v>
      </c>
      <c r="E17" s="6">
        <v>16.779155799655324</v>
      </c>
      <c r="F17" s="6">
        <v>93.091030480498091</v>
      </c>
      <c r="G17" s="6">
        <v>86.39862647438909</v>
      </c>
      <c r="H17" s="6">
        <v>179.48965695488718</v>
      </c>
      <c r="I17" s="13"/>
      <c r="J17" s="8" t="s">
        <v>52</v>
      </c>
      <c r="K17" s="8" t="s">
        <v>11</v>
      </c>
      <c r="L17" s="6">
        <f>STDEV(C15,C18,C19,C20)/SQRT(4)</f>
        <v>0.5265126845417768</v>
      </c>
      <c r="M17" s="6">
        <f>STDEV(D15:D20)/SQRT(6)</f>
        <v>1.4852201460219856</v>
      </c>
      <c r="N17" s="6">
        <f t="shared" ref="N17:Q17" si="6">STDEV(E15:E20)/SQRT(6)</f>
        <v>1.4406551423692837</v>
      </c>
      <c r="O17" s="6">
        <f t="shared" si="6"/>
        <v>5.4710198997632746</v>
      </c>
      <c r="P17" s="6">
        <f t="shared" si="6"/>
        <v>5.2811484288081321</v>
      </c>
      <c r="Q17" s="6">
        <f t="shared" si="6"/>
        <v>10.658712928697767</v>
      </c>
    </row>
    <row r="18" spans="1:17">
      <c r="A18" s="8" t="s">
        <v>56</v>
      </c>
      <c r="B18" s="8" t="s">
        <v>11</v>
      </c>
      <c r="C18" s="6">
        <v>3.7541245184762415</v>
      </c>
      <c r="D18" s="5">
        <v>17.056806516621467</v>
      </c>
      <c r="E18" s="6">
        <v>20.81093103509771</v>
      </c>
      <c r="F18" s="6">
        <v>80.337554929376495</v>
      </c>
      <c r="G18" s="6">
        <v>80.063291304037648</v>
      </c>
      <c r="H18" s="6">
        <v>160.40084623341414</v>
      </c>
      <c r="I18" s="13"/>
      <c r="J18" s="8" t="s">
        <v>24</v>
      </c>
      <c r="K18" s="8" t="s">
        <v>11</v>
      </c>
      <c r="L18" s="6">
        <f>STDEV(C27:C32)/SQRT(6)</f>
        <v>1.9556207632821967</v>
      </c>
      <c r="M18" s="6">
        <f>STDEV(D27,D30,D31,D32)/SQRT(4)</f>
        <v>1.2303251209760528</v>
      </c>
      <c r="N18" s="6">
        <f>STDEV(E27:E32)/SQRT(6)</f>
        <v>2.018249342361853</v>
      </c>
      <c r="O18" s="6">
        <f>STDEV(F27:F32)/SQRT(6)</f>
        <v>17.480687017125558</v>
      </c>
      <c r="P18" s="6">
        <f>STDEV(G27,G29,G30,G31,G32)/SQRT(5)</f>
        <v>6.510339622528944</v>
      </c>
      <c r="Q18" s="6">
        <f>STDEV(H27:H32)/SQRT(6)</f>
        <v>15.934644365103591</v>
      </c>
    </row>
    <row r="19" spans="1:17">
      <c r="A19" s="8" t="s">
        <v>57</v>
      </c>
      <c r="B19" s="8" t="s">
        <v>11</v>
      </c>
      <c r="C19" s="6">
        <v>1.7733784044594958</v>
      </c>
      <c r="D19" s="5">
        <v>11.826383499018771</v>
      </c>
      <c r="E19" s="6">
        <v>13.599761903478267</v>
      </c>
      <c r="F19" s="6">
        <v>91.139539260992422</v>
      </c>
      <c r="G19" s="6">
        <v>90.709344248808549</v>
      </c>
      <c r="H19" s="6">
        <v>181.84888350980097</v>
      </c>
      <c r="I19" s="13"/>
      <c r="J19" s="8" t="s">
        <v>18</v>
      </c>
      <c r="K19" s="8" t="s">
        <v>32</v>
      </c>
      <c r="L19" s="6">
        <v>0</v>
      </c>
      <c r="M19" s="6">
        <f>STDEV(D9:D14)/SQRT(6)</f>
        <v>1.3529202196022452</v>
      </c>
      <c r="N19" s="6">
        <f>STDEV(E9:E14)/SQRT(6)</f>
        <v>1.3529202196022452</v>
      </c>
      <c r="O19" s="6">
        <f t="shared" ref="O19:Q19" si="7">STDEV(F9:F14)/SQRT(6)</f>
        <v>2.9209091413546151</v>
      </c>
      <c r="P19" s="6">
        <f t="shared" si="7"/>
        <v>3.5301003868836056</v>
      </c>
      <c r="Q19" s="6">
        <f t="shared" si="7"/>
        <v>6.2472290460858444</v>
      </c>
    </row>
    <row r="20" spans="1:17">
      <c r="A20" s="8" t="s">
        <v>58</v>
      </c>
      <c r="B20" s="8" t="s">
        <v>11</v>
      </c>
      <c r="C20" s="6">
        <v>1.8574803527682551</v>
      </c>
      <c r="D20" s="5">
        <v>9.2126960313572006</v>
      </c>
      <c r="E20" s="6">
        <v>11.070176384125455</v>
      </c>
      <c r="F20" s="6">
        <v>93.11440089171974</v>
      </c>
      <c r="G20" s="6">
        <v>84.660411455169012</v>
      </c>
      <c r="H20" s="6">
        <v>177.77481234688875</v>
      </c>
      <c r="I20" s="13"/>
      <c r="J20" s="8" t="s">
        <v>52</v>
      </c>
      <c r="K20" s="8" t="s">
        <v>32</v>
      </c>
      <c r="L20" s="6" t="s">
        <v>60</v>
      </c>
      <c r="M20" s="6">
        <f>STDEV(D21:D26)/SQRT(6)</f>
        <v>0.87958493642148983</v>
      </c>
      <c r="N20" s="6">
        <f t="shared" ref="N20:Q20" si="8">STDEV(E21:E26)/SQRT(6)</f>
        <v>0.61687550090273335</v>
      </c>
      <c r="O20" s="6">
        <f t="shared" si="8"/>
        <v>15.864600614572636</v>
      </c>
      <c r="P20" s="6">
        <f t="shared" si="8"/>
        <v>5.8364035768114775</v>
      </c>
      <c r="Q20" s="6">
        <f t="shared" si="8"/>
        <v>17.108227053623242</v>
      </c>
    </row>
    <row r="21" spans="1:17">
      <c r="A21" s="8" t="s">
        <v>53</v>
      </c>
      <c r="B21" s="8" t="s">
        <v>32</v>
      </c>
      <c r="C21" s="20">
        <v>0</v>
      </c>
      <c r="D21" s="5">
        <v>6.983428754879812</v>
      </c>
      <c r="E21" s="6">
        <v>6.983428754879812</v>
      </c>
      <c r="F21" s="6">
        <v>33.35829702383397</v>
      </c>
      <c r="G21" s="6">
        <v>48.067558277172765</v>
      </c>
      <c r="H21" s="6">
        <v>81.425855301006735</v>
      </c>
      <c r="I21" s="13"/>
      <c r="J21" s="8" t="s">
        <v>24</v>
      </c>
      <c r="K21" s="8" t="s">
        <v>32</v>
      </c>
      <c r="L21" s="5">
        <f>STDEV(C33,C34,C35,C37,C38)/SQRT(5)</f>
        <v>1.7831971004242289</v>
      </c>
      <c r="M21" s="5">
        <f>STDEV(D34,D36,D37)/SQRT(3)</f>
        <v>1.1230103443786854</v>
      </c>
      <c r="N21" s="5">
        <f>STDEV(E33:E38)/SQRT(6)</f>
        <v>1.9928629162808023</v>
      </c>
      <c r="O21" s="5">
        <f t="shared" ref="O21:Q21" si="9">STDEV(F33:F38)/SQRT(6)</f>
        <v>20.909485877799415</v>
      </c>
      <c r="P21" s="5">
        <f t="shared" si="9"/>
        <v>7.0251310412054453</v>
      </c>
      <c r="Q21" s="5">
        <f t="shared" si="9"/>
        <v>26.513068318786303</v>
      </c>
    </row>
    <row r="22" spans="1:17">
      <c r="A22" s="8" t="s">
        <v>54</v>
      </c>
      <c r="B22" s="8" t="s">
        <v>32</v>
      </c>
      <c r="C22" s="20">
        <v>0</v>
      </c>
      <c r="D22" s="5">
        <v>10.785134362492881</v>
      </c>
      <c r="E22" s="6">
        <v>10.785134362492881</v>
      </c>
      <c r="F22" s="6">
        <v>52.295874976176876</v>
      </c>
      <c r="G22" s="6">
        <v>68.323709548313303</v>
      </c>
      <c r="H22" s="6">
        <v>120.61958452449018</v>
      </c>
      <c r="I22" s="13"/>
    </row>
    <row r="23" spans="1:17">
      <c r="A23" s="8" t="s">
        <v>55</v>
      </c>
      <c r="B23" s="8" t="s">
        <v>32</v>
      </c>
      <c r="C23" s="20">
        <v>0</v>
      </c>
      <c r="D23" s="5">
        <v>6.8120004690894831</v>
      </c>
      <c r="E23" s="6">
        <v>6.8120004690894831</v>
      </c>
      <c r="F23" s="6">
        <v>30.109136946968199</v>
      </c>
      <c r="G23" s="6">
        <v>27.40698400404893</v>
      </c>
      <c r="H23" s="6">
        <v>57.516120951017129</v>
      </c>
      <c r="I23" s="13"/>
    </row>
    <row r="24" spans="1:17">
      <c r="A24" s="8" t="s">
        <v>56</v>
      </c>
      <c r="B24" s="8" t="s">
        <v>32</v>
      </c>
      <c r="C24" s="20">
        <v>0</v>
      </c>
      <c r="D24" s="5">
        <v>7.0623779585798907</v>
      </c>
      <c r="E24" s="6">
        <v>7.0623779585798907</v>
      </c>
      <c r="F24" s="6">
        <v>52.632502421205153</v>
      </c>
      <c r="G24" s="6">
        <v>41.072013262287093</v>
      </c>
      <c r="H24" s="6">
        <v>93.704515683492247</v>
      </c>
      <c r="I24" s="13"/>
    </row>
    <row r="25" spans="1:17">
      <c r="A25" s="8" t="s">
        <v>57</v>
      </c>
      <c r="B25" s="8" t="s">
        <v>32</v>
      </c>
      <c r="C25" s="20">
        <v>0</v>
      </c>
      <c r="D25" s="5">
        <v>7.2649465460526432</v>
      </c>
      <c r="E25" s="6">
        <v>7.2649465460526432</v>
      </c>
      <c r="F25" s="6">
        <v>39.886806204539887</v>
      </c>
      <c r="G25" s="6">
        <v>33.137603707808871</v>
      </c>
      <c r="H25" s="6">
        <v>73.024409912348759</v>
      </c>
      <c r="I25" s="13"/>
    </row>
    <row r="26" spans="1:17">
      <c r="A26" s="8" t="s">
        <v>58</v>
      </c>
      <c r="B26" s="8" t="s">
        <v>32</v>
      </c>
      <c r="C26" s="6">
        <v>3.5670602077265454</v>
      </c>
      <c r="D26" s="5">
        <v>4.0142242622410436</v>
      </c>
      <c r="E26" s="6">
        <v>7.5812844699675894</v>
      </c>
      <c r="F26" s="6">
        <v>134.03550858273343</v>
      </c>
      <c r="G26" s="6">
        <v>39.70987447491342</v>
      </c>
      <c r="H26" s="6">
        <v>173.74538305764685</v>
      </c>
      <c r="I26" s="13"/>
    </row>
    <row r="27" spans="1:17">
      <c r="A27" s="8" t="s">
        <v>39</v>
      </c>
      <c r="B27" s="8" t="s">
        <v>11</v>
      </c>
      <c r="C27" s="6">
        <v>14.605261036361568</v>
      </c>
      <c r="D27" s="5">
        <v>7.7958319433633143</v>
      </c>
      <c r="E27" s="6">
        <v>22.401092979724883</v>
      </c>
      <c r="F27" s="6">
        <v>207.70954675858991</v>
      </c>
      <c r="G27" s="6">
        <v>51.888030987064042</v>
      </c>
      <c r="H27" s="6">
        <v>259.59757774565395</v>
      </c>
      <c r="I27" s="13"/>
    </row>
    <row r="28" spans="1:17">
      <c r="A28" s="8" t="s">
        <v>40</v>
      </c>
      <c r="B28" s="8" t="s">
        <v>11</v>
      </c>
      <c r="C28" s="6">
        <v>20.285238680082845</v>
      </c>
      <c r="D28" s="21"/>
      <c r="E28" s="6">
        <v>15.556432598401834</v>
      </c>
      <c r="F28" s="6">
        <v>225.76509529594551</v>
      </c>
      <c r="G28" s="21"/>
      <c r="H28" s="6">
        <v>225.34682931340632</v>
      </c>
      <c r="I28" s="13"/>
    </row>
    <row r="29" spans="1:17">
      <c r="A29" s="8" t="s">
        <v>41</v>
      </c>
      <c r="B29" s="8" t="s">
        <v>11</v>
      </c>
      <c r="C29" s="6">
        <v>16.384113931793824</v>
      </c>
      <c r="D29" s="21"/>
      <c r="E29" s="6">
        <v>15.705901227251815</v>
      </c>
      <c r="F29" s="6">
        <v>182.89972787888053</v>
      </c>
      <c r="G29" s="6">
        <v>27.111346062089041</v>
      </c>
      <c r="H29" s="6">
        <v>210.01107394096957</v>
      </c>
      <c r="I29" s="13"/>
    </row>
    <row r="30" spans="1:17">
      <c r="A30" s="8" t="s">
        <v>42</v>
      </c>
      <c r="B30" s="8" t="s">
        <v>11</v>
      </c>
      <c r="C30" s="6">
        <v>5.7771169143356769</v>
      </c>
      <c r="D30" s="5">
        <v>2.408515734265734</v>
      </c>
      <c r="E30" s="6">
        <v>8.1856326486014108</v>
      </c>
      <c r="F30" s="6">
        <v>103.348642647977</v>
      </c>
      <c r="G30" s="6">
        <v>38.170872056068916</v>
      </c>
      <c r="H30" s="6">
        <v>141.51951470404592</v>
      </c>
      <c r="I30" s="13"/>
    </row>
    <row r="31" spans="1:17">
      <c r="A31" s="8" t="s">
        <v>43</v>
      </c>
      <c r="B31" s="8" t="s">
        <v>11</v>
      </c>
      <c r="C31" s="6">
        <v>14.052388399503702</v>
      </c>
      <c r="D31" s="5">
        <v>4.773609119106677</v>
      </c>
      <c r="E31" s="6">
        <v>18.825997518610379</v>
      </c>
      <c r="F31" s="6">
        <v>176.23577691066995</v>
      </c>
      <c r="G31" s="6">
        <v>15.895515893300256</v>
      </c>
      <c r="H31" s="6">
        <v>192.13129280397021</v>
      </c>
      <c r="I31" s="13"/>
    </row>
    <row r="32" spans="1:17">
      <c r="A32" s="8" t="s">
        <v>44</v>
      </c>
      <c r="B32" s="8" t="s">
        <v>11</v>
      </c>
      <c r="C32" s="6">
        <v>12.749385060777795</v>
      </c>
      <c r="D32" s="5">
        <v>7.1777048267250638</v>
      </c>
      <c r="E32" s="6">
        <v>19.927089887502859</v>
      </c>
      <c r="F32" s="6">
        <v>157.00453119376672</v>
      </c>
      <c r="G32" s="6">
        <v>46.364110394657899</v>
      </c>
      <c r="H32" s="6">
        <v>203.36864158842462</v>
      </c>
      <c r="I32" s="13"/>
    </row>
    <row r="33" spans="1:9">
      <c r="A33" s="8" t="s">
        <v>39</v>
      </c>
      <c r="B33" s="8" t="s">
        <v>32</v>
      </c>
      <c r="C33" s="6">
        <v>13.779327385756329</v>
      </c>
      <c r="D33" s="21"/>
      <c r="E33" s="6">
        <v>13.208938597447872</v>
      </c>
      <c r="F33" s="6">
        <v>165.57614515432434</v>
      </c>
      <c r="G33" s="6">
        <v>78.752337122914184</v>
      </c>
      <c r="H33" s="6">
        <v>244.32848227723852</v>
      </c>
      <c r="I33" s="13"/>
    </row>
    <row r="34" spans="1:9">
      <c r="A34" s="8" t="s">
        <v>40</v>
      </c>
      <c r="B34" s="8" t="s">
        <v>32</v>
      </c>
      <c r="C34" s="6">
        <v>9.3536937971775274</v>
      </c>
      <c r="D34" s="5">
        <v>4.992709456608349</v>
      </c>
      <c r="E34" s="6">
        <v>14.346403253785876</v>
      </c>
      <c r="F34" s="6">
        <v>168.01364758779133</v>
      </c>
      <c r="G34" s="6">
        <v>65.382658146185918</v>
      </c>
      <c r="H34" s="6">
        <v>233.39630573397724</v>
      </c>
      <c r="I34" s="13"/>
    </row>
    <row r="35" spans="1:9">
      <c r="A35" s="8" t="s">
        <v>41</v>
      </c>
      <c r="B35" s="8" t="s">
        <v>32</v>
      </c>
      <c r="C35" s="6">
        <v>18.732692415467938</v>
      </c>
      <c r="D35" s="21"/>
      <c r="E35" s="6">
        <v>14.365809125723835</v>
      </c>
      <c r="F35" s="6">
        <v>166.34702771343163</v>
      </c>
      <c r="G35" s="6">
        <v>70.566519362973992</v>
      </c>
      <c r="H35" s="6">
        <v>236.91354707640562</v>
      </c>
      <c r="I35" s="13"/>
    </row>
    <row r="36" spans="1:9">
      <c r="A36" s="8" t="s">
        <v>42</v>
      </c>
      <c r="B36" s="8" t="s">
        <v>32</v>
      </c>
      <c r="C36" s="20">
        <v>0</v>
      </c>
      <c r="D36" s="5">
        <v>1.4578328892997017</v>
      </c>
      <c r="E36" s="6">
        <v>1.4578328892997017</v>
      </c>
      <c r="F36" s="6">
        <v>38.208016923118741</v>
      </c>
      <c r="G36" s="6">
        <v>33.611757979012616</v>
      </c>
      <c r="H36" s="6">
        <v>71.819774902131357</v>
      </c>
      <c r="I36" s="13"/>
    </row>
    <row r="37" spans="1:9">
      <c r="A37" s="8" t="s">
        <v>43</v>
      </c>
      <c r="B37" s="8" t="s">
        <v>32</v>
      </c>
      <c r="C37" s="6">
        <v>9.4737903080397547</v>
      </c>
      <c r="D37" s="5">
        <v>1.8185530623671955</v>
      </c>
      <c r="E37" s="6">
        <v>11.29234337040695</v>
      </c>
      <c r="F37" s="6">
        <v>150.05693573868814</v>
      </c>
      <c r="G37" s="6">
        <v>44.238673792893991</v>
      </c>
      <c r="H37" s="6">
        <v>194.29560953158213</v>
      </c>
      <c r="I37" s="13"/>
    </row>
    <row r="38" spans="1:9">
      <c r="A38" s="8" t="s">
        <v>44</v>
      </c>
      <c r="B38" s="8" t="s">
        <v>32</v>
      </c>
      <c r="C38" s="6">
        <v>15.207660345937891</v>
      </c>
      <c r="D38" s="21"/>
      <c r="E38" s="6">
        <v>10.070480821476751</v>
      </c>
      <c r="F38" s="6">
        <v>163.28917506641045</v>
      </c>
      <c r="G38" s="6">
        <v>50.413317487573153</v>
      </c>
      <c r="H38" s="6">
        <v>213.7024925539836</v>
      </c>
      <c r="I38" s="13"/>
    </row>
    <row r="40" spans="1:9">
      <c r="A40" s="22"/>
      <c r="B40" s="22"/>
      <c r="C40" s="22" t="s">
        <v>61</v>
      </c>
      <c r="D40" s="22"/>
      <c r="E40" s="22"/>
    </row>
    <row r="41" spans="1:9">
      <c r="A41" s="23"/>
      <c r="B41" s="23"/>
      <c r="C41" s="23" t="s">
        <v>62</v>
      </c>
      <c r="D41" s="23"/>
      <c r="E41" s="23"/>
    </row>
  </sheetData>
  <mergeCells count="3">
    <mergeCell ref="L5:Q5"/>
    <mergeCell ref="L14:Q14"/>
    <mergeCell ref="C1:H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workbookViewId="0">
      <pane ySplit="2" topLeftCell="A3" activePane="bottomLeft" state="frozen"/>
      <selection pane="bottomLeft" activeCell="E3" sqref="E3"/>
    </sheetView>
  </sheetViews>
  <sheetFormatPr baseColWidth="10" defaultRowHeight="15" x14ac:dyDescent="0"/>
  <cols>
    <col min="1" max="1" width="11" style="2" bestFit="1" customWidth="1"/>
    <col min="2" max="2" width="10.33203125" style="2" bestFit="1" customWidth="1"/>
    <col min="3" max="3" width="8.5" style="2" bestFit="1" customWidth="1"/>
    <col min="4" max="4" width="10.83203125" style="2" bestFit="1" customWidth="1"/>
    <col min="5" max="10" width="10.83203125" style="2"/>
    <col min="11" max="11" width="12.33203125" style="2" bestFit="1" customWidth="1"/>
    <col min="12" max="16384" width="10.83203125" style="2"/>
  </cols>
  <sheetData>
    <row r="1" spans="1:27">
      <c r="A1" s="1"/>
      <c r="B1" s="1"/>
      <c r="C1" s="26" t="s">
        <v>0</v>
      </c>
      <c r="D1" s="27"/>
      <c r="E1" s="27"/>
      <c r="F1" s="27"/>
      <c r="G1" s="27"/>
      <c r="H1" s="27"/>
      <c r="I1" s="28"/>
    </row>
    <row r="2" spans="1:27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27">
      <c r="A3" s="3" t="s">
        <v>10</v>
      </c>
      <c r="B3" s="3" t="s">
        <v>11</v>
      </c>
      <c r="C3" s="4">
        <v>0.24870649692105562</v>
      </c>
      <c r="D3" s="5">
        <v>18.326988998823801</v>
      </c>
      <c r="E3" s="5">
        <v>18.078282501902745</v>
      </c>
      <c r="F3" s="6">
        <v>28.024755829239592</v>
      </c>
      <c r="G3" s="6">
        <v>119.33149287345181</v>
      </c>
      <c r="H3" s="6">
        <v>91.306737044212213</v>
      </c>
      <c r="I3" s="6">
        <v>137.65848187227562</v>
      </c>
    </row>
    <row r="4" spans="1:27">
      <c r="A4" s="3" t="s">
        <v>12</v>
      </c>
      <c r="B4" s="3" t="s">
        <v>11</v>
      </c>
      <c r="C4" s="4">
        <v>0.24711281725888448</v>
      </c>
      <c r="D4" s="5">
        <v>18.209551979695462</v>
      </c>
      <c r="E4" s="5">
        <v>17.962439162436578</v>
      </c>
      <c r="F4" s="6">
        <v>34.458406229695434</v>
      </c>
      <c r="G4" s="6">
        <v>135.91807549492387</v>
      </c>
      <c r="H4" s="6">
        <v>101.45966926522843</v>
      </c>
      <c r="I4" s="6">
        <v>154.12762747461932</v>
      </c>
      <c r="L4" s="7"/>
      <c r="M4" s="25" t="s">
        <v>13</v>
      </c>
      <c r="N4" s="25"/>
      <c r="O4" s="25"/>
      <c r="P4" s="25"/>
      <c r="Q4" s="25"/>
      <c r="R4" s="25"/>
      <c r="S4" s="25"/>
      <c r="U4" s="25" t="s">
        <v>64</v>
      </c>
      <c r="V4" s="25"/>
      <c r="W4" s="25"/>
      <c r="X4" s="25"/>
      <c r="Y4" s="25"/>
      <c r="Z4" s="25"/>
      <c r="AA4" s="25"/>
    </row>
    <row r="5" spans="1:27">
      <c r="A5" s="3" t="s">
        <v>14</v>
      </c>
      <c r="B5" s="3" t="s">
        <v>11</v>
      </c>
      <c r="C5" s="4">
        <v>0.25316925098554655</v>
      </c>
      <c r="D5" s="5">
        <v>18.655845886990829</v>
      </c>
      <c r="E5" s="5">
        <v>18.402676636005282</v>
      </c>
      <c r="F5" s="6">
        <v>39.582083944809455</v>
      </c>
      <c r="G5" s="6">
        <v>210.35526772667535</v>
      </c>
      <c r="H5" s="6">
        <v>170.7731837818659</v>
      </c>
      <c r="I5" s="6">
        <v>229.01111361366617</v>
      </c>
      <c r="K5" s="1" t="s">
        <v>15</v>
      </c>
      <c r="L5" s="1" t="s">
        <v>16</v>
      </c>
      <c r="M5" s="1" t="s">
        <v>3</v>
      </c>
      <c r="N5" s="1" t="s">
        <v>5</v>
      </c>
      <c r="O5" s="1" t="s">
        <v>4</v>
      </c>
      <c r="P5" s="1" t="s">
        <v>6</v>
      </c>
      <c r="Q5" s="1" t="s">
        <v>8</v>
      </c>
      <c r="R5" s="1" t="s">
        <v>7</v>
      </c>
      <c r="S5" s="1" t="s">
        <v>9</v>
      </c>
      <c r="U5" s="15" t="s">
        <v>3</v>
      </c>
      <c r="V5" s="15" t="s">
        <v>5</v>
      </c>
      <c r="W5" s="15" t="s">
        <v>4</v>
      </c>
      <c r="X5" s="15" t="s">
        <v>6</v>
      </c>
      <c r="Y5" s="15" t="s">
        <v>8</v>
      </c>
      <c r="Z5" s="15" t="s">
        <v>7</v>
      </c>
      <c r="AA5" s="15" t="s">
        <v>9</v>
      </c>
    </row>
    <row r="6" spans="1:27">
      <c r="A6" s="8" t="s">
        <v>17</v>
      </c>
      <c r="B6" s="8" t="s">
        <v>11</v>
      </c>
      <c r="C6" s="9">
        <v>0.34237197267497799</v>
      </c>
      <c r="D6" s="5">
        <v>20.470545733461194</v>
      </c>
      <c r="E6" s="5">
        <v>20.128173760786215</v>
      </c>
      <c r="F6" s="6">
        <v>35.6066851581975</v>
      </c>
      <c r="G6" s="6">
        <v>170.67457190795776</v>
      </c>
      <c r="H6" s="6">
        <v>135.06788674976025</v>
      </c>
      <c r="I6" s="6">
        <v>191.14511764141895</v>
      </c>
      <c r="K6" s="1" t="s">
        <v>18</v>
      </c>
      <c r="L6" s="8" t="s">
        <v>11</v>
      </c>
      <c r="M6" s="6">
        <f>AVERAGE(C3:C8)</f>
        <v>0.44609154544367824</v>
      </c>
      <c r="N6" s="6">
        <f>AVERAGE(E3:E8)</f>
        <v>18.500159125872141</v>
      </c>
      <c r="O6" s="6">
        <f>AVERAGE(D3:D8)</f>
        <v>18.94625067131582</v>
      </c>
      <c r="P6" s="6">
        <f>AVERAGE(F3:F8)</f>
        <v>37.168001827752285</v>
      </c>
      <c r="Q6" s="6">
        <f>AVERAGE(H3:H8)</f>
        <v>143.50287041661247</v>
      </c>
      <c r="R6" s="6">
        <f>AVERAGE(G3:G8)</f>
        <v>180.67087224436477</v>
      </c>
      <c r="S6" s="6">
        <f>AVERAGE(I3:I8)</f>
        <v>199.6171229156806</v>
      </c>
      <c r="U6" s="19">
        <f>STDEV(C3:C8)/SQRT(6)</f>
        <v>0.17989908537553989</v>
      </c>
      <c r="V6" s="19">
        <f t="shared" ref="V6:Y6" si="0">STDEV(D3:D8)/SQRT(6)</f>
        <v>0.50188431210655315</v>
      </c>
      <c r="W6" s="19">
        <f t="shared" si="0"/>
        <v>0.61376802543809683</v>
      </c>
      <c r="X6" s="19">
        <f t="shared" si="0"/>
        <v>2.4053619822530039</v>
      </c>
      <c r="Y6" s="19">
        <f t="shared" si="0"/>
        <v>18.762893239942201</v>
      </c>
      <c r="Z6" s="19">
        <f>STDEV(H3:H8)/SQRT(6)</f>
        <v>16.646578090077767</v>
      </c>
      <c r="AA6" s="19">
        <f>STDEV(I3:I8)/SQRT(6)</f>
        <v>18.895232877546967</v>
      </c>
    </row>
    <row r="7" spans="1:27">
      <c r="A7" s="8" t="s">
        <v>19</v>
      </c>
      <c r="B7" s="8" t="s">
        <v>11</v>
      </c>
      <c r="C7" s="9">
        <v>1.3422542000262503</v>
      </c>
      <c r="D7" s="5">
        <v>17.555534190838717</v>
      </c>
      <c r="E7" s="5">
        <v>16.213279990812467</v>
      </c>
      <c r="F7" s="6">
        <v>45.301079250885948</v>
      </c>
      <c r="G7" s="6">
        <v>217.46468975587342</v>
      </c>
      <c r="H7" s="6">
        <v>172.16361050498747</v>
      </c>
      <c r="I7" s="6">
        <v>235.02022394671215</v>
      </c>
      <c r="K7" s="1" t="s">
        <v>20</v>
      </c>
      <c r="L7" s="8" t="s">
        <v>11</v>
      </c>
      <c r="M7" s="6">
        <f>AVERAGE(C9:C14)</f>
        <v>0.31933827770335571</v>
      </c>
      <c r="N7" s="6">
        <f>AVERAGE(E9:E14)</f>
        <v>21.54607175835201</v>
      </c>
      <c r="O7" s="6">
        <f>AVERAGE(D9:D14)</f>
        <v>21.705740897203686</v>
      </c>
      <c r="P7" s="6">
        <f>AVERAGE(F9:F14)</f>
        <v>33.380445800790177</v>
      </c>
      <c r="Q7" s="6">
        <f>AVERAGE(H9:H14)</f>
        <v>148.83237498917012</v>
      </c>
      <c r="R7" s="6">
        <f>AVERAGE(G9:G14)</f>
        <v>182.21282078996032</v>
      </c>
      <c r="S7" s="6">
        <f>AVERAGE(I9:I14)</f>
        <v>203.91856168716399</v>
      </c>
      <c r="U7" s="19">
        <f>STDEV(C9:C14)/SQRT(3)</f>
        <v>3.6258113933658687E-2</v>
      </c>
      <c r="V7" s="19">
        <f t="shared" ref="V7:AA7" si="1">STDEV(D9:D14)/SQRT(6)</f>
        <v>1.5138487641529768</v>
      </c>
      <c r="W7" s="19">
        <f t="shared" si="1"/>
        <v>1.4953379894545451</v>
      </c>
      <c r="X7" s="19">
        <f t="shared" si="1"/>
        <v>5.8691321814278412</v>
      </c>
      <c r="Y7" s="19">
        <f t="shared" si="1"/>
        <v>14.848549507109254</v>
      </c>
      <c r="Z7" s="19">
        <f t="shared" si="1"/>
        <v>11.456223706200285</v>
      </c>
      <c r="AA7" s="19">
        <f t="shared" si="1"/>
        <v>15.155516009989194</v>
      </c>
    </row>
    <row r="8" spans="1:27">
      <c r="A8" s="3" t="s">
        <v>21</v>
      </c>
      <c r="B8" s="3" t="s">
        <v>11</v>
      </c>
      <c r="C8" s="4">
        <v>0.24293453479535454</v>
      </c>
      <c r="D8" s="5">
        <v>20.459037238084921</v>
      </c>
      <c r="E8" s="5">
        <v>20.216102703289568</v>
      </c>
      <c r="F8" s="6">
        <v>40.035000553685805</v>
      </c>
      <c r="G8" s="6">
        <v>230.28113570730639</v>
      </c>
      <c r="H8" s="6">
        <v>190.24613515362057</v>
      </c>
      <c r="I8" s="6">
        <v>250.74017294539132</v>
      </c>
      <c r="K8" s="1" t="s">
        <v>22</v>
      </c>
      <c r="L8" s="8" t="s">
        <v>11</v>
      </c>
      <c r="M8" s="6">
        <f>AVERAGE(C15:C20)</f>
        <v>0.48185901902484929</v>
      </c>
      <c r="N8" s="6">
        <f>AVERAGE(E15:E20)</f>
        <v>25.686200777613095</v>
      </c>
      <c r="O8" s="6">
        <f>AVERAGE(D15:D20)</f>
        <v>26.007440123629664</v>
      </c>
      <c r="P8" s="6">
        <f>AVERAGE(F15:F20)</f>
        <v>31.111318915942508</v>
      </c>
      <c r="Q8" s="6">
        <f>AVERAGE(H15:H20)</f>
        <v>103.70155769934105</v>
      </c>
      <c r="R8" s="6">
        <f>AVERAGE(G15:G20)</f>
        <v>134.81287661528359</v>
      </c>
      <c r="S8" s="6">
        <f>AVERAGE(I15:I20)</f>
        <v>160.82031673891325</v>
      </c>
      <c r="U8" s="19">
        <f>STDEV(C15:C20)/SQRT(4)</f>
        <v>0.1787253646963029</v>
      </c>
      <c r="V8" s="19">
        <f t="shared" ref="V8:AA8" si="2">STDEV(D15:D20)/SQRT(6)</f>
        <v>4.6865117635253366</v>
      </c>
      <c r="W8" s="19">
        <f t="shared" si="2"/>
        <v>4.6816838656236008</v>
      </c>
      <c r="X8" s="19">
        <f t="shared" si="2"/>
        <v>5.3362103947831967</v>
      </c>
      <c r="Y8" s="19">
        <f t="shared" si="2"/>
        <v>20.258335383937748</v>
      </c>
      <c r="Z8" s="19">
        <f t="shared" si="2"/>
        <v>15.55043494335175</v>
      </c>
      <c r="AA8" s="19">
        <f t="shared" si="2"/>
        <v>21.973479324475335</v>
      </c>
    </row>
    <row r="9" spans="1:27">
      <c r="A9" s="8" t="s">
        <v>23</v>
      </c>
      <c r="B9" s="8" t="s">
        <v>11</v>
      </c>
      <c r="C9" s="9">
        <v>0.39057734987067699</v>
      </c>
      <c r="D9" s="5">
        <v>26.271858267421401</v>
      </c>
      <c r="E9" s="5">
        <v>25.881280917550722</v>
      </c>
      <c r="F9" s="6">
        <v>56.633715731247896</v>
      </c>
      <c r="G9" s="6">
        <v>223.91104238201444</v>
      </c>
      <c r="H9" s="6">
        <v>167.27732665076655</v>
      </c>
      <c r="I9" s="6">
        <v>250.18290064943585</v>
      </c>
      <c r="K9" s="1" t="s">
        <v>24</v>
      </c>
      <c r="L9" s="8" t="s">
        <v>11</v>
      </c>
      <c r="M9" s="6">
        <f>AVERAGE(C21:C26)</f>
        <v>2.3074295819638264</v>
      </c>
      <c r="N9" s="6">
        <f>AVERAGE(E21:E26)</f>
        <v>49.372844049901026</v>
      </c>
      <c r="O9" s="6">
        <f>AVERAGE(D21:D26)</f>
        <v>51.68027363186485</v>
      </c>
      <c r="P9" s="6">
        <f>AVERAGE(F21:F26)</f>
        <v>73.053024717472098</v>
      </c>
      <c r="Q9" s="6">
        <f>AVERAGE(H21:H26)</f>
        <v>125.32201597925575</v>
      </c>
      <c r="R9" s="6">
        <f>AVERAGE(G21:G26)</f>
        <v>198.37504069672784</v>
      </c>
      <c r="S9" s="6">
        <f>AVERAGE(I21:I26)</f>
        <v>250.05531432859266</v>
      </c>
      <c r="T9" s="10"/>
      <c r="U9" s="19">
        <f>STDEV(C21:C26)/SQRT(6)</f>
        <v>0.58308444072430743</v>
      </c>
      <c r="V9" s="19">
        <f t="shared" ref="V9:AA9" si="3">STDEV(D21:D26)/SQRT(6)</f>
        <v>3.5034734545208637</v>
      </c>
      <c r="W9" s="19">
        <f t="shared" si="3"/>
        <v>3.0573236693676358</v>
      </c>
      <c r="X9" s="19">
        <f t="shared" si="3"/>
        <v>9.4133074988918395</v>
      </c>
      <c r="Y9" s="19">
        <f t="shared" si="3"/>
        <v>14.650209392182067</v>
      </c>
      <c r="Z9" s="19">
        <f t="shared" si="3"/>
        <v>7.8127505121339906</v>
      </c>
      <c r="AA9" s="19">
        <f t="shared" si="3"/>
        <v>17.975782861775038</v>
      </c>
    </row>
    <row r="10" spans="1:27">
      <c r="A10" s="3" t="s">
        <v>25</v>
      </c>
      <c r="B10" s="3" t="s">
        <v>11</v>
      </c>
      <c r="C10" s="4">
        <v>0.27198424437299168</v>
      </c>
      <c r="D10" s="5">
        <v>22.90549504823154</v>
      </c>
      <c r="E10" s="5">
        <v>22.633510803858549</v>
      </c>
      <c r="F10" s="6">
        <v>31.413933434083592</v>
      </c>
      <c r="G10" s="6">
        <v>219.62254717041796</v>
      </c>
      <c r="H10" s="6">
        <v>188.20861373633437</v>
      </c>
      <c r="I10" s="6">
        <v>242.52804221864949</v>
      </c>
    </row>
    <row r="11" spans="1:27">
      <c r="A11" s="3" t="s">
        <v>26</v>
      </c>
      <c r="B11" s="3" t="s">
        <v>11</v>
      </c>
      <c r="C11" s="24" t="s">
        <v>27</v>
      </c>
      <c r="D11" s="5">
        <v>19.304801908573214</v>
      </c>
      <c r="E11" s="5">
        <v>19.304801908573214</v>
      </c>
      <c r="F11" s="6">
        <v>29.888980364014152</v>
      </c>
      <c r="G11" s="6">
        <v>183.94868939510539</v>
      </c>
      <c r="H11" s="6">
        <v>154.05970903109124</v>
      </c>
      <c r="I11" s="6">
        <v>203.2534913036786</v>
      </c>
    </row>
    <row r="12" spans="1:27">
      <c r="A12" s="3" t="s">
        <v>28</v>
      </c>
      <c r="B12" s="3" t="s">
        <v>11</v>
      </c>
      <c r="C12" s="24" t="s">
        <v>27</v>
      </c>
      <c r="D12" s="5">
        <v>18.568958439797704</v>
      </c>
      <c r="E12" s="5">
        <v>18.568958439797704</v>
      </c>
      <c r="F12" s="6">
        <v>20.586203853574592</v>
      </c>
      <c r="G12" s="6">
        <v>165.14128862700105</v>
      </c>
      <c r="H12" s="6">
        <v>144.55508477342644</v>
      </c>
      <c r="I12" s="6">
        <v>183.71024706679876</v>
      </c>
      <c r="L12" s="7"/>
      <c r="M12" s="25" t="s">
        <v>29</v>
      </c>
      <c r="N12" s="25"/>
      <c r="O12" s="25"/>
      <c r="P12" s="25"/>
      <c r="Q12" s="25"/>
      <c r="R12" s="25"/>
      <c r="S12" s="25"/>
      <c r="U12" s="25" t="s">
        <v>64</v>
      </c>
      <c r="V12" s="25"/>
      <c r="W12" s="25"/>
      <c r="X12" s="25"/>
      <c r="Y12" s="25"/>
      <c r="Z12" s="25"/>
      <c r="AA12" s="25"/>
    </row>
    <row r="13" spans="1:27">
      <c r="A13" s="3" t="s">
        <v>30</v>
      </c>
      <c r="B13" s="3" t="s">
        <v>11</v>
      </c>
      <c r="C13" s="24" t="s">
        <v>27</v>
      </c>
      <c r="D13" s="6">
        <v>25.518074276950067</v>
      </c>
      <c r="E13" s="5">
        <v>25.518074276950067</v>
      </c>
      <c r="F13" s="6">
        <v>18.623668547326915</v>
      </c>
      <c r="G13" s="6">
        <v>126.36576476226992</v>
      </c>
      <c r="H13" s="6">
        <v>107.742096214943</v>
      </c>
      <c r="I13" s="6">
        <v>151.88383903921999</v>
      </c>
      <c r="K13" s="1" t="s">
        <v>15</v>
      </c>
      <c r="L13" s="1" t="s">
        <v>16</v>
      </c>
      <c r="M13" s="11" t="s">
        <v>3</v>
      </c>
      <c r="N13" s="11" t="s">
        <v>5</v>
      </c>
      <c r="O13" s="11" t="s">
        <v>4</v>
      </c>
      <c r="P13" s="11" t="s">
        <v>6</v>
      </c>
      <c r="Q13" s="11" t="s">
        <v>8</v>
      </c>
      <c r="R13" s="11" t="s">
        <v>7</v>
      </c>
      <c r="S13" s="11" t="s">
        <v>9</v>
      </c>
      <c r="U13" s="15" t="s">
        <v>3</v>
      </c>
      <c r="V13" s="15" t="s">
        <v>5</v>
      </c>
      <c r="W13" s="15" t="s">
        <v>4</v>
      </c>
      <c r="X13" s="15" t="s">
        <v>6</v>
      </c>
      <c r="Y13" s="15" t="s">
        <v>8</v>
      </c>
      <c r="Z13" s="15" t="s">
        <v>7</v>
      </c>
      <c r="AA13" s="15" t="s">
        <v>9</v>
      </c>
    </row>
    <row r="14" spans="1:27">
      <c r="A14" s="3" t="s">
        <v>31</v>
      </c>
      <c r="B14" s="3" t="s">
        <v>11</v>
      </c>
      <c r="C14" s="4">
        <v>0.29545323886639846</v>
      </c>
      <c r="D14" s="5">
        <v>17.665257442248176</v>
      </c>
      <c r="E14" s="5">
        <v>17.369804203381779</v>
      </c>
      <c r="F14" s="6">
        <v>43.136172874493923</v>
      </c>
      <c r="G14" s="6">
        <v>174.28759240295309</v>
      </c>
      <c r="H14" s="6">
        <v>131.15141952845917</v>
      </c>
      <c r="I14" s="6">
        <v>191.95284984520129</v>
      </c>
      <c r="K14" s="1" t="s">
        <v>18</v>
      </c>
      <c r="L14" s="8" t="s">
        <v>32</v>
      </c>
      <c r="M14" s="6">
        <f>AVERAGE(C27:C32)</f>
        <v>1.2888443132738443</v>
      </c>
      <c r="N14" s="6">
        <f>AVERAGE(E27:E32)</f>
        <v>6.1957243450258801</v>
      </c>
      <c r="O14" s="6">
        <f>AVERAGE(D27:D32)</f>
        <v>6.4105317305715204</v>
      </c>
      <c r="P14" s="6">
        <f>AVERAGE(F27:F32)</f>
        <v>22.01340537288317</v>
      </c>
      <c r="Q14" s="6">
        <f>AVERAGE(H27:H32)</f>
        <v>51.91922025714851</v>
      </c>
      <c r="R14" s="6">
        <f>AVERAGE(G27:G32)</f>
        <v>73.93262563003168</v>
      </c>
      <c r="S14" s="6">
        <f>AVERAGE(I27:I32)</f>
        <v>80.3431573606032</v>
      </c>
      <c r="U14" s="19"/>
      <c r="V14" s="19">
        <f t="shared" ref="V14:AA14" si="4">STDEV(D27:D32)/SQRT(6)</f>
        <v>1.4823002888652297</v>
      </c>
      <c r="W14" s="19">
        <f t="shared" si="4"/>
        <v>1.3948056302568663</v>
      </c>
      <c r="X14" s="19">
        <f t="shared" si="4"/>
        <v>3.1770362572126776</v>
      </c>
      <c r="Y14" s="19">
        <f t="shared" si="4"/>
        <v>14.282102667540785</v>
      </c>
      <c r="Z14" s="19">
        <f t="shared" si="4"/>
        <v>11.275891557454008</v>
      </c>
      <c r="AA14" s="19">
        <f t="shared" si="4"/>
        <v>14.368235303734387</v>
      </c>
    </row>
    <row r="15" spans="1:27">
      <c r="A15" s="3" t="s">
        <v>33</v>
      </c>
      <c r="B15" s="3" t="s">
        <v>11</v>
      </c>
      <c r="C15" s="24" t="s">
        <v>27</v>
      </c>
      <c r="D15" s="5">
        <v>12.929004821313212</v>
      </c>
      <c r="E15" s="5">
        <v>12.929004821313212</v>
      </c>
      <c r="F15" s="6">
        <v>17.587432891793828</v>
      </c>
      <c r="G15" s="6">
        <v>52.700491525423729</v>
      </c>
      <c r="H15" s="6">
        <v>35.113058633629905</v>
      </c>
      <c r="I15" s="6">
        <v>65.629496346736943</v>
      </c>
      <c r="K15" s="1" t="s">
        <v>20</v>
      </c>
      <c r="L15" s="8" t="s">
        <v>32</v>
      </c>
      <c r="M15" s="6">
        <f>AVERAGE(C33:C38)</f>
        <v>1.0376207652944609</v>
      </c>
      <c r="N15" s="6">
        <f>AVERAGE(E33:E38)</f>
        <v>4.4614136823826582</v>
      </c>
      <c r="O15" s="6">
        <f>AVERAGE(D33:D38)</f>
        <v>4.9802240650298897</v>
      </c>
      <c r="P15" s="6">
        <f>AVERAGE(F33:F38)</f>
        <v>20.371453576929163</v>
      </c>
      <c r="Q15" s="6">
        <f>AVERAGE(H33:H38)</f>
        <v>48.348946045342991</v>
      </c>
      <c r="R15" s="6">
        <f>AVERAGE(G33:G38)</f>
        <v>68.720399622272168</v>
      </c>
      <c r="S15" s="6">
        <f>AVERAGE(I33:I38)</f>
        <v>73.700623687302055</v>
      </c>
      <c r="U15" s="19">
        <f>STDEV(C33:C38)/SQRT(3)</f>
        <v>0.25128787858651364</v>
      </c>
      <c r="V15" s="19">
        <f t="shared" ref="V15:AA15" si="5">STDEV(D33:D38)/SQRT(6)</f>
        <v>1.1930725561981035</v>
      </c>
      <c r="W15" s="19">
        <f t="shared" si="5"/>
        <v>1.3215279613164437</v>
      </c>
      <c r="X15" s="19">
        <f t="shared" si="5"/>
        <v>3.1545141826598413</v>
      </c>
      <c r="Y15" s="19">
        <f t="shared" si="5"/>
        <v>11.318265984502636</v>
      </c>
      <c r="Z15" s="19">
        <f t="shared" si="5"/>
        <v>8.4747185719907581</v>
      </c>
      <c r="AA15" s="19">
        <f t="shared" si="5"/>
        <v>11.415967393389801</v>
      </c>
    </row>
    <row r="16" spans="1:27">
      <c r="A16" s="3" t="s">
        <v>34</v>
      </c>
      <c r="B16" s="3" t="s">
        <v>11</v>
      </c>
      <c r="C16" s="24" t="s">
        <v>27</v>
      </c>
      <c r="D16" s="6">
        <v>16.768612868550395</v>
      </c>
      <c r="E16" s="5">
        <v>16.768612868550395</v>
      </c>
      <c r="F16" s="6">
        <v>22.757063346514133</v>
      </c>
      <c r="G16" s="6">
        <v>125.16274932816341</v>
      </c>
      <c r="H16" s="6">
        <v>102.40568598164928</v>
      </c>
      <c r="I16" s="6">
        <v>141.93136219671382</v>
      </c>
      <c r="K16" s="1" t="s">
        <v>22</v>
      </c>
      <c r="L16" s="8" t="s">
        <v>32</v>
      </c>
      <c r="M16" s="6">
        <f>AVERAGE(C39:C44)</f>
        <v>1.5769028762177104</v>
      </c>
      <c r="N16" s="6">
        <f>AVERAGE(E39:E44)</f>
        <v>6.9083321023408573</v>
      </c>
      <c r="O16" s="6">
        <f>AVERAGE(D39:D44)</f>
        <v>7.9596006864859952</v>
      </c>
      <c r="P16" s="6">
        <f>AVERAGE(F39:F44)</f>
        <v>36.257973343245702</v>
      </c>
      <c r="Q16" s="6">
        <f>AVERAGE(H39:H44)</f>
        <v>57.536946717256306</v>
      </c>
      <c r="R16" s="6">
        <f>AVERAGE(G39:G44)</f>
        <v>93.794920060502008</v>
      </c>
      <c r="S16" s="6">
        <f>AVERAGE(I39:I44)</f>
        <v>101.75452074698801</v>
      </c>
      <c r="U16" s="19">
        <f>STDEV(C33:C38)/SQRT(3)</f>
        <v>0.25128787858651364</v>
      </c>
      <c r="V16" s="19">
        <f t="shared" ref="V16:AA16" si="6">STDEV(D33:D38)/SQRT(6)</f>
        <v>1.1930725561981035</v>
      </c>
      <c r="W16" s="19">
        <f t="shared" si="6"/>
        <v>1.3215279613164437</v>
      </c>
      <c r="X16" s="19">
        <f t="shared" si="6"/>
        <v>3.1545141826598413</v>
      </c>
      <c r="Y16" s="19">
        <f t="shared" si="6"/>
        <v>11.318265984502636</v>
      </c>
      <c r="Z16" s="19">
        <f t="shared" si="6"/>
        <v>8.4747185719907581</v>
      </c>
      <c r="AA16" s="19">
        <f t="shared" si="6"/>
        <v>11.415967393389801</v>
      </c>
    </row>
    <row r="17" spans="1:27">
      <c r="A17" s="3" t="s">
        <v>35</v>
      </c>
      <c r="B17" s="3" t="s">
        <v>11</v>
      </c>
      <c r="C17" s="4">
        <v>1.0137416055423851</v>
      </c>
      <c r="D17" s="6">
        <v>17.678494795225298</v>
      </c>
      <c r="E17" s="5">
        <v>16.664753189682912</v>
      </c>
      <c r="F17" s="6">
        <v>55.417874436316872</v>
      </c>
      <c r="G17" s="6">
        <v>207.75768752260754</v>
      </c>
      <c r="H17" s="6">
        <v>152.33981308629066</v>
      </c>
      <c r="I17" s="6">
        <v>225.43618231783285</v>
      </c>
      <c r="K17" s="1" t="s">
        <v>24</v>
      </c>
      <c r="L17" s="8" t="s">
        <v>32</v>
      </c>
      <c r="M17" s="6">
        <f>AVERAGE(C45:C50)</f>
        <v>3.3193591401917515</v>
      </c>
      <c r="N17" s="6">
        <f>AVERAGE(E45:E50)</f>
        <v>7.0202499313779185</v>
      </c>
      <c r="O17" s="6">
        <f>AVERAGE(D45:D50)</f>
        <v>10.339609071569669</v>
      </c>
      <c r="P17" s="6">
        <f>AVERAGE(F45:F50)</f>
        <v>76.723936623515627</v>
      </c>
      <c r="Q17" s="6">
        <f>AVERAGE(H45:H50)</f>
        <v>74.303882018533315</v>
      </c>
      <c r="R17" s="6">
        <f>AVERAGE(G45:G50)</f>
        <v>151.02781864204894</v>
      </c>
      <c r="S17" s="6">
        <f>AVERAGE(I45:I50)</f>
        <v>161.36742771361861</v>
      </c>
      <c r="T17" s="10"/>
      <c r="U17" s="19">
        <f>STDEV(C45:C50)/SQRT(6)</f>
        <v>1.5853510063771696</v>
      </c>
      <c r="V17" s="19">
        <f t="shared" ref="V17:AA17" si="7">STDEV(D45:D50)/SQRT(6)</f>
        <v>2.6893557067620661</v>
      </c>
      <c r="W17" s="19">
        <f t="shared" si="7"/>
        <v>1.1915725138835418</v>
      </c>
      <c r="X17" s="19">
        <f t="shared" si="7"/>
        <v>16.727432727511424</v>
      </c>
      <c r="Y17" s="19">
        <f t="shared" si="7"/>
        <v>15.272982891804297</v>
      </c>
      <c r="Z17" s="19">
        <f t="shared" si="7"/>
        <v>6.8538642483139327</v>
      </c>
      <c r="AA17" s="19">
        <f t="shared" si="7"/>
        <v>17.759534785869022</v>
      </c>
    </row>
    <row r="18" spans="1:27">
      <c r="A18" s="3" t="s">
        <v>36</v>
      </c>
      <c r="B18" s="3" t="s">
        <v>11</v>
      </c>
      <c r="C18" s="4">
        <v>0.31721386008152619</v>
      </c>
      <c r="D18" s="5">
        <v>33.191082680822845</v>
      </c>
      <c r="E18" s="5">
        <v>32.873868820741322</v>
      </c>
      <c r="F18" s="6">
        <v>28.232033547255664</v>
      </c>
      <c r="G18" s="6">
        <v>137.04868256706794</v>
      </c>
      <c r="H18" s="6">
        <v>108.81664901981227</v>
      </c>
      <c r="I18" s="6">
        <v>170.23976524789077</v>
      </c>
    </row>
    <row r="19" spans="1:27">
      <c r="A19" s="3" t="s">
        <v>37</v>
      </c>
      <c r="B19" s="3" t="s">
        <v>11</v>
      </c>
      <c r="C19" s="4">
        <v>0.24404485561234035</v>
      </c>
      <c r="D19" s="6">
        <v>35.966952527553744</v>
      </c>
      <c r="E19" s="5">
        <v>35.722907671941407</v>
      </c>
      <c r="F19" s="6">
        <v>30.249419826365379</v>
      </c>
      <c r="G19" s="6">
        <v>145.65450447940398</v>
      </c>
      <c r="H19" s="6">
        <v>115.4050846530386</v>
      </c>
      <c r="I19" s="6">
        <v>181.62145700695771</v>
      </c>
    </row>
    <row r="20" spans="1:27">
      <c r="A20" s="3" t="s">
        <v>38</v>
      </c>
      <c r="B20" s="3" t="s">
        <v>11</v>
      </c>
      <c r="C20" s="4">
        <v>0.35243575486314555</v>
      </c>
      <c r="D20" s="6">
        <v>39.510493048312476</v>
      </c>
      <c r="E20" s="5">
        <v>39.158057293449332</v>
      </c>
      <c r="F20" s="6">
        <v>32.424089447409202</v>
      </c>
      <c r="G20" s="6">
        <v>140.55314426903493</v>
      </c>
      <c r="H20" s="6">
        <v>108.12905482162573</v>
      </c>
      <c r="I20" s="6">
        <v>180.0636373173474</v>
      </c>
    </row>
    <row r="21" spans="1:27">
      <c r="A21" s="3" t="s">
        <v>39</v>
      </c>
      <c r="B21" s="3" t="s">
        <v>11</v>
      </c>
      <c r="C21" s="4">
        <v>1.661955390334573</v>
      </c>
      <c r="D21" s="6">
        <v>46.579182156133847</v>
      </c>
      <c r="E21" s="5">
        <v>44.917226765799271</v>
      </c>
      <c r="F21" s="6">
        <v>68.140171003717484</v>
      </c>
      <c r="G21" s="6">
        <v>182.95934944237919</v>
      </c>
      <c r="H21" s="6">
        <v>114.81917843866171</v>
      </c>
      <c r="I21" s="6">
        <v>229.53853159851303</v>
      </c>
    </row>
    <row r="22" spans="1:27">
      <c r="A22" s="3" t="s">
        <v>40</v>
      </c>
      <c r="B22" s="3" t="s">
        <v>11</v>
      </c>
      <c r="C22" s="4">
        <v>1.1009049544251726</v>
      </c>
      <c r="D22" s="6">
        <v>38.39704792708028</v>
      </c>
      <c r="E22" s="5">
        <v>37.296142972655105</v>
      </c>
      <c r="F22" s="6">
        <v>48.806786312849162</v>
      </c>
      <c r="G22" s="6">
        <v>149.39773669508961</v>
      </c>
      <c r="H22" s="6">
        <v>100.59095038224044</v>
      </c>
      <c r="I22" s="6">
        <v>187.79478462216989</v>
      </c>
    </row>
    <row r="23" spans="1:27">
      <c r="A23" s="3" t="s">
        <v>41</v>
      </c>
      <c r="B23" s="3" t="s">
        <v>11</v>
      </c>
      <c r="C23" s="4">
        <v>2.1716915728512696</v>
      </c>
      <c r="D23" s="6">
        <v>58.430805802121682</v>
      </c>
      <c r="E23" s="5">
        <v>56.259114229270409</v>
      </c>
      <c r="F23" s="6">
        <v>76.009205049794303</v>
      </c>
      <c r="G23" s="6">
        <v>220.12904194630869</v>
      </c>
      <c r="H23" s="6">
        <v>144.11983689651439</v>
      </c>
      <c r="I23" s="6">
        <v>278.55984774843034</v>
      </c>
    </row>
    <row r="24" spans="1:27">
      <c r="A24" s="3" t="s">
        <v>42</v>
      </c>
      <c r="B24" s="3" t="s">
        <v>11</v>
      </c>
      <c r="C24" s="4">
        <v>2.0594558215484207</v>
      </c>
      <c r="D24" s="6">
        <v>52.33263782358582</v>
      </c>
      <c r="E24" s="5">
        <v>50.273182002037402</v>
      </c>
      <c r="F24" s="6">
        <v>67.138259782478428</v>
      </c>
      <c r="G24" s="6">
        <v>177.95294762703736</v>
      </c>
      <c r="H24" s="6">
        <v>110.81468784455893</v>
      </c>
      <c r="I24" s="6">
        <v>230.28558545062319</v>
      </c>
    </row>
    <row r="25" spans="1:27">
      <c r="A25" s="3" t="s">
        <v>43</v>
      </c>
      <c r="B25" s="3" t="s">
        <v>11</v>
      </c>
      <c r="C25" s="4">
        <v>5.120597329865797</v>
      </c>
      <c r="D25" s="5">
        <v>62.624125466529037</v>
      </c>
      <c r="E25" s="5">
        <v>57.503528136663242</v>
      </c>
      <c r="F25" s="12">
        <v>116.37721204240452</v>
      </c>
      <c r="G25" s="12">
        <v>251.39733155324379</v>
      </c>
      <c r="H25" s="6">
        <v>135.02011951083927</v>
      </c>
      <c r="I25" s="6">
        <v>314.02145701977281</v>
      </c>
      <c r="T25" s="10"/>
    </row>
    <row r="26" spans="1:27">
      <c r="A26" s="3" t="s">
        <v>44</v>
      </c>
      <c r="B26" s="3" t="s">
        <v>11</v>
      </c>
      <c r="C26" s="4">
        <v>1.7299724227577251</v>
      </c>
      <c r="D26" s="5">
        <v>51.717842615738462</v>
      </c>
      <c r="E26" s="5">
        <v>49.987870192980736</v>
      </c>
      <c r="F26" s="12">
        <v>61.846514113588668</v>
      </c>
      <c r="G26" s="12">
        <v>208.41383691630838</v>
      </c>
      <c r="H26" s="6">
        <v>146.56732280271973</v>
      </c>
      <c r="I26" s="6">
        <v>260.13167953204686</v>
      </c>
    </row>
    <row r="27" spans="1:27">
      <c r="A27" s="3" t="s">
        <v>10</v>
      </c>
      <c r="B27" s="3" t="s">
        <v>32</v>
      </c>
      <c r="C27" s="24" t="s">
        <v>27</v>
      </c>
      <c r="D27" s="5">
        <v>5.1157171597633093</v>
      </c>
      <c r="E27" s="5">
        <v>5.1157171597633093</v>
      </c>
      <c r="F27" s="12">
        <v>24.299293646449698</v>
      </c>
      <c r="G27" s="12">
        <v>65.400716050295841</v>
      </c>
      <c r="H27" s="6">
        <v>41.101422403846144</v>
      </c>
      <c r="I27" s="6">
        <v>70.516433210059148</v>
      </c>
    </row>
    <row r="28" spans="1:27">
      <c r="A28" s="3" t="s">
        <v>12</v>
      </c>
      <c r="B28" s="3" t="s">
        <v>32</v>
      </c>
      <c r="C28" s="24" t="s">
        <v>27</v>
      </c>
      <c r="D28" s="5">
        <v>2.3875667115902943</v>
      </c>
      <c r="E28" s="5">
        <v>2.3875667115902943</v>
      </c>
      <c r="F28" s="6">
        <v>16.931294196428574</v>
      </c>
      <c r="G28" s="6">
        <v>61.0466011623989</v>
      </c>
      <c r="H28" s="6">
        <v>44.115306965970326</v>
      </c>
      <c r="I28" s="6">
        <v>63.434167873989196</v>
      </c>
    </row>
    <row r="29" spans="1:27">
      <c r="A29" s="3" t="s">
        <v>14</v>
      </c>
      <c r="B29" s="3" t="s">
        <v>32</v>
      </c>
      <c r="C29" s="24" t="s">
        <v>27</v>
      </c>
      <c r="D29" s="5">
        <v>2.551439987867143</v>
      </c>
      <c r="E29" s="5">
        <v>2.551439987867143</v>
      </c>
      <c r="F29" s="6">
        <v>21.507239855922347</v>
      </c>
      <c r="G29" s="6">
        <v>70.909350007582987</v>
      </c>
      <c r="H29" s="6">
        <v>49.402110151660636</v>
      </c>
      <c r="I29" s="6">
        <v>73.460789995450128</v>
      </c>
    </row>
    <row r="30" spans="1:27">
      <c r="A30" s="3" t="s">
        <v>17</v>
      </c>
      <c r="B30" s="3" t="s">
        <v>32</v>
      </c>
      <c r="C30" s="24" t="s">
        <v>27</v>
      </c>
      <c r="D30" s="5">
        <v>10.821538081107802</v>
      </c>
      <c r="E30" s="5">
        <v>10.821538081107802</v>
      </c>
      <c r="F30" s="6">
        <v>10.244867676981769</v>
      </c>
      <c r="G30" s="6">
        <v>21.825344778861094</v>
      </c>
      <c r="H30" s="6">
        <v>11.580477101879325</v>
      </c>
      <c r="I30" s="6">
        <v>32.646882859968898</v>
      </c>
    </row>
    <row r="31" spans="1:27">
      <c r="A31" s="3" t="s">
        <v>19</v>
      </c>
      <c r="B31" s="3" t="s">
        <v>32</v>
      </c>
      <c r="C31" s="24" t="s">
        <v>27</v>
      </c>
      <c r="D31" s="5">
        <v>7.709644250759629</v>
      </c>
      <c r="E31" s="5">
        <v>7.709644250759629</v>
      </c>
      <c r="F31" s="6">
        <v>32.665962602950572</v>
      </c>
      <c r="G31" s="6">
        <v>122.84562027226927</v>
      </c>
      <c r="H31" s="6">
        <v>90.179657669318701</v>
      </c>
      <c r="I31" s="6">
        <v>130.55526452302891</v>
      </c>
    </row>
    <row r="32" spans="1:27">
      <c r="A32" s="3" t="s">
        <v>21</v>
      </c>
      <c r="B32" s="3" t="s">
        <v>32</v>
      </c>
      <c r="C32" s="4">
        <v>1.2888443132738443</v>
      </c>
      <c r="D32" s="5">
        <v>9.8772841923409462</v>
      </c>
      <c r="E32" s="5">
        <v>8.5884398790671028</v>
      </c>
      <c r="F32" s="6">
        <v>26.431774258566065</v>
      </c>
      <c r="G32" s="6">
        <v>101.56812150878199</v>
      </c>
      <c r="H32" s="6">
        <v>75.13634725021592</v>
      </c>
      <c r="I32" s="6">
        <v>111.44540570112294</v>
      </c>
    </row>
    <row r="33" spans="1:9">
      <c r="A33" s="3" t="s">
        <v>23</v>
      </c>
      <c r="B33" s="3" t="s">
        <v>32</v>
      </c>
      <c r="C33" s="4">
        <v>0.63326054978396773</v>
      </c>
      <c r="D33" s="5">
        <v>5.1197940608623664</v>
      </c>
      <c r="E33" s="5">
        <v>4.4865335110783988</v>
      </c>
      <c r="F33" s="6">
        <v>34.251631883791482</v>
      </c>
      <c r="G33" s="6">
        <v>116.67679507217058</v>
      </c>
      <c r="H33" s="6">
        <v>82.425163188379088</v>
      </c>
      <c r="I33" s="6">
        <v>121.79658913303294</v>
      </c>
    </row>
    <row r="34" spans="1:9">
      <c r="A34" s="3" t="s">
        <v>25</v>
      </c>
      <c r="B34" s="3" t="s">
        <v>32</v>
      </c>
      <c r="C34" s="4">
        <v>1.4982702249229263</v>
      </c>
      <c r="D34" s="5">
        <v>2.2727734445855234</v>
      </c>
      <c r="E34" s="5">
        <v>0.77450321966259716</v>
      </c>
      <c r="F34" s="6">
        <v>18.550035824415016</v>
      </c>
      <c r="G34" s="6">
        <v>70.744440413567887</v>
      </c>
      <c r="H34" s="6">
        <v>52.194404589152867</v>
      </c>
      <c r="I34" s="6">
        <v>73.017213858153411</v>
      </c>
    </row>
    <row r="35" spans="1:9">
      <c r="A35" s="3" t="s">
        <v>26</v>
      </c>
      <c r="B35" s="3" t="s">
        <v>32</v>
      </c>
      <c r="C35" s="24" t="s">
        <v>27</v>
      </c>
      <c r="D35" s="5">
        <v>4.5042208961701169</v>
      </c>
      <c r="E35" s="5">
        <v>4.5042208961701169</v>
      </c>
      <c r="F35" s="6">
        <v>12.05336888358468</v>
      </c>
      <c r="G35" s="6">
        <v>30.043399262232796</v>
      </c>
      <c r="H35" s="6">
        <v>17.990030378648115</v>
      </c>
      <c r="I35" s="6">
        <v>34.547620158402914</v>
      </c>
    </row>
    <row r="36" spans="1:9">
      <c r="A36" s="3" t="s">
        <v>28</v>
      </c>
      <c r="B36" s="3" t="s">
        <v>32</v>
      </c>
      <c r="C36" s="24" t="s">
        <v>27</v>
      </c>
      <c r="D36" s="5">
        <v>10.368135247642485</v>
      </c>
      <c r="E36" s="5">
        <v>10.368135247642485</v>
      </c>
      <c r="F36" s="5">
        <v>15.730170333871383</v>
      </c>
      <c r="G36" s="5">
        <v>65.346569960071335</v>
      </c>
      <c r="H36" s="6">
        <v>49.61639962619995</v>
      </c>
      <c r="I36" s="6">
        <v>75.71470520771382</v>
      </c>
    </row>
    <row r="37" spans="1:9">
      <c r="A37" s="3" t="s">
        <v>30</v>
      </c>
      <c r="B37" s="3" t="s">
        <v>32</v>
      </c>
      <c r="C37" s="24" t="s">
        <v>27</v>
      </c>
      <c r="D37" s="5">
        <v>2.5140896350364952</v>
      </c>
      <c r="E37" s="5">
        <v>2.5140896350364952</v>
      </c>
      <c r="F37" s="5">
        <v>23.210720375912416</v>
      </c>
      <c r="G37" s="5">
        <v>64.281607919708037</v>
      </c>
      <c r="H37" s="6">
        <v>41.070887543795621</v>
      </c>
      <c r="I37" s="6">
        <v>66.795697554744535</v>
      </c>
    </row>
    <row r="38" spans="1:9">
      <c r="A38" s="3" t="s">
        <v>31</v>
      </c>
      <c r="B38" s="3" t="s">
        <v>32</v>
      </c>
      <c r="C38" s="4">
        <v>0.98133152117648836</v>
      </c>
      <c r="D38" s="6">
        <v>5.1023311058823495</v>
      </c>
      <c r="E38" s="5">
        <v>4.1209995847058609</v>
      </c>
      <c r="F38" s="6">
        <v>18.432794159999997</v>
      </c>
      <c r="G38" s="6">
        <v>65.229585105882336</v>
      </c>
      <c r="H38" s="6">
        <v>46.796790945882336</v>
      </c>
      <c r="I38" s="6">
        <v>70.331916211764678</v>
      </c>
    </row>
    <row r="39" spans="1:9">
      <c r="A39" s="3" t="s">
        <v>33</v>
      </c>
      <c r="B39" s="3" t="s">
        <v>32</v>
      </c>
      <c r="C39" s="4">
        <v>0.6256011568092017</v>
      </c>
      <c r="D39" s="6">
        <v>8.3636311869269591</v>
      </c>
      <c r="E39" s="5">
        <v>7.7380300301177574</v>
      </c>
      <c r="F39" s="6">
        <v>26.731508576945373</v>
      </c>
      <c r="G39" s="6">
        <v>52.969664183870968</v>
      </c>
      <c r="H39" s="6">
        <v>26.238155606925595</v>
      </c>
      <c r="I39" s="6">
        <v>61.333295370797927</v>
      </c>
    </row>
    <row r="40" spans="1:9">
      <c r="A40" s="3" t="s">
        <v>34</v>
      </c>
      <c r="B40" s="3" t="s">
        <v>32</v>
      </c>
      <c r="C40" s="24" t="s">
        <v>27</v>
      </c>
      <c r="D40" s="5">
        <v>8.5332024526677674</v>
      </c>
      <c r="E40" s="5">
        <v>8.5332024526677674</v>
      </c>
      <c r="F40" s="6">
        <v>9.6665518502581733</v>
      </c>
      <c r="G40" s="6">
        <v>42.666012263339049</v>
      </c>
      <c r="H40" s="6">
        <v>32.999460413080875</v>
      </c>
      <c r="I40" s="6">
        <v>51.199214716006814</v>
      </c>
    </row>
    <row r="41" spans="1:9">
      <c r="A41" s="3" t="s">
        <v>35</v>
      </c>
      <c r="B41" s="3" t="s">
        <v>32</v>
      </c>
      <c r="C41" s="4">
        <v>4.9689584020542439</v>
      </c>
      <c r="D41" s="6">
        <v>14.283454043109668</v>
      </c>
      <c r="E41" s="5">
        <v>9.3144956410554229</v>
      </c>
      <c r="F41" s="6">
        <v>78.738879294090367</v>
      </c>
      <c r="G41" s="6">
        <v>155.60998305880125</v>
      </c>
      <c r="H41" s="6">
        <v>76.871103764710881</v>
      </c>
      <c r="I41" s="6">
        <v>169.89343710191091</v>
      </c>
    </row>
    <row r="42" spans="1:9">
      <c r="A42" s="3" t="s">
        <v>36</v>
      </c>
      <c r="B42" s="3" t="s">
        <v>32</v>
      </c>
      <c r="C42" s="4">
        <v>0.35778162939297331</v>
      </c>
      <c r="D42" s="6">
        <v>5.3479736891561691</v>
      </c>
      <c r="E42" s="5">
        <v>4.9901920597631957</v>
      </c>
      <c r="F42" s="6">
        <v>34.70481805111821</v>
      </c>
      <c r="G42" s="6">
        <v>104.04122298440136</v>
      </c>
      <c r="H42" s="6">
        <v>69.336404933283148</v>
      </c>
      <c r="I42" s="6">
        <v>109.38919667355752</v>
      </c>
    </row>
    <row r="43" spans="1:9">
      <c r="A43" s="3" t="s">
        <v>37</v>
      </c>
      <c r="B43" s="3" t="s">
        <v>32</v>
      </c>
      <c r="C43" s="24" t="s">
        <v>27</v>
      </c>
      <c r="D43" s="6">
        <v>8.5741249414127836</v>
      </c>
      <c r="E43" s="5">
        <v>8.5741249414127836</v>
      </c>
      <c r="F43" s="6">
        <v>27.915806826247071</v>
      </c>
      <c r="G43" s="6">
        <v>95.316469032474018</v>
      </c>
      <c r="H43" s="6">
        <v>67.40066220622694</v>
      </c>
      <c r="I43" s="6">
        <v>103.89059397388681</v>
      </c>
    </row>
    <row r="44" spans="1:9">
      <c r="A44" s="8" t="s">
        <v>38</v>
      </c>
      <c r="B44" s="8" t="s">
        <v>32</v>
      </c>
      <c r="C44" s="9">
        <v>0.35527031661442221</v>
      </c>
      <c r="D44" s="6">
        <v>2.6552178056426317</v>
      </c>
      <c r="E44" s="5">
        <v>2.2999474890282094</v>
      </c>
      <c r="F44" s="6">
        <v>39.790275460815039</v>
      </c>
      <c r="G44" s="6">
        <v>112.16616884012537</v>
      </c>
      <c r="H44" s="6">
        <v>72.375893379310327</v>
      </c>
      <c r="I44" s="6">
        <v>114.821386645768</v>
      </c>
    </row>
    <row r="45" spans="1:9">
      <c r="A45" s="8" t="s">
        <v>39</v>
      </c>
      <c r="B45" s="8" t="s">
        <v>32</v>
      </c>
      <c r="C45" s="9">
        <v>1.6125164834366548</v>
      </c>
      <c r="D45" s="6">
        <v>7.230971367686938</v>
      </c>
      <c r="E45" s="5">
        <v>5.6184548842502835</v>
      </c>
      <c r="F45" s="6">
        <v>69.015705491088738</v>
      </c>
      <c r="G45" s="6">
        <v>155.41091544943816</v>
      </c>
      <c r="H45" s="6">
        <v>86.395209958349426</v>
      </c>
      <c r="I45" s="6">
        <v>162.64188681712511</v>
      </c>
    </row>
    <row r="46" spans="1:9">
      <c r="A46" s="8" t="s">
        <v>40</v>
      </c>
      <c r="B46" s="8" t="s">
        <v>32</v>
      </c>
      <c r="C46" s="9">
        <v>1.4545952774882756</v>
      </c>
      <c r="D46" s="6">
        <v>5.4356740489838424</v>
      </c>
      <c r="E46" s="5">
        <v>3.9810787714955671</v>
      </c>
      <c r="F46" s="6">
        <v>45.81975124088067</v>
      </c>
      <c r="G46" s="6">
        <v>111.79008147146949</v>
      </c>
      <c r="H46" s="6">
        <v>65.970330230588814</v>
      </c>
      <c r="I46" s="6">
        <v>117.22575552045333</v>
      </c>
    </row>
    <row r="47" spans="1:9">
      <c r="A47" s="8" t="s">
        <v>41</v>
      </c>
      <c r="B47" s="8" t="s">
        <v>32</v>
      </c>
      <c r="C47" s="6">
        <v>2.3572965668996417</v>
      </c>
      <c r="D47" s="6">
        <v>7.5505513788476506</v>
      </c>
      <c r="E47" s="5">
        <v>5.1932548119480089</v>
      </c>
      <c r="F47" s="6">
        <v>61.96322404421926</v>
      </c>
      <c r="G47" s="6">
        <v>123.10855304107504</v>
      </c>
      <c r="H47" s="6">
        <v>61.145328996855781</v>
      </c>
      <c r="I47" s="6">
        <v>130.6591044199227</v>
      </c>
    </row>
    <row r="48" spans="1:9">
      <c r="A48" s="8" t="s">
        <v>42</v>
      </c>
      <c r="B48" s="8" t="s">
        <v>32</v>
      </c>
      <c r="C48" s="6">
        <v>1.5927300850362196</v>
      </c>
      <c r="D48" s="6">
        <v>8.9278045834336783</v>
      </c>
      <c r="E48" s="5">
        <v>7.335074498397459</v>
      </c>
      <c r="F48" s="6">
        <v>62.116473316412559</v>
      </c>
      <c r="G48" s="6">
        <v>135.63926119458284</v>
      </c>
      <c r="H48" s="6">
        <v>73.522787878170277</v>
      </c>
      <c r="I48" s="6">
        <v>144.56706577801651</v>
      </c>
    </row>
    <row r="49" spans="1:9">
      <c r="A49" s="8" t="s">
        <v>43</v>
      </c>
      <c r="B49" s="8" t="s">
        <v>32</v>
      </c>
      <c r="C49" s="6">
        <v>11.219571082949304</v>
      </c>
      <c r="D49" s="6">
        <v>23.478779354838746</v>
      </c>
      <c r="E49" s="5">
        <v>12.259208271889442</v>
      </c>
      <c r="F49" s="6">
        <v>158.86912653456224</v>
      </c>
      <c r="G49" s="6">
        <v>216.26368857142856</v>
      </c>
      <c r="H49" s="6">
        <v>57.394562036866319</v>
      </c>
      <c r="I49" s="6">
        <v>239.7424679262673</v>
      </c>
    </row>
    <row r="50" spans="1:9">
      <c r="A50" s="8" t="s">
        <v>44</v>
      </c>
      <c r="B50" s="8" t="s">
        <v>32</v>
      </c>
      <c r="C50" s="6">
        <v>1.6794453453404115</v>
      </c>
      <c r="D50" s="6">
        <v>9.4138736956271636</v>
      </c>
      <c r="E50" s="5">
        <v>7.7344283502867519</v>
      </c>
      <c r="F50" s="6">
        <v>62.559339113930321</v>
      </c>
      <c r="G50" s="6">
        <v>163.95441212429958</v>
      </c>
      <c r="H50" s="6">
        <v>101.39507301036926</v>
      </c>
      <c r="I50" s="6">
        <v>173.36828581992674</v>
      </c>
    </row>
    <row r="51" spans="1:9">
      <c r="G51" s="13"/>
    </row>
    <row r="52" spans="1:9">
      <c r="A52" s="22"/>
      <c r="B52" s="22"/>
      <c r="C52" s="22" t="s">
        <v>63</v>
      </c>
      <c r="D52" s="22"/>
      <c r="E52" s="22"/>
    </row>
  </sheetData>
  <mergeCells count="5">
    <mergeCell ref="C1:I1"/>
    <mergeCell ref="M4:S4"/>
    <mergeCell ref="M12:S12"/>
    <mergeCell ref="U12:AA12"/>
    <mergeCell ref="U4:AA4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Pre-Drought (April 2015)</vt:lpstr>
      <vt:lpstr>During Drought (July 2015)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 Gutiérrez del Arroyo Santiago</dc:creator>
  <cp:lastModifiedBy>Whendee Silver</cp:lastModifiedBy>
  <dcterms:created xsi:type="dcterms:W3CDTF">2015-10-02T20:59:55Z</dcterms:created>
  <dcterms:modified xsi:type="dcterms:W3CDTF">2015-10-27T20:10:14Z</dcterms:modified>
</cp:coreProperties>
</file>